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1.xml" ContentType="application/vnd.openxmlformats-officedocument.drawingml.chart+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S:\Shared With Me\Research\(Securities Industry)\(CM Fact Book)\(2024 Fact Book)\"/>
    </mc:Choice>
  </mc:AlternateContent>
  <xr:revisionPtr revIDLastSave="0" documentId="13_ncr:1_{95A4134B-B99C-4167-93D0-EB30C471AF1E}" xr6:coauthVersionLast="47" xr6:coauthVersionMax="47" xr10:uidLastSave="{00000000-0000-0000-0000-000000000000}"/>
  <bookViews>
    <workbookView xWindow="34095" yWindow="-16110" windowWidth="29040" windowHeight="15720" tabRatio="998" xr2:uid="{112798D9-2C0E-4C7E-B56A-A9EA3D5D76BC}"/>
  </bookViews>
  <sheets>
    <sheet name="Contents" sheetId="1" r:id="rId1"/>
    <sheet name="1-01" sheetId="217" r:id="rId2"/>
    <sheet name="1-08" sheetId="168" r:id="rId3"/>
    <sheet name="1-09" sheetId="167" r:id="rId4"/>
    <sheet name="1-10" sheetId="193" r:id="rId5"/>
    <sheet name="1-11" sheetId="169" r:id="rId6"/>
    <sheet name="1-12" sheetId="170" r:id="rId7"/>
    <sheet name="1-13" sheetId="172" r:id="rId8"/>
    <sheet name="1-14" sheetId="218" r:id="rId9"/>
    <sheet name="1-17" sheetId="173" r:id="rId10"/>
    <sheet name="1-18" sheetId="177" r:id="rId11"/>
    <sheet name="1-19" sheetId="178" r:id="rId12"/>
    <sheet name="1-20" sheetId="81" r:id="rId13"/>
    <sheet name="1-21" sheetId="211" r:id="rId14"/>
    <sheet name="1-22" sheetId="174" r:id="rId15"/>
    <sheet name="1-23" sheetId="175" r:id="rId16"/>
    <sheet name="1-24" sheetId="176" r:id="rId17"/>
    <sheet name="1-25" sheetId="209" r:id="rId18"/>
    <sheet name="1-26" sheetId="210" r:id="rId19"/>
    <sheet name="1-27" sheetId="75" r:id="rId20"/>
    <sheet name="1-28" sheetId="76" r:id="rId21"/>
    <sheet name="1-29" sheetId="77" r:id="rId22"/>
    <sheet name="2-01" sheetId="18" r:id="rId23"/>
    <sheet name="2-03" sheetId="199" r:id="rId24"/>
    <sheet name="2-04" sheetId="200" r:id="rId25"/>
    <sheet name="2-05" sheetId="214" r:id="rId26"/>
    <sheet name="2-13" sheetId="139" r:id="rId27"/>
    <sheet name="2-14" sheetId="140" r:id="rId28"/>
    <sheet name="2-15" sheetId="142" r:id="rId29"/>
    <sheet name="2-17" sheetId="144" r:id="rId30"/>
    <sheet name="2-18" sheetId="145" r:id="rId31"/>
    <sheet name="2-19" sheetId="203" r:id="rId32"/>
    <sheet name="2-20" sheetId="215" r:id="rId33"/>
    <sheet name="2-21" sheetId="148" r:id="rId34"/>
    <sheet name="2-22" sheetId="150" r:id="rId35"/>
    <sheet name="2-23" sheetId="151" r:id="rId36"/>
    <sheet name="2-24" sheetId="152" r:id="rId37"/>
    <sheet name="2-26" sheetId="216" r:id="rId38"/>
    <sheet name="3-01" sheetId="55" r:id="rId39"/>
    <sheet name="3-02" sheetId="57" r:id="rId40"/>
    <sheet name="3-03" sheetId="182" r:id="rId41"/>
    <sheet name="3-04" sheetId="58" r:id="rId42"/>
    <sheet name="3-05" sheetId="59" r:id="rId43"/>
    <sheet name="3-06" sheetId="60" r:id="rId44"/>
    <sheet name="3-07" sheetId="61" r:id="rId45"/>
    <sheet name="3-08" sheetId="62" r:id="rId46"/>
    <sheet name="4-01" sheetId="94" r:id="rId47"/>
    <sheet name="4-02" sheetId="95" r:id="rId48"/>
    <sheet name="4-03" sheetId="96" r:id="rId49"/>
    <sheet name="4-04" sheetId="122" r:id="rId50"/>
    <sheet name="4-05" sheetId="121" r:id="rId51"/>
    <sheet name="4-07" sheetId="93" r:id="rId52"/>
    <sheet name="4-08" sheetId="90" r:id="rId53"/>
    <sheet name="4-09" sheetId="88" r:id="rId54"/>
    <sheet name="4-10" sheetId="87" r:id="rId55"/>
    <sheet name="5-01" sheetId="213" r:id="rId56"/>
    <sheet name="5-02" sheetId="124" r:id="rId57"/>
    <sheet name="5-03" sheetId="23" r:id="rId58"/>
    <sheet name="5-04" sheetId="219" r:id="rId59"/>
    <sheet name="5-05" sheetId="20" r:id="rId60"/>
    <sheet name="5-06" sheetId="223" r:id="rId61"/>
  </sheets>
  <definedNames>
    <definedName name="_xlnm._FilterDatabase" localSheetId="54" hidden="1">'4-09'!$A$3:$E$12</definedName>
    <definedName name="_Toc462669811" localSheetId="57">'5-03'!$A$3</definedName>
    <definedName name="_Toc462744705" localSheetId="32">'2-20'!$A$3</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8" i="57" l="1"/>
  <c r="K9" i="57"/>
  <c r="K10" i="57"/>
  <c r="F27" i="213" l="1"/>
  <c r="F26" i="213"/>
  <c r="F25" i="213"/>
  <c r="F24" i="213"/>
  <c r="C24" i="213"/>
  <c r="D24" i="213"/>
  <c r="C25" i="213"/>
  <c r="D25" i="213"/>
  <c r="C26" i="213"/>
  <c r="D26" i="213"/>
  <c r="C27" i="213"/>
  <c r="D27" i="213"/>
  <c r="B27" i="213"/>
  <c r="B26" i="213"/>
  <c r="B25" i="213"/>
  <c r="B24" i="213"/>
  <c r="B27" i="167"/>
  <c r="C27" i="167"/>
  <c r="D27" i="167"/>
  <c r="E27" i="167"/>
  <c r="F27" i="167"/>
  <c r="G27" i="167"/>
  <c r="H27" i="167"/>
  <c r="J27" i="167"/>
  <c r="K27" i="167"/>
  <c r="L27" i="167"/>
  <c r="M27" i="167"/>
  <c r="N27" i="167"/>
  <c r="N28" i="168" l="1"/>
  <c r="B29" i="168" a="1"/>
  <c r="B29" i="168" s="1"/>
  <c r="N29" i="168"/>
  <c r="B27" i="177"/>
  <c r="K26" i="168" l="1"/>
  <c r="K28" i="168" s="1"/>
  <c r="G26" i="168"/>
  <c r="G28" i="168" s="1"/>
  <c r="F26" i="168"/>
  <c r="F28" i="168" s="1"/>
  <c r="M26" i="168"/>
  <c r="M28" i="168" s="1"/>
  <c r="M32" i="168" s="1"/>
  <c r="E26" i="168"/>
  <c r="E28" i="168" s="1"/>
  <c r="L26" i="168"/>
  <c r="L28" i="168" s="1"/>
  <c r="D26" i="168"/>
  <c r="D28" i="168" s="1"/>
  <c r="J26" i="168"/>
  <c r="J28" i="168" s="1"/>
  <c r="I26" i="168"/>
  <c r="I28" i="168" s="1"/>
  <c r="M33" i="168"/>
  <c r="C26" i="168"/>
  <c r="C28" i="168" s="1"/>
  <c r="H26" i="168"/>
  <c r="H28" i="168" s="1"/>
  <c r="A28" i="168"/>
  <c r="A9" i="168"/>
  <c r="C24" i="169"/>
  <c r="D24" i="169"/>
  <c r="E24" i="169"/>
  <c r="F24" i="169"/>
  <c r="G24" i="169"/>
  <c r="H24" i="169"/>
  <c r="I24" i="169"/>
  <c r="J24" i="169"/>
  <c r="K24" i="169"/>
  <c r="L24" i="169"/>
  <c r="M24" i="169"/>
  <c r="N24" i="169"/>
  <c r="C25" i="169"/>
  <c r="D25" i="169"/>
  <c r="E25" i="169"/>
  <c r="F25" i="169"/>
  <c r="G25" i="169"/>
  <c r="H25" i="169"/>
  <c r="I25" i="169"/>
  <c r="J25" i="169"/>
  <c r="K25" i="169"/>
  <c r="L25" i="169"/>
  <c r="M25" i="169"/>
  <c r="N25" i="169"/>
  <c r="C26" i="169"/>
  <c r="D26" i="169"/>
  <c r="E26" i="169"/>
  <c r="F26" i="169"/>
  <c r="G26" i="169"/>
  <c r="H26" i="169"/>
  <c r="I26" i="169"/>
  <c r="J26" i="169"/>
  <c r="K26" i="169"/>
  <c r="L26" i="169"/>
  <c r="M26" i="169"/>
  <c r="N26" i="169"/>
  <c r="C27" i="169"/>
  <c r="D27" i="169"/>
  <c r="E27" i="169"/>
  <c r="F27" i="169"/>
  <c r="G27" i="169"/>
  <c r="H27" i="169"/>
  <c r="I27" i="169"/>
  <c r="J27" i="169"/>
  <c r="K27" i="169"/>
  <c r="L27" i="169"/>
  <c r="M27" i="169"/>
  <c r="N27" i="169"/>
  <c r="B27" i="169"/>
  <c r="B26" i="169"/>
  <c r="B25" i="169"/>
  <c r="B24" i="169"/>
  <c r="M30" i="168" l="1"/>
  <c r="I8" i="193"/>
  <c r="I9" i="193"/>
  <c r="I10" i="193"/>
  <c r="I11" i="193"/>
  <c r="I12" i="193"/>
  <c r="I13" i="193"/>
  <c r="I14" i="193"/>
  <c r="I15" i="193"/>
  <c r="I16" i="193"/>
  <c r="I17" i="193"/>
  <c r="I18" i="193"/>
  <c r="I19" i="193"/>
  <c r="I20" i="193"/>
  <c r="I21" i="193"/>
  <c r="I22" i="193"/>
  <c r="I25" i="193" l="1"/>
  <c r="I24" i="193"/>
  <c r="X9" i="167"/>
  <c r="X10" i="167"/>
  <c r="X11" i="167"/>
  <c r="X12" i="167"/>
  <c r="X13" i="167"/>
  <c r="X14" i="167"/>
  <c r="X15" i="167"/>
  <c r="X16" i="167"/>
  <c r="X17" i="167"/>
  <c r="X18" i="167"/>
  <c r="X19" i="167"/>
  <c r="X20" i="167"/>
  <c r="X21" i="167"/>
  <c r="X22" i="167"/>
  <c r="X7" i="167"/>
  <c r="C24" i="94" l="1"/>
  <c r="D24" i="94"/>
  <c r="E24" i="94"/>
  <c r="F24" i="94"/>
  <c r="G24" i="94"/>
  <c r="C25" i="94"/>
  <c r="D25" i="94"/>
  <c r="E25" i="94"/>
  <c r="F25" i="94"/>
  <c r="G25" i="94"/>
  <c r="C26" i="94"/>
  <c r="D26" i="94"/>
  <c r="E26" i="94"/>
  <c r="F26" i="94"/>
  <c r="G26" i="94"/>
  <c r="C27" i="94"/>
  <c r="D27" i="94"/>
  <c r="E27" i="94"/>
  <c r="F27" i="94"/>
  <c r="G27" i="94"/>
  <c r="B27" i="94"/>
  <c r="B26" i="94"/>
  <c r="B25" i="94"/>
  <c r="B24" i="94"/>
  <c r="K8" i="60" l="1"/>
  <c r="J8" i="60"/>
  <c r="I8" i="60"/>
  <c r="C24" i="55"/>
  <c r="D24" i="55"/>
  <c r="C25" i="55"/>
  <c r="D25" i="55"/>
  <c r="C26" i="55"/>
  <c r="D26" i="55"/>
  <c r="C27" i="55"/>
  <c r="D27" i="55"/>
  <c r="B27" i="55"/>
  <c r="B26" i="55"/>
  <c r="B25" i="55"/>
  <c r="B24" i="55"/>
  <c r="C24" i="173" l="1"/>
  <c r="C25" i="173"/>
  <c r="C26" i="173"/>
  <c r="C27" i="173"/>
  <c r="B27" i="173"/>
  <c r="B26" i="173"/>
  <c r="B25" i="173"/>
  <c r="B24" i="173"/>
  <c r="C24" i="174" l="1"/>
  <c r="D24" i="174"/>
  <c r="E24" i="174"/>
  <c r="F24" i="174"/>
  <c r="C25" i="174"/>
  <c r="D25" i="174"/>
  <c r="E25" i="174"/>
  <c r="F25" i="174"/>
  <c r="C26" i="174"/>
  <c r="D26" i="174"/>
  <c r="E26" i="174"/>
  <c r="F26" i="174"/>
  <c r="C27" i="174"/>
  <c r="D27" i="174"/>
  <c r="E27" i="174"/>
  <c r="F27" i="174"/>
  <c r="B27" i="174"/>
  <c r="B26" i="174"/>
  <c r="B25" i="174"/>
  <c r="B24" i="174"/>
  <c r="J9" i="62" l="1"/>
  <c r="J10" i="62"/>
  <c r="J11" i="62"/>
  <c r="J12" i="62"/>
  <c r="J13" i="62"/>
  <c r="J14" i="62"/>
  <c r="J15" i="62"/>
  <c r="J16" i="62"/>
  <c r="J17" i="62"/>
  <c r="J18" i="62"/>
  <c r="J19" i="62"/>
  <c r="J20" i="62"/>
  <c r="J21" i="62"/>
  <c r="J22" i="62"/>
  <c r="J23" i="62"/>
  <c r="J24" i="62"/>
  <c r="J25" i="62"/>
  <c r="I8" i="62"/>
  <c r="D29" i="95" l="1"/>
  <c r="C28" i="95"/>
  <c r="B29" i="95"/>
  <c r="B28" i="95"/>
  <c r="B27" i="95"/>
  <c r="B26" i="95"/>
  <c r="B25" i="95"/>
  <c r="B24" i="95"/>
  <c r="C24" i="121" l="1"/>
  <c r="D24" i="121"/>
  <c r="E24" i="121"/>
  <c r="F24" i="121"/>
  <c r="G24" i="121"/>
  <c r="C25" i="121"/>
  <c r="D25" i="121"/>
  <c r="E25" i="121"/>
  <c r="F25" i="121"/>
  <c r="G25" i="121"/>
  <c r="C26" i="121"/>
  <c r="D26" i="121"/>
  <c r="E26" i="121"/>
  <c r="F26" i="121"/>
  <c r="G26" i="121"/>
  <c r="C27" i="121"/>
  <c r="D27" i="121"/>
  <c r="E27" i="121"/>
  <c r="F27" i="121"/>
  <c r="G27" i="121"/>
  <c r="B27" i="121"/>
  <c r="B26" i="121"/>
  <c r="B25" i="121"/>
  <c r="B24" i="121"/>
  <c r="C24" i="122"/>
  <c r="D24" i="122"/>
  <c r="E24" i="122"/>
  <c r="F24" i="122"/>
  <c r="G24" i="122"/>
  <c r="H24" i="122"/>
  <c r="C25" i="122"/>
  <c r="D25" i="122"/>
  <c r="E25" i="122"/>
  <c r="F25" i="122"/>
  <c r="G25" i="122"/>
  <c r="H25" i="122"/>
  <c r="C26" i="122"/>
  <c r="D26" i="122"/>
  <c r="E26" i="122"/>
  <c r="F26" i="122"/>
  <c r="G26" i="122"/>
  <c r="H26" i="122"/>
  <c r="C27" i="122"/>
  <c r="D27" i="122"/>
  <c r="E27" i="122"/>
  <c r="F27" i="122"/>
  <c r="G27" i="122"/>
  <c r="H27" i="122"/>
  <c r="B27" i="122"/>
  <c r="B26" i="122"/>
  <c r="B25" i="122"/>
  <c r="B24" i="122"/>
  <c r="B27" i="182" l="1"/>
  <c r="B26" i="182"/>
  <c r="B25" i="182"/>
  <c r="B24" i="182"/>
  <c r="C24" i="58"/>
  <c r="D24" i="58"/>
  <c r="E24" i="58"/>
  <c r="F24" i="58"/>
  <c r="G24" i="58"/>
  <c r="H24" i="58"/>
  <c r="I24" i="58"/>
  <c r="C25" i="58"/>
  <c r="D25" i="58"/>
  <c r="E25" i="58"/>
  <c r="F25" i="58"/>
  <c r="G25" i="58"/>
  <c r="H25" i="58"/>
  <c r="I25" i="58"/>
  <c r="C26" i="58"/>
  <c r="D26" i="58"/>
  <c r="E26" i="58"/>
  <c r="F26" i="58"/>
  <c r="G26" i="58"/>
  <c r="H26" i="58"/>
  <c r="I26" i="58"/>
  <c r="C27" i="58"/>
  <c r="D27" i="58"/>
  <c r="E27" i="58"/>
  <c r="F27" i="58"/>
  <c r="G27" i="58"/>
  <c r="H27" i="58"/>
  <c r="I27" i="58"/>
  <c r="B27" i="58"/>
  <c r="B26" i="58"/>
  <c r="B25" i="58"/>
  <c r="B24" i="58"/>
  <c r="C27" i="172"/>
  <c r="C26" i="172"/>
  <c r="C25" i="172"/>
  <c r="C24" i="172"/>
  <c r="B27" i="172"/>
  <c r="B26" i="172"/>
  <c r="B25" i="172"/>
  <c r="B24" i="172"/>
  <c r="N10" i="144"/>
  <c r="O11" i="144"/>
  <c r="C24" i="144"/>
  <c r="D24" i="144"/>
  <c r="E24" i="144"/>
  <c r="F24" i="144"/>
  <c r="G24" i="144"/>
  <c r="C25" i="144"/>
  <c r="D25" i="144"/>
  <c r="E25" i="144"/>
  <c r="F25" i="144"/>
  <c r="G25" i="144"/>
  <c r="C26" i="144"/>
  <c r="D26" i="144"/>
  <c r="E26" i="144"/>
  <c r="F26" i="144"/>
  <c r="G26" i="144"/>
  <c r="C27" i="144"/>
  <c r="D27" i="144"/>
  <c r="E27" i="144"/>
  <c r="F27" i="144"/>
  <c r="G27" i="144"/>
  <c r="B27" i="144"/>
  <c r="B26" i="144"/>
  <c r="B25" i="144"/>
  <c r="B24" i="144"/>
  <c r="C24" i="77"/>
  <c r="D24" i="77"/>
  <c r="E24" i="77"/>
  <c r="C25" i="77"/>
  <c r="D25" i="77"/>
  <c r="E25" i="77"/>
  <c r="C26" i="77"/>
  <c r="D26" i="77"/>
  <c r="E26" i="77"/>
  <c r="C27" i="77"/>
  <c r="D27" i="77"/>
  <c r="E27" i="77"/>
  <c r="B27" i="77"/>
  <c r="B26" i="77"/>
  <c r="B25" i="77"/>
  <c r="B24" i="77"/>
  <c r="G27" i="81"/>
  <c r="G26" i="81"/>
  <c r="D26" i="175"/>
  <c r="D25" i="175"/>
  <c r="C24" i="209"/>
  <c r="D24" i="209"/>
  <c r="E24" i="209"/>
  <c r="F24" i="209"/>
  <c r="G24" i="209"/>
  <c r="H24" i="209"/>
  <c r="I24" i="209"/>
  <c r="J24" i="209"/>
  <c r="C25" i="209"/>
  <c r="D25" i="209"/>
  <c r="E25" i="209"/>
  <c r="F25" i="209"/>
  <c r="G25" i="209"/>
  <c r="H25" i="209"/>
  <c r="I25" i="209"/>
  <c r="J25" i="209"/>
  <c r="C26" i="209"/>
  <c r="D26" i="209"/>
  <c r="E26" i="209"/>
  <c r="F26" i="209"/>
  <c r="G26" i="209"/>
  <c r="H26" i="209"/>
  <c r="I26" i="209"/>
  <c r="J26" i="209"/>
  <c r="C27" i="209"/>
  <c r="D27" i="209"/>
  <c r="E27" i="209"/>
  <c r="F27" i="209"/>
  <c r="G27" i="209"/>
  <c r="H27" i="209"/>
  <c r="I27" i="209"/>
  <c r="J27" i="209"/>
  <c r="B27" i="209"/>
  <c r="B26" i="209"/>
  <c r="B25" i="209"/>
  <c r="B24" i="209"/>
  <c r="C24" i="210"/>
  <c r="D24" i="210"/>
  <c r="E24" i="210"/>
  <c r="F24" i="210"/>
  <c r="G24" i="210"/>
  <c r="H24" i="210"/>
  <c r="I24" i="210"/>
  <c r="J24" i="210"/>
  <c r="C25" i="210"/>
  <c r="D25" i="210"/>
  <c r="E25" i="210"/>
  <c r="F25" i="210"/>
  <c r="G25" i="210"/>
  <c r="H25" i="210"/>
  <c r="I25" i="210"/>
  <c r="J25" i="210"/>
  <c r="B25" i="210"/>
  <c r="B24" i="210"/>
  <c r="C24" i="175"/>
  <c r="D24" i="175"/>
  <c r="E24" i="175"/>
  <c r="C25" i="175"/>
  <c r="E25" i="175"/>
  <c r="C26" i="175"/>
  <c r="E26" i="175"/>
  <c r="C27" i="175"/>
  <c r="D27" i="175"/>
  <c r="E27" i="175"/>
  <c r="B27" i="175"/>
  <c r="B26" i="175"/>
  <c r="B25" i="175"/>
  <c r="B24" i="175"/>
  <c r="F8" i="175"/>
  <c r="C24" i="81"/>
  <c r="D24" i="81"/>
  <c r="E24" i="81"/>
  <c r="F24" i="81"/>
  <c r="G24" i="81"/>
  <c r="H24" i="81"/>
  <c r="I24" i="81"/>
  <c r="J24" i="81"/>
  <c r="C25" i="81"/>
  <c r="D25" i="81"/>
  <c r="E25" i="81"/>
  <c r="F25" i="81"/>
  <c r="G25" i="81"/>
  <c r="H25" i="81"/>
  <c r="I25" i="81"/>
  <c r="J25" i="81"/>
  <c r="C26" i="81"/>
  <c r="D26" i="81"/>
  <c r="E26" i="81"/>
  <c r="F26" i="81"/>
  <c r="H26" i="81"/>
  <c r="I26" i="81"/>
  <c r="J26" i="81"/>
  <c r="C27" i="81"/>
  <c r="D27" i="81"/>
  <c r="E27" i="81"/>
  <c r="F27" i="81"/>
  <c r="H27" i="81"/>
  <c r="I27" i="81"/>
  <c r="J27" i="81"/>
  <c r="B27" i="81"/>
  <c r="B26" i="81"/>
  <c r="B25" i="81"/>
  <c r="B24" i="81"/>
  <c r="C24" i="178"/>
  <c r="C25" i="178"/>
  <c r="B25" i="178"/>
  <c r="B24" i="178"/>
  <c r="C24" i="177"/>
  <c r="C25" i="177"/>
  <c r="C26" i="177"/>
  <c r="C27" i="177"/>
  <c r="B26" i="177"/>
  <c r="B25" i="177"/>
  <c r="B24" i="177"/>
  <c r="C24" i="87" l="1"/>
  <c r="D24" i="87"/>
  <c r="E24" i="87"/>
  <c r="F24" i="87"/>
  <c r="G24" i="87"/>
  <c r="C25" i="87"/>
  <c r="D25" i="87"/>
  <c r="E25" i="87"/>
  <c r="F25" i="87"/>
  <c r="G25" i="87"/>
  <c r="C26" i="87"/>
  <c r="D26" i="87"/>
  <c r="E26" i="87"/>
  <c r="F26" i="87"/>
  <c r="G26" i="87"/>
  <c r="C27" i="87"/>
  <c r="D27" i="87"/>
  <c r="E27" i="87"/>
  <c r="F27" i="87"/>
  <c r="G27" i="87"/>
  <c r="B27" i="87"/>
  <c r="B26" i="87"/>
  <c r="B25" i="87"/>
  <c r="B24" i="87"/>
  <c r="C24" i="219" l="1"/>
  <c r="C25" i="219"/>
  <c r="C26" i="219"/>
  <c r="C27" i="219"/>
  <c r="B27" i="219"/>
  <c r="B26" i="219"/>
  <c r="B25" i="219"/>
  <c r="B24" i="219"/>
  <c r="B27" i="93" l="1"/>
  <c r="B26" i="93"/>
  <c r="B25" i="93"/>
  <c r="B24" i="93"/>
  <c r="G27" i="216"/>
  <c r="G26" i="216"/>
  <c r="G25" i="216"/>
  <c r="G24" i="216"/>
  <c r="D27" i="216"/>
  <c r="C27" i="216"/>
  <c r="D26" i="216"/>
  <c r="C26" i="216"/>
  <c r="D25" i="216"/>
  <c r="C25" i="216"/>
  <c r="D24" i="216"/>
  <c r="C24" i="216"/>
  <c r="B27" i="216"/>
  <c r="B26" i="216"/>
  <c r="B25" i="216"/>
  <c r="B24" i="216"/>
  <c r="C24" i="20"/>
  <c r="D24" i="20"/>
  <c r="C25" i="20"/>
  <c r="D25" i="20"/>
  <c r="C26" i="20"/>
  <c r="D26" i="20"/>
  <c r="C27" i="20"/>
  <c r="D27" i="20"/>
  <c r="B27" i="20"/>
  <c r="B26" i="20"/>
  <c r="B25" i="20"/>
  <c r="B24" i="20"/>
  <c r="C24" i="203"/>
  <c r="C25" i="203"/>
  <c r="C26" i="203"/>
  <c r="C27" i="203"/>
  <c r="B27" i="203"/>
  <c r="B26" i="203"/>
  <c r="B25" i="203"/>
  <c r="B24" i="203"/>
  <c r="B27" i="145"/>
  <c r="B26" i="145"/>
  <c r="B25" i="145"/>
  <c r="B24" i="145"/>
  <c r="C24" i="76"/>
  <c r="D24" i="76"/>
  <c r="E24" i="76"/>
  <c r="F24" i="76"/>
  <c r="C25" i="76"/>
  <c r="D25" i="76"/>
  <c r="E25" i="76"/>
  <c r="F25" i="76"/>
  <c r="C26" i="76"/>
  <c r="D26" i="76"/>
  <c r="E26" i="76"/>
  <c r="F26" i="76"/>
  <c r="C27" i="76"/>
  <c r="D27" i="76"/>
  <c r="E27" i="76"/>
  <c r="F27" i="76"/>
  <c r="B27" i="76"/>
  <c r="B26" i="76"/>
  <c r="B25" i="76"/>
  <c r="B24" i="76"/>
  <c r="C24" i="75"/>
  <c r="D24" i="75"/>
  <c r="E24" i="75"/>
  <c r="F24" i="75"/>
  <c r="G24" i="75"/>
  <c r="H24" i="75"/>
  <c r="C25" i="75"/>
  <c r="D25" i="75"/>
  <c r="E25" i="75"/>
  <c r="F25" i="75"/>
  <c r="G25" i="75"/>
  <c r="H25" i="75"/>
  <c r="C26" i="75"/>
  <c r="D26" i="75"/>
  <c r="E26" i="75"/>
  <c r="F26" i="75"/>
  <c r="G26" i="75"/>
  <c r="H26" i="75"/>
  <c r="C27" i="75"/>
  <c r="D27" i="75"/>
  <c r="E27" i="75"/>
  <c r="F27" i="75"/>
  <c r="G27" i="75"/>
  <c r="H27" i="75"/>
  <c r="B27" i="75"/>
  <c r="B26" i="75"/>
  <c r="B25" i="75"/>
  <c r="B24" i="75"/>
  <c r="J27" i="142"/>
  <c r="I27" i="142"/>
  <c r="H27" i="142"/>
  <c r="G27" i="142"/>
  <c r="F27" i="142"/>
  <c r="E27" i="142"/>
  <c r="D27" i="142"/>
  <c r="C27" i="142"/>
  <c r="J26" i="142"/>
  <c r="I26" i="142"/>
  <c r="H26" i="142"/>
  <c r="G26" i="142"/>
  <c r="F26" i="142"/>
  <c r="E26" i="142"/>
  <c r="D26" i="142"/>
  <c r="C26" i="142"/>
  <c r="J25" i="142"/>
  <c r="I25" i="142"/>
  <c r="H25" i="142"/>
  <c r="G25" i="142"/>
  <c r="F25" i="142"/>
  <c r="E25" i="142"/>
  <c r="D25" i="142"/>
  <c r="C25" i="142"/>
  <c r="J24" i="142"/>
  <c r="I24" i="142"/>
  <c r="H24" i="142"/>
  <c r="G24" i="142"/>
  <c r="F24" i="142"/>
  <c r="E24" i="142"/>
  <c r="D24" i="142"/>
  <c r="C24" i="142"/>
  <c r="B27" i="142"/>
  <c r="B26" i="142"/>
  <c r="B25" i="142"/>
  <c r="B24" i="142"/>
  <c r="C24" i="140"/>
  <c r="D24" i="140"/>
  <c r="E24" i="140"/>
  <c r="C25" i="140"/>
  <c r="D25" i="140"/>
  <c r="E25" i="140"/>
  <c r="C26" i="140"/>
  <c r="D26" i="140"/>
  <c r="E26" i="140"/>
  <c r="C27" i="140"/>
  <c r="D27" i="140"/>
  <c r="E27" i="140"/>
  <c r="B27" i="140"/>
  <c r="B26" i="140"/>
  <c r="B25" i="140"/>
  <c r="B24" i="140"/>
  <c r="Q27" i="148"/>
  <c r="P27" i="148"/>
  <c r="O27" i="148"/>
  <c r="N27" i="148"/>
  <c r="Q26" i="148"/>
  <c r="P26" i="148"/>
  <c r="O26" i="148"/>
  <c r="N26" i="148"/>
  <c r="Q25" i="148"/>
  <c r="P25" i="148"/>
  <c r="O25" i="148"/>
  <c r="N25" i="148"/>
  <c r="Q24" i="148"/>
  <c r="P24" i="148"/>
  <c r="O24" i="148"/>
  <c r="N24" i="148"/>
  <c r="E27" i="148"/>
  <c r="D27" i="148"/>
  <c r="C27" i="148"/>
  <c r="E26" i="148"/>
  <c r="D26" i="148"/>
  <c r="C26" i="148"/>
  <c r="E25" i="148"/>
  <c r="D25" i="148"/>
  <c r="C25" i="148"/>
  <c r="E24" i="148"/>
  <c r="D24" i="148"/>
  <c r="C24" i="148"/>
  <c r="B27" i="148"/>
  <c r="B26" i="148"/>
  <c r="B25" i="148"/>
  <c r="B24" i="148"/>
  <c r="Q27" i="215"/>
  <c r="P27" i="215"/>
  <c r="O27" i="215"/>
  <c r="N27" i="215"/>
  <c r="Q26" i="215"/>
  <c r="P26" i="215"/>
  <c r="O26" i="215"/>
  <c r="N26" i="215"/>
  <c r="Q25" i="215"/>
  <c r="P25" i="215"/>
  <c r="O25" i="215"/>
  <c r="N25" i="215"/>
  <c r="Q24" i="215"/>
  <c r="P24" i="215"/>
  <c r="O24" i="215"/>
  <c r="N24" i="215"/>
  <c r="E27" i="215"/>
  <c r="D27" i="215"/>
  <c r="C27" i="215"/>
  <c r="E26" i="215"/>
  <c r="D26" i="215"/>
  <c r="C26" i="215"/>
  <c r="E25" i="215"/>
  <c r="D25" i="215"/>
  <c r="C25" i="215"/>
  <c r="E24" i="215"/>
  <c r="D24" i="215"/>
  <c r="C24" i="215"/>
  <c r="B27" i="215"/>
  <c r="B26" i="215"/>
  <c r="B25" i="215"/>
  <c r="B24" i="215"/>
  <c r="C24" i="151" l="1"/>
  <c r="D24" i="151"/>
  <c r="E24" i="151"/>
  <c r="F24" i="151"/>
  <c r="G24" i="151"/>
  <c r="H24" i="151"/>
  <c r="I24" i="151"/>
  <c r="J24" i="151"/>
  <c r="K24" i="151"/>
  <c r="C25" i="151"/>
  <c r="D25" i="151"/>
  <c r="E25" i="151"/>
  <c r="F25" i="151"/>
  <c r="G25" i="151"/>
  <c r="H25" i="151"/>
  <c r="I25" i="151"/>
  <c r="J25" i="151"/>
  <c r="K25" i="151"/>
  <c r="C26" i="151"/>
  <c r="D26" i="151"/>
  <c r="E26" i="151"/>
  <c r="F26" i="151"/>
  <c r="G26" i="151"/>
  <c r="H26" i="151"/>
  <c r="I26" i="151"/>
  <c r="J26" i="151"/>
  <c r="K26" i="151"/>
  <c r="C27" i="151"/>
  <c r="D27" i="151"/>
  <c r="E27" i="151"/>
  <c r="F27" i="151"/>
  <c r="G27" i="151"/>
  <c r="H27" i="151"/>
  <c r="I27" i="151"/>
  <c r="J27" i="151"/>
  <c r="K27" i="151"/>
  <c r="B27" i="151"/>
  <c r="B26" i="151"/>
  <c r="B25" i="151"/>
  <c r="B24" i="151"/>
  <c r="C24" i="150"/>
  <c r="D24" i="150"/>
  <c r="E24" i="150"/>
  <c r="F24" i="150"/>
  <c r="G24" i="150"/>
  <c r="H24" i="150"/>
  <c r="I24" i="150"/>
  <c r="J24" i="150"/>
  <c r="K24" i="150"/>
  <c r="C25" i="150"/>
  <c r="D25" i="150"/>
  <c r="E25" i="150"/>
  <c r="F25" i="150"/>
  <c r="G25" i="150"/>
  <c r="H25" i="150"/>
  <c r="I25" i="150"/>
  <c r="J25" i="150"/>
  <c r="K25" i="150"/>
  <c r="C26" i="150"/>
  <c r="D26" i="150"/>
  <c r="E26" i="150"/>
  <c r="F26" i="150"/>
  <c r="G26" i="150"/>
  <c r="H26" i="150"/>
  <c r="I26" i="150"/>
  <c r="J26" i="150"/>
  <c r="K26" i="150"/>
  <c r="C27" i="150"/>
  <c r="D27" i="150"/>
  <c r="E27" i="150"/>
  <c r="F27" i="150"/>
  <c r="G27" i="150"/>
  <c r="H27" i="150"/>
  <c r="I27" i="150"/>
  <c r="J27" i="150"/>
  <c r="K27" i="150"/>
  <c r="B27" i="150"/>
  <c r="B26" i="150"/>
  <c r="B25" i="150"/>
  <c r="B24" i="150"/>
  <c r="F21" i="216" l="1"/>
  <c r="F20" i="216"/>
  <c r="F19" i="216"/>
  <c r="F18" i="216"/>
  <c r="F17" i="216"/>
  <c r="F16" i="216"/>
  <c r="F15" i="216"/>
  <c r="F14" i="216"/>
  <c r="F13" i="216"/>
  <c r="F12" i="216"/>
  <c r="F11" i="216"/>
  <c r="F10" i="216"/>
  <c r="F9" i="216"/>
  <c r="F8" i="216"/>
  <c r="G9" i="173"/>
  <c r="W22" i="148" l="1"/>
  <c r="V22" i="148"/>
  <c r="U22" i="148"/>
  <c r="T22" i="148"/>
  <c r="W21" i="148"/>
  <c r="V21" i="148"/>
  <c r="U21" i="148"/>
  <c r="T21" i="148"/>
  <c r="W20" i="148"/>
  <c r="V20" i="148"/>
  <c r="U20" i="148"/>
  <c r="T20" i="148"/>
  <c r="W19" i="148"/>
  <c r="V19" i="148"/>
  <c r="U19" i="148"/>
  <c r="T19" i="148"/>
  <c r="W18" i="148"/>
  <c r="V18" i="148"/>
  <c r="U18" i="148"/>
  <c r="T18" i="148"/>
  <c r="W17" i="148"/>
  <c r="V17" i="148"/>
  <c r="U17" i="148"/>
  <c r="T17" i="148"/>
  <c r="W16" i="148"/>
  <c r="V16" i="148"/>
  <c r="U16" i="148"/>
  <c r="T16" i="148"/>
  <c r="W15" i="148"/>
  <c r="V15" i="148"/>
  <c r="U15" i="148"/>
  <c r="T15" i="148"/>
  <c r="W14" i="148"/>
  <c r="V14" i="148"/>
  <c r="U14" i="148"/>
  <c r="T14" i="148"/>
  <c r="W13" i="148"/>
  <c r="V13" i="148"/>
  <c r="U13" i="148"/>
  <c r="T13" i="148"/>
  <c r="W12" i="148"/>
  <c r="V12" i="148"/>
  <c r="U12" i="148"/>
  <c r="T12" i="148"/>
  <c r="W11" i="148"/>
  <c r="V11" i="148"/>
  <c r="U11" i="148"/>
  <c r="T11" i="148"/>
  <c r="W10" i="148"/>
  <c r="V10" i="148"/>
  <c r="U10" i="148"/>
  <c r="T10" i="148"/>
  <c r="W9" i="148"/>
  <c r="V9" i="148"/>
  <c r="U9" i="148"/>
  <c r="T9" i="148"/>
  <c r="K22" i="148"/>
  <c r="J22" i="148"/>
  <c r="I22" i="148"/>
  <c r="H22" i="148"/>
  <c r="K21" i="148"/>
  <c r="J21" i="148"/>
  <c r="I21" i="148"/>
  <c r="H21" i="148"/>
  <c r="K20" i="148"/>
  <c r="J20" i="148"/>
  <c r="I20" i="148"/>
  <c r="H20" i="148"/>
  <c r="K19" i="148"/>
  <c r="J19" i="148"/>
  <c r="I19" i="148"/>
  <c r="H19" i="148"/>
  <c r="K18" i="148"/>
  <c r="J18" i="148"/>
  <c r="I18" i="148"/>
  <c r="H18" i="148"/>
  <c r="K17" i="148"/>
  <c r="J17" i="148"/>
  <c r="I17" i="148"/>
  <c r="H17" i="148"/>
  <c r="K16" i="148"/>
  <c r="J16" i="148"/>
  <c r="I16" i="148"/>
  <c r="H16" i="148"/>
  <c r="K15" i="148"/>
  <c r="J15" i="148"/>
  <c r="I15" i="148"/>
  <c r="H15" i="148"/>
  <c r="K14" i="148"/>
  <c r="J14" i="148"/>
  <c r="I14" i="148"/>
  <c r="H14" i="148"/>
  <c r="K13" i="148"/>
  <c r="J13" i="148"/>
  <c r="I13" i="148"/>
  <c r="H13" i="148"/>
  <c r="K12" i="148"/>
  <c r="J12" i="148"/>
  <c r="I12" i="148"/>
  <c r="H12" i="148"/>
  <c r="K11" i="148"/>
  <c r="J11" i="148"/>
  <c r="I11" i="148"/>
  <c r="H11" i="148"/>
  <c r="K10" i="148"/>
  <c r="J10" i="148"/>
  <c r="I10" i="148"/>
  <c r="H10" i="148"/>
  <c r="K9" i="148"/>
  <c r="J9" i="148"/>
  <c r="I9" i="148"/>
  <c r="H9" i="148"/>
  <c r="W22" i="150"/>
  <c r="V22" i="150"/>
  <c r="U22" i="150"/>
  <c r="T22" i="150"/>
  <c r="S22" i="150"/>
  <c r="R22" i="150"/>
  <c r="Q22" i="150"/>
  <c r="P22" i="150"/>
  <c r="O22" i="150"/>
  <c r="N22" i="150"/>
  <c r="W21" i="150"/>
  <c r="V21" i="150"/>
  <c r="U21" i="150"/>
  <c r="T21" i="150"/>
  <c r="S21" i="150"/>
  <c r="R21" i="150"/>
  <c r="Q21" i="150"/>
  <c r="P21" i="150"/>
  <c r="O21" i="150"/>
  <c r="N21" i="150"/>
  <c r="W20" i="150"/>
  <c r="V20" i="150"/>
  <c r="U20" i="150"/>
  <c r="T20" i="150"/>
  <c r="S20" i="150"/>
  <c r="R20" i="150"/>
  <c r="Q20" i="150"/>
  <c r="P20" i="150"/>
  <c r="O20" i="150"/>
  <c r="N20" i="150"/>
  <c r="W19" i="150"/>
  <c r="V19" i="150"/>
  <c r="U19" i="150"/>
  <c r="T19" i="150"/>
  <c r="S19" i="150"/>
  <c r="R19" i="150"/>
  <c r="Q19" i="150"/>
  <c r="P19" i="150"/>
  <c r="O19" i="150"/>
  <c r="N19" i="150"/>
  <c r="W18" i="150"/>
  <c r="V18" i="150"/>
  <c r="U18" i="150"/>
  <c r="T18" i="150"/>
  <c r="S18" i="150"/>
  <c r="R18" i="150"/>
  <c r="Q18" i="150"/>
  <c r="P18" i="150"/>
  <c r="O18" i="150"/>
  <c r="N18" i="150"/>
  <c r="W17" i="150"/>
  <c r="V17" i="150"/>
  <c r="U17" i="150"/>
  <c r="T17" i="150"/>
  <c r="S17" i="150"/>
  <c r="R17" i="150"/>
  <c r="Q17" i="150"/>
  <c r="P17" i="150"/>
  <c r="O17" i="150"/>
  <c r="N17" i="150"/>
  <c r="W16" i="150"/>
  <c r="V16" i="150"/>
  <c r="U16" i="150"/>
  <c r="T16" i="150"/>
  <c r="S16" i="150"/>
  <c r="R16" i="150"/>
  <c r="Q16" i="150"/>
  <c r="P16" i="150"/>
  <c r="O16" i="150"/>
  <c r="N16" i="150"/>
  <c r="W15" i="150"/>
  <c r="V15" i="150"/>
  <c r="U15" i="150"/>
  <c r="T15" i="150"/>
  <c r="S15" i="150"/>
  <c r="R15" i="150"/>
  <c r="Q15" i="150"/>
  <c r="P15" i="150"/>
  <c r="O15" i="150"/>
  <c r="N15" i="150"/>
  <c r="W14" i="150"/>
  <c r="V14" i="150"/>
  <c r="U14" i="150"/>
  <c r="T14" i="150"/>
  <c r="S14" i="150"/>
  <c r="R14" i="150"/>
  <c r="Q14" i="150"/>
  <c r="P14" i="150"/>
  <c r="O14" i="150"/>
  <c r="N14" i="150"/>
  <c r="W13" i="150"/>
  <c r="V13" i="150"/>
  <c r="U13" i="150"/>
  <c r="T13" i="150"/>
  <c r="S13" i="150"/>
  <c r="R13" i="150"/>
  <c r="Q13" i="150"/>
  <c r="P13" i="150"/>
  <c r="O13" i="150"/>
  <c r="N13" i="150"/>
  <c r="W12" i="150"/>
  <c r="V12" i="150"/>
  <c r="U12" i="150"/>
  <c r="T12" i="150"/>
  <c r="S12" i="150"/>
  <c r="R12" i="150"/>
  <c r="Q12" i="150"/>
  <c r="P12" i="150"/>
  <c r="O12" i="150"/>
  <c r="N12" i="150"/>
  <c r="W11" i="150"/>
  <c r="V11" i="150"/>
  <c r="U11" i="150"/>
  <c r="T11" i="150"/>
  <c r="S11" i="150"/>
  <c r="R11" i="150"/>
  <c r="Q11" i="150"/>
  <c r="P11" i="150"/>
  <c r="O11" i="150"/>
  <c r="N11" i="150"/>
  <c r="W10" i="150"/>
  <c r="V10" i="150"/>
  <c r="U10" i="150"/>
  <c r="T10" i="150"/>
  <c r="S10" i="150"/>
  <c r="R10" i="150"/>
  <c r="Q10" i="150"/>
  <c r="P10" i="150"/>
  <c r="O10" i="150"/>
  <c r="N10" i="150"/>
  <c r="W9" i="150"/>
  <c r="V9" i="150"/>
  <c r="U9" i="150"/>
  <c r="T9" i="150"/>
  <c r="S9" i="150"/>
  <c r="R9" i="150"/>
  <c r="Q9" i="150"/>
  <c r="P9" i="150"/>
  <c r="O9" i="150"/>
  <c r="N9" i="150"/>
  <c r="M22" i="87"/>
  <c r="M21" i="87"/>
  <c r="M20" i="87"/>
  <c r="M19" i="87"/>
  <c r="M18" i="87"/>
  <c r="M17" i="87"/>
  <c r="M16" i="87"/>
  <c r="M15" i="87"/>
  <c r="M14" i="87"/>
  <c r="M13" i="87"/>
  <c r="M12" i="87"/>
  <c r="M11" i="87"/>
  <c r="M10" i="87"/>
  <c r="M9" i="87"/>
  <c r="M22" i="170"/>
  <c r="L22" i="170"/>
  <c r="K22" i="170"/>
  <c r="J22" i="170"/>
  <c r="I22" i="170"/>
  <c r="H22" i="170"/>
  <c r="G22" i="170"/>
  <c r="F22" i="170"/>
  <c r="E22" i="170"/>
  <c r="D22" i="170"/>
  <c r="C22" i="170"/>
  <c r="B22" i="170"/>
  <c r="B25" i="170" s="1"/>
  <c r="M21" i="170"/>
  <c r="L21" i="170"/>
  <c r="K21" i="170"/>
  <c r="J21" i="170"/>
  <c r="I21" i="170"/>
  <c r="H21" i="170"/>
  <c r="G21" i="170"/>
  <c r="F21" i="170"/>
  <c r="E21" i="170"/>
  <c r="D21" i="170"/>
  <c r="C21" i="170"/>
  <c r="B21" i="170"/>
  <c r="M20" i="170"/>
  <c r="L20" i="170"/>
  <c r="K20" i="170"/>
  <c r="J20" i="170"/>
  <c r="I20" i="170"/>
  <c r="H20" i="170"/>
  <c r="G20" i="170"/>
  <c r="F20" i="170"/>
  <c r="E20" i="170"/>
  <c r="D20" i="170"/>
  <c r="C20" i="170"/>
  <c r="B20" i="170"/>
  <c r="M19" i="170"/>
  <c r="L19" i="170"/>
  <c r="K19" i="170"/>
  <c r="J19" i="170"/>
  <c r="I19" i="170"/>
  <c r="H19" i="170"/>
  <c r="G19" i="170"/>
  <c r="F19" i="170"/>
  <c r="E19" i="170"/>
  <c r="D19" i="170"/>
  <c r="C19" i="170"/>
  <c r="B19" i="170"/>
  <c r="M18" i="170"/>
  <c r="L18" i="170"/>
  <c r="K18" i="170"/>
  <c r="J18" i="170"/>
  <c r="I18" i="170"/>
  <c r="H18" i="170"/>
  <c r="G18" i="170"/>
  <c r="F18" i="170"/>
  <c r="E18" i="170"/>
  <c r="D18" i="170"/>
  <c r="C18" i="170"/>
  <c r="B18" i="170"/>
  <c r="M17" i="170"/>
  <c r="L17" i="170"/>
  <c r="K17" i="170"/>
  <c r="J17" i="170"/>
  <c r="I17" i="170"/>
  <c r="H17" i="170"/>
  <c r="G17" i="170"/>
  <c r="F17" i="170"/>
  <c r="E17" i="170"/>
  <c r="D17" i="170"/>
  <c r="C17" i="170"/>
  <c r="B17" i="170"/>
  <c r="M16" i="170"/>
  <c r="L16" i="170"/>
  <c r="K16" i="170"/>
  <c r="J16" i="170"/>
  <c r="I16" i="170"/>
  <c r="H16" i="170"/>
  <c r="G16" i="170"/>
  <c r="F16" i="170"/>
  <c r="E16" i="170"/>
  <c r="D16" i="170"/>
  <c r="C16" i="170"/>
  <c r="B16" i="170"/>
  <c r="M15" i="170"/>
  <c r="L15" i="170"/>
  <c r="K15" i="170"/>
  <c r="J15" i="170"/>
  <c r="I15" i="170"/>
  <c r="H15" i="170"/>
  <c r="G15" i="170"/>
  <c r="F15" i="170"/>
  <c r="E15" i="170"/>
  <c r="D15" i="170"/>
  <c r="C15" i="170"/>
  <c r="B15" i="170"/>
  <c r="M14" i="170"/>
  <c r="L14" i="170"/>
  <c r="K14" i="170"/>
  <c r="J14" i="170"/>
  <c r="I14" i="170"/>
  <c r="H14" i="170"/>
  <c r="G14" i="170"/>
  <c r="F14" i="170"/>
  <c r="E14" i="170"/>
  <c r="D14" i="170"/>
  <c r="C14" i="170"/>
  <c r="B14" i="170"/>
  <c r="M13" i="170"/>
  <c r="L13" i="170"/>
  <c r="K13" i="170"/>
  <c r="J13" i="170"/>
  <c r="I13" i="170"/>
  <c r="H13" i="170"/>
  <c r="G13" i="170"/>
  <c r="F13" i="170"/>
  <c r="E13" i="170"/>
  <c r="D13" i="170"/>
  <c r="C13" i="170"/>
  <c r="B13" i="170"/>
  <c r="M12" i="170"/>
  <c r="L12" i="170"/>
  <c r="K12" i="170"/>
  <c r="J12" i="170"/>
  <c r="I12" i="170"/>
  <c r="H12" i="170"/>
  <c r="G12" i="170"/>
  <c r="F12" i="170"/>
  <c r="E12" i="170"/>
  <c r="D12" i="170"/>
  <c r="C12" i="170"/>
  <c r="B12" i="170"/>
  <c r="M11" i="170"/>
  <c r="L11" i="170"/>
  <c r="K11" i="170"/>
  <c r="J11" i="170"/>
  <c r="I11" i="170"/>
  <c r="H11" i="170"/>
  <c r="G11" i="170"/>
  <c r="F11" i="170"/>
  <c r="E11" i="170"/>
  <c r="D11" i="170"/>
  <c r="C11" i="170"/>
  <c r="B11" i="170"/>
  <c r="M10" i="170"/>
  <c r="L10" i="170"/>
  <c r="K10" i="170"/>
  <c r="J10" i="170"/>
  <c r="I10" i="170"/>
  <c r="H10" i="170"/>
  <c r="G10" i="170"/>
  <c r="F10" i="170"/>
  <c r="E10" i="170"/>
  <c r="D10" i="170"/>
  <c r="C10" i="170"/>
  <c r="B10" i="170"/>
  <c r="M9" i="170"/>
  <c r="L9" i="170"/>
  <c r="K9" i="170"/>
  <c r="J9" i="170"/>
  <c r="I9" i="170"/>
  <c r="H9" i="170"/>
  <c r="G9" i="170"/>
  <c r="F9" i="170"/>
  <c r="E9" i="170"/>
  <c r="D9" i="170"/>
  <c r="C9" i="170"/>
  <c r="B9" i="170"/>
  <c r="M8" i="170"/>
  <c r="L8" i="170"/>
  <c r="K8" i="170"/>
  <c r="J8" i="170"/>
  <c r="I8" i="170"/>
  <c r="H8" i="170"/>
  <c r="G8" i="170"/>
  <c r="F8" i="170"/>
  <c r="E8" i="170"/>
  <c r="D8" i="170"/>
  <c r="C8" i="170"/>
  <c r="B8" i="170"/>
  <c r="B24" i="170" s="1"/>
  <c r="M7" i="170"/>
  <c r="AC22" i="169"/>
  <c r="AC21" i="169"/>
  <c r="AC20" i="169"/>
  <c r="AC19" i="169"/>
  <c r="AC18" i="169"/>
  <c r="AC17" i="169"/>
  <c r="AC16" i="169"/>
  <c r="AC15" i="169"/>
  <c r="AC14" i="169"/>
  <c r="AC13" i="169"/>
  <c r="AC12" i="169"/>
  <c r="AC11" i="169"/>
  <c r="AC10" i="169"/>
  <c r="AC9" i="169"/>
  <c r="AC7" i="169"/>
  <c r="M24" i="170" l="1"/>
  <c r="M25" i="170"/>
  <c r="D22" i="139"/>
  <c r="D21" i="139"/>
  <c r="D20" i="139"/>
  <c r="D19" i="139"/>
  <c r="D18" i="139"/>
  <c r="D17" i="139"/>
  <c r="D16" i="139"/>
  <c r="D15" i="139"/>
  <c r="D14" i="139"/>
  <c r="D13" i="139"/>
  <c r="D12" i="139"/>
  <c r="D11" i="139"/>
  <c r="D10" i="139"/>
  <c r="D9" i="139"/>
  <c r="D8" i="139"/>
  <c r="C24" i="152" l="1"/>
  <c r="D24" i="152"/>
  <c r="E24" i="152"/>
  <c r="F24" i="152"/>
  <c r="C25" i="152"/>
  <c r="D25" i="152"/>
  <c r="E25" i="152"/>
  <c r="F25" i="152"/>
  <c r="C26" i="152"/>
  <c r="D26" i="152"/>
  <c r="E26" i="152"/>
  <c r="F26" i="152"/>
  <c r="C27" i="152"/>
  <c r="D27" i="152"/>
  <c r="E27" i="152"/>
  <c r="F27" i="152"/>
  <c r="B27" i="152"/>
  <c r="B26" i="152"/>
  <c r="B25" i="152"/>
  <c r="B24" i="152"/>
  <c r="C24" i="145"/>
  <c r="C25" i="145"/>
  <c r="C26" i="145"/>
  <c r="C27" i="145"/>
  <c r="H9" i="215" l="1"/>
  <c r="K9" i="215"/>
  <c r="J9" i="215"/>
  <c r="I9" i="215"/>
  <c r="H21" i="215" l="1"/>
  <c r="H22" i="215"/>
  <c r="T19" i="215"/>
  <c r="T22" i="215"/>
  <c r="M8" i="215"/>
  <c r="M9" i="215"/>
  <c r="M10" i="215"/>
  <c r="M11" i="215"/>
  <c r="M12" i="215"/>
  <c r="M13" i="215"/>
  <c r="M14" i="215"/>
  <c r="M15" i="215"/>
  <c r="M16" i="215"/>
  <c r="M17" i="215"/>
  <c r="M18" i="215"/>
  <c r="M19" i="215"/>
  <c r="M20" i="215"/>
  <c r="M21" i="215"/>
  <c r="I9" i="77" l="1"/>
  <c r="I20" i="176" l="1"/>
  <c r="B10" i="168" l="1" a="1"/>
  <c r="B10" i="168" l="1"/>
  <c r="M7" i="168"/>
  <c r="M9" i="168" s="1"/>
  <c r="F27" i="88"/>
  <c r="B25" i="90"/>
  <c r="B27" i="96"/>
  <c r="H7" i="148"/>
  <c r="F8" i="176"/>
  <c r="D8" i="172"/>
  <c r="B7" i="168" l="1"/>
  <c r="M11" i="168"/>
  <c r="B26" i="23"/>
  <c r="N9" i="88"/>
  <c r="O9" i="88"/>
  <c r="N10" i="88"/>
  <c r="O10" i="88"/>
  <c r="N11" i="88"/>
  <c r="O11" i="88"/>
  <c r="N12" i="88"/>
  <c r="O12" i="88"/>
  <c r="N13" i="88"/>
  <c r="O13" i="88"/>
  <c r="N14" i="88"/>
  <c r="O14" i="88"/>
  <c r="N15" i="88"/>
  <c r="O15" i="88"/>
  <c r="N16" i="88"/>
  <c r="O16" i="88"/>
  <c r="N17" i="88"/>
  <c r="O17" i="88"/>
  <c r="N18" i="88"/>
  <c r="O18" i="88"/>
  <c r="N19" i="88"/>
  <c r="O19" i="88"/>
  <c r="N20" i="88"/>
  <c r="O20" i="88"/>
  <c r="N21" i="88"/>
  <c r="O21" i="88"/>
  <c r="B9" i="168" l="1"/>
  <c r="F26" i="88"/>
  <c r="B26" i="96"/>
  <c r="C26" i="95"/>
  <c r="K26" i="60"/>
  <c r="B25" i="167"/>
  <c r="B26" i="167"/>
  <c r="K23" i="60" l="1"/>
  <c r="K22" i="60"/>
  <c r="K21" i="60"/>
  <c r="K20" i="60"/>
  <c r="K19" i="60"/>
  <c r="K18" i="60"/>
  <c r="K17" i="60"/>
  <c r="K16" i="60"/>
  <c r="K15" i="60"/>
  <c r="K14" i="60"/>
  <c r="K13" i="60"/>
  <c r="K12" i="60"/>
  <c r="K11" i="60"/>
  <c r="K10" i="60"/>
  <c r="K9" i="60"/>
  <c r="G27" i="88"/>
  <c r="G26" i="88"/>
  <c r="E26" i="96" l="1"/>
  <c r="H27" i="96"/>
  <c r="G27" i="96"/>
  <c r="F27" i="96"/>
  <c r="E27" i="96"/>
  <c r="D27" i="96"/>
  <c r="C27" i="96"/>
  <c r="H26" i="96"/>
  <c r="G26" i="96"/>
  <c r="F26" i="96"/>
  <c r="D26" i="96"/>
  <c r="C26" i="96"/>
  <c r="D27" i="95"/>
  <c r="D26" i="95"/>
  <c r="C27" i="95"/>
  <c r="C27" i="23" l="1"/>
  <c r="C26" i="23"/>
  <c r="B27" i="23"/>
  <c r="E25" i="23"/>
  <c r="E25" i="124"/>
  <c r="D25" i="124"/>
  <c r="C25" i="124"/>
  <c r="C26" i="124"/>
  <c r="D26" i="124"/>
  <c r="E26" i="124"/>
  <c r="C27" i="124"/>
  <c r="D27" i="124"/>
  <c r="E27" i="124"/>
  <c r="N10" i="168" l="1"/>
  <c r="B11" i="168"/>
  <c r="B14" i="168" l="1"/>
  <c r="M14" i="168"/>
  <c r="B26" i="168"/>
  <c r="B28" i="168" l="1"/>
  <c r="B30" i="168" s="1"/>
  <c r="O12" i="144"/>
  <c r="N11" i="144"/>
  <c r="C24" i="88"/>
  <c r="C25" i="88"/>
  <c r="O22" i="88"/>
  <c r="L9" i="88"/>
  <c r="K9" i="88"/>
  <c r="K10" i="88"/>
  <c r="K11" i="88"/>
  <c r="K12" i="88"/>
  <c r="K13" i="88"/>
  <c r="K14" i="88"/>
  <c r="K15" i="88"/>
  <c r="K16" i="88"/>
  <c r="K17" i="88"/>
  <c r="K18" i="88"/>
  <c r="K19" i="88"/>
  <c r="K20" i="88"/>
  <c r="K21" i="88"/>
  <c r="K22" i="88"/>
  <c r="J9" i="88"/>
  <c r="I10" i="77" l="1"/>
  <c r="C7" i="168" l="1"/>
  <c r="D7" i="168"/>
  <c r="D9" i="168" s="1"/>
  <c r="E7" i="168"/>
  <c r="E9" i="168" s="1"/>
  <c r="F7" i="168"/>
  <c r="F9" i="168" s="1"/>
  <c r="G7" i="168"/>
  <c r="G9" i="168" s="1"/>
  <c r="H7" i="168"/>
  <c r="H9" i="168" s="1"/>
  <c r="I7" i="168"/>
  <c r="I9" i="168" s="1"/>
  <c r="J7" i="168"/>
  <c r="J9" i="168" s="1"/>
  <c r="K7" i="168"/>
  <c r="K9" i="168" s="1"/>
  <c r="L7" i="168"/>
  <c r="L9" i="168" s="1"/>
  <c r="N7" i="168"/>
  <c r="C9" i="168" l="1"/>
  <c r="N9" i="168"/>
  <c r="D21" i="172"/>
  <c r="D20" i="172"/>
  <c r="D19" i="172"/>
  <c r="D18" i="172"/>
  <c r="D17" i="172"/>
  <c r="D16" i="172"/>
  <c r="D15" i="172"/>
  <c r="D14" i="172"/>
  <c r="D13" i="172"/>
  <c r="D12" i="172"/>
  <c r="D11" i="172"/>
  <c r="D10" i="172"/>
  <c r="D9" i="172"/>
  <c r="F22" i="176"/>
  <c r="F21" i="176"/>
  <c r="F20" i="176"/>
  <c r="F19" i="176"/>
  <c r="F18" i="176"/>
  <c r="F17" i="176"/>
  <c r="F16" i="176"/>
  <c r="F15" i="176"/>
  <c r="F14" i="176"/>
  <c r="F13" i="176"/>
  <c r="F12" i="176"/>
  <c r="F11" i="176"/>
  <c r="F10" i="176"/>
  <c r="F9" i="176"/>
  <c r="I22" i="175"/>
  <c r="F22" i="175"/>
  <c r="F21" i="175"/>
  <c r="F20" i="175"/>
  <c r="F19" i="175"/>
  <c r="F18" i="175"/>
  <c r="F17" i="175"/>
  <c r="F16" i="175"/>
  <c r="F15" i="175"/>
  <c r="F14" i="175"/>
  <c r="F13" i="175"/>
  <c r="F12" i="175"/>
  <c r="F11" i="175"/>
  <c r="F10" i="175"/>
  <c r="F9" i="175"/>
  <c r="F24" i="175" s="1"/>
  <c r="D22" i="177"/>
  <c r="D21" i="177"/>
  <c r="D20" i="177"/>
  <c r="D19" i="177"/>
  <c r="D18" i="177"/>
  <c r="D17" i="177"/>
  <c r="D16" i="177"/>
  <c r="D15" i="177"/>
  <c r="D14" i="177"/>
  <c r="D13" i="177"/>
  <c r="D12" i="177"/>
  <c r="D11" i="177"/>
  <c r="D10" i="177"/>
  <c r="D9" i="177"/>
  <c r="D8" i="177"/>
  <c r="D21" i="178"/>
  <c r="D20" i="178"/>
  <c r="D19" i="178"/>
  <c r="D18" i="178"/>
  <c r="D17" i="178"/>
  <c r="D16" i="178"/>
  <c r="D15" i="178"/>
  <c r="D14" i="178"/>
  <c r="D13" i="178"/>
  <c r="D12" i="178"/>
  <c r="D11" i="178"/>
  <c r="D10" i="178"/>
  <c r="D9" i="178"/>
  <c r="D8" i="178"/>
  <c r="D22" i="178"/>
  <c r="F27" i="175" l="1"/>
  <c r="F25" i="175"/>
  <c r="F26" i="175"/>
  <c r="D25" i="178"/>
  <c r="D24" i="178"/>
  <c r="D25" i="177"/>
  <c r="D26" i="177"/>
  <c r="D27" i="177"/>
  <c r="D24" i="177"/>
  <c r="M13" i="168"/>
  <c r="N11" i="168"/>
  <c r="J9" i="124"/>
  <c r="J10" i="124"/>
  <c r="J11" i="124"/>
  <c r="J12" i="124"/>
  <c r="J13" i="124"/>
  <c r="M7" i="55" l="1"/>
  <c r="L7" i="55"/>
  <c r="H7" i="55"/>
  <c r="I7" i="55"/>
  <c r="G7" i="55"/>
  <c r="D21" i="173" l="1"/>
  <c r="D20" i="173"/>
  <c r="D19" i="173"/>
  <c r="D18" i="173"/>
  <c r="D17" i="173"/>
  <c r="D16" i="173"/>
  <c r="D15" i="173"/>
  <c r="D14" i="173"/>
  <c r="D13" i="173"/>
  <c r="D12" i="173"/>
  <c r="D11" i="173"/>
  <c r="D10" i="173"/>
  <c r="D9" i="173"/>
  <c r="D8" i="173"/>
  <c r="F22" i="216" l="1"/>
  <c r="G9" i="139"/>
  <c r="F9" i="139"/>
  <c r="D22" i="203"/>
  <c r="D21" i="203"/>
  <c r="D20" i="203"/>
  <c r="D19" i="203"/>
  <c r="D18" i="203"/>
  <c r="D17" i="203"/>
  <c r="D16" i="203"/>
  <c r="D15" i="203"/>
  <c r="D14" i="203"/>
  <c r="D13" i="203"/>
  <c r="D12" i="203"/>
  <c r="D11" i="203"/>
  <c r="D10" i="203"/>
  <c r="D9" i="203"/>
  <c r="D8" i="203"/>
  <c r="D22" i="145"/>
  <c r="D25" i="203" l="1"/>
  <c r="D26" i="203"/>
  <c r="D27" i="203"/>
  <c r="D24" i="203"/>
  <c r="D27" i="145"/>
  <c r="D25" i="145"/>
  <c r="D24" i="145"/>
  <c r="D26" i="145"/>
  <c r="L22" i="145"/>
  <c r="G9" i="148" l="1"/>
  <c r="G10" i="148"/>
  <c r="G11" i="148"/>
  <c r="W9" i="215" l="1"/>
  <c r="V9" i="215"/>
  <c r="U9" i="215"/>
  <c r="T9" i="215"/>
  <c r="W10" i="215"/>
  <c r="V10" i="215"/>
  <c r="U10" i="215"/>
  <c r="T10" i="215"/>
  <c r="W11" i="215"/>
  <c r="V11" i="215"/>
  <c r="U11" i="215"/>
  <c r="T11" i="215"/>
  <c r="T12" i="215"/>
  <c r="K10" i="215"/>
  <c r="J10" i="215"/>
  <c r="I10" i="215"/>
  <c r="H10" i="215"/>
  <c r="H11" i="215"/>
  <c r="S9" i="215"/>
  <c r="G9" i="215"/>
  <c r="G10" i="215"/>
  <c r="B22" i="59"/>
  <c r="C24" i="124" l="1"/>
  <c r="D24" i="124"/>
  <c r="E24" i="124"/>
  <c r="I7" i="124"/>
  <c r="J7" i="124"/>
  <c r="K7" i="124"/>
  <c r="I9" i="124"/>
  <c r="K9" i="124"/>
  <c r="I10" i="124"/>
  <c r="K10" i="124"/>
  <c r="I11" i="124"/>
  <c r="K11" i="124"/>
  <c r="I12" i="124"/>
  <c r="K12" i="124"/>
  <c r="I13" i="124"/>
  <c r="K13" i="124"/>
  <c r="I14" i="124"/>
  <c r="J14" i="124"/>
  <c r="K14" i="124"/>
  <c r="I15" i="124"/>
  <c r="J15" i="124"/>
  <c r="K15" i="124"/>
  <c r="I16" i="124"/>
  <c r="J16" i="124"/>
  <c r="K16" i="124"/>
  <c r="I17" i="124"/>
  <c r="J17" i="124"/>
  <c r="K17" i="124"/>
  <c r="I18" i="124"/>
  <c r="J18" i="124"/>
  <c r="K18" i="124"/>
  <c r="I19" i="124"/>
  <c r="J19" i="124"/>
  <c r="K19" i="124"/>
  <c r="I20" i="124"/>
  <c r="J20" i="124"/>
  <c r="K20" i="124"/>
  <c r="I21" i="124"/>
  <c r="J21" i="124"/>
  <c r="K21" i="124"/>
  <c r="I22" i="124"/>
  <c r="J22" i="124"/>
  <c r="K22" i="124"/>
  <c r="H7" i="124"/>
  <c r="O13" i="144"/>
  <c r="O14" i="144"/>
  <c r="R9" i="142"/>
  <c r="S9" i="142"/>
  <c r="T9" i="142"/>
  <c r="U9" i="142"/>
  <c r="R10" i="142"/>
  <c r="S10" i="142"/>
  <c r="T10" i="142"/>
  <c r="U10" i="142"/>
  <c r="R11" i="142"/>
  <c r="S11" i="142"/>
  <c r="T11" i="142"/>
  <c r="U11" i="142"/>
  <c r="R12" i="142"/>
  <c r="S12" i="142"/>
  <c r="T12" i="142"/>
  <c r="U12" i="142"/>
  <c r="R13" i="142"/>
  <c r="S13" i="142"/>
  <c r="T13" i="142"/>
  <c r="U13" i="142"/>
  <c r="R14" i="142"/>
  <c r="S14" i="142"/>
  <c r="T14" i="142"/>
  <c r="U14" i="142"/>
  <c r="R15" i="142"/>
  <c r="S15" i="142"/>
  <c r="T15" i="142"/>
  <c r="U15" i="142"/>
  <c r="R16" i="142"/>
  <c r="S16" i="142"/>
  <c r="T16" i="142"/>
  <c r="U16" i="142"/>
  <c r="R17" i="142"/>
  <c r="S17" i="142"/>
  <c r="T17" i="142"/>
  <c r="U17" i="142"/>
  <c r="R18" i="142"/>
  <c r="S18" i="142"/>
  <c r="T18" i="142"/>
  <c r="U18" i="142"/>
  <c r="R19" i="142"/>
  <c r="S19" i="142"/>
  <c r="T19" i="142"/>
  <c r="U19" i="142"/>
  <c r="R20" i="142"/>
  <c r="S20" i="142"/>
  <c r="T20" i="142"/>
  <c r="U20" i="142"/>
  <c r="R21" i="142"/>
  <c r="S21" i="142"/>
  <c r="T21" i="142"/>
  <c r="U21" i="142"/>
  <c r="R22" i="142"/>
  <c r="S22" i="142"/>
  <c r="T22" i="142"/>
  <c r="U22" i="142"/>
  <c r="Q10" i="142"/>
  <c r="Q11" i="142"/>
  <c r="Q12" i="142"/>
  <c r="Q13" i="142"/>
  <c r="Q14" i="142"/>
  <c r="Q15" i="142"/>
  <c r="Q16" i="142"/>
  <c r="Q17" i="142"/>
  <c r="Q18" i="142"/>
  <c r="Q19" i="142"/>
  <c r="Q20" i="142"/>
  <c r="Q21" i="142"/>
  <c r="Q22" i="142"/>
  <c r="M9" i="142"/>
  <c r="Q9" i="142"/>
  <c r="N9" i="142"/>
  <c r="O9" i="142"/>
  <c r="P9" i="142"/>
  <c r="N10" i="142"/>
  <c r="O10" i="142"/>
  <c r="P10" i="142"/>
  <c r="N11" i="142"/>
  <c r="O11" i="142"/>
  <c r="P11" i="142"/>
  <c r="N12" i="142"/>
  <c r="O12" i="142"/>
  <c r="P12" i="142"/>
  <c r="N13" i="142"/>
  <c r="O13" i="142"/>
  <c r="P13" i="142"/>
  <c r="N14" i="142"/>
  <c r="O14" i="142"/>
  <c r="P14" i="142"/>
  <c r="N15" i="142"/>
  <c r="O15" i="142"/>
  <c r="P15" i="142"/>
  <c r="N16" i="142"/>
  <c r="O16" i="142"/>
  <c r="P16" i="142"/>
  <c r="N17" i="142"/>
  <c r="O17" i="142"/>
  <c r="P17" i="142"/>
  <c r="N18" i="142"/>
  <c r="O18" i="142"/>
  <c r="P18" i="142"/>
  <c r="N19" i="142"/>
  <c r="O19" i="142"/>
  <c r="P19" i="142"/>
  <c r="N20" i="142"/>
  <c r="O20" i="142"/>
  <c r="P20" i="142"/>
  <c r="N21" i="142"/>
  <c r="O21" i="142"/>
  <c r="P21" i="142"/>
  <c r="N22" i="142"/>
  <c r="O22" i="142"/>
  <c r="P22" i="142"/>
  <c r="M10" i="142"/>
  <c r="M11" i="142"/>
  <c r="M12" i="142"/>
  <c r="M13" i="142"/>
  <c r="M14" i="142"/>
  <c r="M15" i="142"/>
  <c r="M16" i="142"/>
  <c r="M17" i="142"/>
  <c r="M18" i="142"/>
  <c r="M19" i="142"/>
  <c r="M20" i="142"/>
  <c r="M21" i="142"/>
  <c r="M22" i="142"/>
  <c r="Q8" i="87"/>
  <c r="R8" i="87"/>
  <c r="S8" i="87"/>
  <c r="Q9" i="87"/>
  <c r="R9" i="87"/>
  <c r="S9" i="87"/>
  <c r="Q10" i="87"/>
  <c r="R10" i="87"/>
  <c r="S10" i="87"/>
  <c r="Q11" i="87"/>
  <c r="R11" i="87"/>
  <c r="S11" i="87"/>
  <c r="Q12" i="87"/>
  <c r="R12" i="87"/>
  <c r="S12" i="87"/>
  <c r="Q13" i="87"/>
  <c r="R13" i="87"/>
  <c r="S13" i="87"/>
  <c r="Q14" i="87"/>
  <c r="R14" i="87"/>
  <c r="S14" i="87"/>
  <c r="Q15" i="87"/>
  <c r="R15" i="87"/>
  <c r="S15" i="87"/>
  <c r="Q16" i="87"/>
  <c r="R16" i="87"/>
  <c r="S16" i="87"/>
  <c r="Q17" i="87"/>
  <c r="R17" i="87"/>
  <c r="S17" i="87"/>
  <c r="Q18" i="87"/>
  <c r="R18" i="87"/>
  <c r="S18" i="87"/>
  <c r="Q19" i="87"/>
  <c r="R19" i="87"/>
  <c r="S19" i="87"/>
  <c r="Q20" i="87"/>
  <c r="R20" i="87"/>
  <c r="S20" i="87"/>
  <c r="Q21" i="87"/>
  <c r="R21" i="87"/>
  <c r="S21" i="87"/>
  <c r="Q22" i="87"/>
  <c r="R22" i="87"/>
  <c r="S22" i="87"/>
  <c r="R24" i="87" l="1"/>
  <c r="S24" i="87"/>
  <c r="S25" i="87"/>
  <c r="R25" i="87"/>
  <c r="I7" i="148"/>
  <c r="O7" i="148" s="1"/>
  <c r="U7" i="148" s="1"/>
  <c r="J7" i="148"/>
  <c r="P7" i="148" s="1"/>
  <c r="V7" i="148" s="1"/>
  <c r="K7" i="148"/>
  <c r="Q7" i="148" s="1"/>
  <c r="W7" i="148" s="1"/>
  <c r="N7" i="148"/>
  <c r="T7" i="148" s="1"/>
  <c r="K9" i="144"/>
  <c r="L9" i="144"/>
  <c r="K10" i="144"/>
  <c r="L10" i="144"/>
  <c r="K11" i="144"/>
  <c r="L11" i="144"/>
  <c r="K12" i="144"/>
  <c r="L12" i="144"/>
  <c r="N12" i="144"/>
  <c r="K13" i="144"/>
  <c r="L13" i="144"/>
  <c r="N13" i="144"/>
  <c r="K14" i="144"/>
  <c r="L14" i="144"/>
  <c r="N14" i="144"/>
  <c r="K15" i="144"/>
  <c r="L15" i="144"/>
  <c r="N15" i="144"/>
  <c r="O15" i="144"/>
  <c r="K16" i="144"/>
  <c r="L16" i="144"/>
  <c r="N16" i="144"/>
  <c r="O16" i="144"/>
  <c r="K17" i="144"/>
  <c r="L17" i="144"/>
  <c r="N17" i="144"/>
  <c r="O17" i="144"/>
  <c r="K18" i="144"/>
  <c r="L18" i="144"/>
  <c r="N18" i="144"/>
  <c r="O18" i="144"/>
  <c r="K19" i="144"/>
  <c r="L19" i="144"/>
  <c r="N19" i="144"/>
  <c r="O19" i="144"/>
  <c r="K20" i="144"/>
  <c r="L20" i="144"/>
  <c r="N20" i="144"/>
  <c r="O20" i="144"/>
  <c r="K21" i="144"/>
  <c r="L21" i="144"/>
  <c r="N21" i="144"/>
  <c r="O21" i="144"/>
  <c r="K22" i="144"/>
  <c r="L22" i="144"/>
  <c r="N22" i="144"/>
  <c r="O22" i="144"/>
  <c r="J10" i="144"/>
  <c r="J11" i="144"/>
  <c r="J12" i="144"/>
  <c r="J13" i="144"/>
  <c r="J14" i="144"/>
  <c r="J15" i="144"/>
  <c r="J16" i="144"/>
  <c r="J17" i="144"/>
  <c r="J18" i="144"/>
  <c r="J19" i="144"/>
  <c r="J20" i="144"/>
  <c r="J21" i="144"/>
  <c r="J22" i="144"/>
  <c r="J9" i="144"/>
  <c r="O7" i="144"/>
  <c r="N7" i="144"/>
  <c r="M7" i="144"/>
  <c r="L7" i="144"/>
  <c r="K7" i="144"/>
  <c r="J7" i="144"/>
  <c r="N7" i="142"/>
  <c r="O7" i="142"/>
  <c r="P7" i="142"/>
  <c r="Q7" i="142"/>
  <c r="R7" i="142"/>
  <c r="S7" i="142"/>
  <c r="T7" i="142"/>
  <c r="U7" i="142"/>
  <c r="M7" i="142"/>
  <c r="K7" i="140"/>
  <c r="J7" i="140"/>
  <c r="I7" i="140"/>
  <c r="H7" i="140"/>
  <c r="R7" i="169"/>
  <c r="S7" i="169"/>
  <c r="T7" i="169"/>
  <c r="U7" i="169"/>
  <c r="V7" i="169"/>
  <c r="W7" i="169"/>
  <c r="X7" i="169"/>
  <c r="Y7" i="169"/>
  <c r="Z7" i="169"/>
  <c r="AA7" i="169"/>
  <c r="AB7" i="169"/>
  <c r="Q7" i="169"/>
  <c r="N25" i="167"/>
  <c r="Q9" i="167" l="1"/>
  <c r="M7" i="58" l="1"/>
  <c r="N7" i="58"/>
  <c r="O7" i="58"/>
  <c r="P7" i="58"/>
  <c r="Q7" i="58"/>
  <c r="R7" i="58"/>
  <c r="S7" i="58"/>
  <c r="L7" i="58"/>
  <c r="H9" i="55"/>
  <c r="I9" i="55"/>
  <c r="H10" i="55"/>
  <c r="I10" i="55"/>
  <c r="H11" i="55"/>
  <c r="I11" i="55"/>
  <c r="H12" i="55"/>
  <c r="I12" i="55"/>
  <c r="H13" i="55"/>
  <c r="I13" i="55"/>
  <c r="H14" i="55"/>
  <c r="I14" i="55"/>
  <c r="H15" i="55"/>
  <c r="I15" i="55"/>
  <c r="H16" i="55"/>
  <c r="I16" i="55"/>
  <c r="H17" i="55"/>
  <c r="I17" i="55"/>
  <c r="H18" i="55"/>
  <c r="I18" i="55"/>
  <c r="H19" i="55"/>
  <c r="I19" i="55"/>
  <c r="H20" i="55"/>
  <c r="I20" i="55"/>
  <c r="H21" i="55"/>
  <c r="I21" i="55"/>
  <c r="H22" i="55"/>
  <c r="I22" i="55"/>
  <c r="G9" i="55"/>
  <c r="G10" i="55"/>
  <c r="G11" i="55"/>
  <c r="G12" i="55"/>
  <c r="G13" i="55"/>
  <c r="G14" i="55"/>
  <c r="G15" i="55"/>
  <c r="G16" i="55"/>
  <c r="G17" i="55"/>
  <c r="G18" i="55"/>
  <c r="G19" i="55"/>
  <c r="G20" i="55"/>
  <c r="G21" i="55"/>
  <c r="G22" i="55"/>
  <c r="F10" i="55"/>
  <c r="F11" i="55"/>
  <c r="F12" i="55"/>
  <c r="F13" i="55"/>
  <c r="F14" i="55"/>
  <c r="F15" i="55"/>
  <c r="F16" i="55"/>
  <c r="F17" i="55"/>
  <c r="F18" i="55"/>
  <c r="F19" i="55"/>
  <c r="F20" i="55"/>
  <c r="F21" i="55"/>
  <c r="F22" i="55"/>
  <c r="F9" i="55"/>
  <c r="S8" i="121"/>
  <c r="T8" i="121"/>
  <c r="U8" i="121"/>
  <c r="V8" i="121"/>
  <c r="S9" i="121"/>
  <c r="T9" i="121"/>
  <c r="U9" i="121"/>
  <c r="V9" i="121"/>
  <c r="S10" i="121"/>
  <c r="T10" i="121"/>
  <c r="U10" i="121"/>
  <c r="V10" i="121"/>
  <c r="S11" i="121"/>
  <c r="T11" i="121"/>
  <c r="U11" i="121"/>
  <c r="V11" i="121"/>
  <c r="S12" i="121"/>
  <c r="T12" i="121"/>
  <c r="U12" i="121"/>
  <c r="V12" i="121"/>
  <c r="S13" i="121"/>
  <c r="T13" i="121"/>
  <c r="U13" i="121"/>
  <c r="V13" i="121"/>
  <c r="S14" i="121"/>
  <c r="T14" i="121"/>
  <c r="U14" i="121"/>
  <c r="V14" i="121"/>
  <c r="S15" i="121"/>
  <c r="T15" i="121"/>
  <c r="U15" i="121"/>
  <c r="V15" i="121"/>
  <c r="S16" i="121"/>
  <c r="T16" i="121"/>
  <c r="U16" i="121"/>
  <c r="V16" i="121"/>
  <c r="S17" i="121"/>
  <c r="T17" i="121"/>
  <c r="U17" i="121"/>
  <c r="V17" i="121"/>
  <c r="S18" i="121"/>
  <c r="T18" i="121"/>
  <c r="U18" i="121"/>
  <c r="V18" i="121"/>
  <c r="S19" i="121"/>
  <c r="T19" i="121"/>
  <c r="U19" i="121"/>
  <c r="V19" i="121"/>
  <c r="S20" i="121"/>
  <c r="T20" i="121"/>
  <c r="U20" i="121"/>
  <c r="V20" i="121"/>
  <c r="S21" i="121"/>
  <c r="T21" i="121"/>
  <c r="U21" i="121"/>
  <c r="V21" i="121"/>
  <c r="S22" i="121"/>
  <c r="T22" i="121"/>
  <c r="U22" i="121"/>
  <c r="V22" i="121"/>
  <c r="R9" i="121"/>
  <c r="R10" i="121"/>
  <c r="R11" i="121"/>
  <c r="R12" i="121"/>
  <c r="R13" i="121"/>
  <c r="R14" i="121"/>
  <c r="R15" i="121"/>
  <c r="R16" i="121"/>
  <c r="R17" i="121"/>
  <c r="R18" i="121"/>
  <c r="R19" i="121"/>
  <c r="R20" i="121"/>
  <c r="R21" i="121"/>
  <c r="R22" i="121"/>
  <c r="R8" i="121"/>
  <c r="Q8" i="121"/>
  <c r="K7" i="121"/>
  <c r="S7" i="121" s="1"/>
  <c r="L7" i="121"/>
  <c r="T7" i="121" s="1"/>
  <c r="M7" i="121"/>
  <c r="U7" i="121" s="1"/>
  <c r="N7" i="121"/>
  <c r="V7" i="121" s="1"/>
  <c r="O7" i="121"/>
  <c r="J7" i="121"/>
  <c r="R7" i="121" s="1"/>
  <c r="U8" i="122"/>
  <c r="V8" i="122"/>
  <c r="W8" i="122"/>
  <c r="X8" i="122"/>
  <c r="Y8" i="122"/>
  <c r="U9" i="122"/>
  <c r="V9" i="122"/>
  <c r="W9" i="122"/>
  <c r="X9" i="122"/>
  <c r="Y9" i="122"/>
  <c r="U10" i="122"/>
  <c r="V10" i="122"/>
  <c r="W10" i="122"/>
  <c r="X10" i="122"/>
  <c r="Y10" i="122"/>
  <c r="U11" i="122"/>
  <c r="V11" i="122"/>
  <c r="W11" i="122"/>
  <c r="X11" i="122"/>
  <c r="Y11" i="122"/>
  <c r="U12" i="122"/>
  <c r="V12" i="122"/>
  <c r="W12" i="122"/>
  <c r="X12" i="122"/>
  <c r="Y12" i="122"/>
  <c r="U13" i="122"/>
  <c r="V13" i="122"/>
  <c r="W13" i="122"/>
  <c r="X13" i="122"/>
  <c r="Y13" i="122"/>
  <c r="U14" i="122"/>
  <c r="V14" i="122"/>
  <c r="W14" i="122"/>
  <c r="X14" i="122"/>
  <c r="Y14" i="122"/>
  <c r="U15" i="122"/>
  <c r="V15" i="122"/>
  <c r="W15" i="122"/>
  <c r="X15" i="122"/>
  <c r="Y15" i="122"/>
  <c r="U16" i="122"/>
  <c r="V16" i="122"/>
  <c r="W16" i="122"/>
  <c r="X16" i="122"/>
  <c r="Y16" i="122"/>
  <c r="U17" i="122"/>
  <c r="V17" i="122"/>
  <c r="W17" i="122"/>
  <c r="X17" i="122"/>
  <c r="Y17" i="122"/>
  <c r="U18" i="122"/>
  <c r="V18" i="122"/>
  <c r="W18" i="122"/>
  <c r="X18" i="122"/>
  <c r="Y18" i="122"/>
  <c r="U19" i="122"/>
  <c r="V19" i="122"/>
  <c r="W19" i="122"/>
  <c r="X19" i="122"/>
  <c r="Y19" i="122"/>
  <c r="U20" i="122"/>
  <c r="V20" i="122"/>
  <c r="W20" i="122"/>
  <c r="X20" i="122"/>
  <c r="Y20" i="122"/>
  <c r="U21" i="122"/>
  <c r="V21" i="122"/>
  <c r="W21" i="122"/>
  <c r="X21" i="122"/>
  <c r="Y21" i="122"/>
  <c r="U22" i="122"/>
  <c r="V22" i="122"/>
  <c r="W22" i="122"/>
  <c r="X22" i="122"/>
  <c r="Y22" i="122"/>
  <c r="T9" i="122"/>
  <c r="T10" i="122"/>
  <c r="T11" i="122"/>
  <c r="T12" i="122"/>
  <c r="T13" i="122"/>
  <c r="T14" i="122"/>
  <c r="T15" i="122"/>
  <c r="T16" i="122"/>
  <c r="T17" i="122"/>
  <c r="T18" i="122"/>
  <c r="T19" i="122"/>
  <c r="T20" i="122"/>
  <c r="T21" i="122"/>
  <c r="T22" i="122"/>
  <c r="T8" i="122"/>
  <c r="S8" i="122"/>
  <c r="L7" i="122"/>
  <c r="U7" i="122" s="1"/>
  <c r="M7" i="122"/>
  <c r="V7" i="122" s="1"/>
  <c r="N7" i="122"/>
  <c r="W7" i="122" s="1"/>
  <c r="O7" i="122"/>
  <c r="X7" i="122" s="1"/>
  <c r="P7" i="122"/>
  <c r="Y7" i="122" s="1"/>
  <c r="Q7" i="122"/>
  <c r="K7" i="122"/>
  <c r="T7" i="122" s="1"/>
  <c r="L7" i="88"/>
  <c r="M7" i="88"/>
  <c r="N7" i="88"/>
  <c r="O7" i="88"/>
  <c r="J7" i="88"/>
  <c r="K7" i="90"/>
  <c r="L7" i="90"/>
  <c r="M7" i="90"/>
  <c r="N7" i="90"/>
  <c r="O7" i="90"/>
  <c r="J7" i="90"/>
  <c r="J9" i="87"/>
  <c r="Y22" i="96"/>
  <c r="T8" i="96"/>
  <c r="U8" i="96"/>
  <c r="V8" i="96"/>
  <c r="W8" i="96"/>
  <c r="X8" i="96"/>
  <c r="Y8" i="96"/>
  <c r="U9" i="96"/>
  <c r="V9" i="96"/>
  <c r="W9" i="96"/>
  <c r="X9" i="96"/>
  <c r="Y9" i="96"/>
  <c r="U10" i="96"/>
  <c r="V10" i="96"/>
  <c r="W10" i="96"/>
  <c r="X10" i="96"/>
  <c r="Y10" i="96"/>
  <c r="U11" i="96"/>
  <c r="V11" i="96"/>
  <c r="W11" i="96"/>
  <c r="X11" i="96"/>
  <c r="Y11" i="96"/>
  <c r="U12" i="96"/>
  <c r="V12" i="96"/>
  <c r="W12" i="96"/>
  <c r="X12" i="96"/>
  <c r="Y12" i="96"/>
  <c r="U13" i="96"/>
  <c r="V13" i="96"/>
  <c r="W13" i="96"/>
  <c r="X13" i="96"/>
  <c r="Y13" i="96"/>
  <c r="U14" i="96"/>
  <c r="V14" i="96"/>
  <c r="W14" i="96"/>
  <c r="X14" i="96"/>
  <c r="Y14" i="96"/>
  <c r="U15" i="96"/>
  <c r="V15" i="96"/>
  <c r="W15" i="96"/>
  <c r="X15" i="96"/>
  <c r="Y15" i="96"/>
  <c r="U16" i="96"/>
  <c r="V16" i="96"/>
  <c r="W16" i="96"/>
  <c r="X16" i="96"/>
  <c r="Y16" i="96"/>
  <c r="U17" i="96"/>
  <c r="V17" i="96"/>
  <c r="W17" i="96"/>
  <c r="X17" i="96"/>
  <c r="Y17" i="96"/>
  <c r="U18" i="96"/>
  <c r="V18" i="96"/>
  <c r="W18" i="96"/>
  <c r="X18" i="96"/>
  <c r="Y18" i="96"/>
  <c r="U19" i="96"/>
  <c r="V19" i="96"/>
  <c r="W19" i="96"/>
  <c r="X19" i="96"/>
  <c r="Y19" i="96"/>
  <c r="U20" i="96"/>
  <c r="V20" i="96"/>
  <c r="W20" i="96"/>
  <c r="X20" i="96"/>
  <c r="Y20" i="96"/>
  <c r="U21" i="96"/>
  <c r="V21" i="96"/>
  <c r="W21" i="96"/>
  <c r="X21" i="96"/>
  <c r="Y21" i="96"/>
  <c r="U22" i="96"/>
  <c r="V22" i="96"/>
  <c r="W22" i="96"/>
  <c r="X22" i="96"/>
  <c r="T9" i="96"/>
  <c r="T10" i="96"/>
  <c r="T11" i="96"/>
  <c r="T12" i="96"/>
  <c r="T13" i="96"/>
  <c r="T14" i="96"/>
  <c r="T15" i="96"/>
  <c r="T16" i="96"/>
  <c r="T17" i="96"/>
  <c r="T18" i="96"/>
  <c r="T19" i="96"/>
  <c r="T20" i="96"/>
  <c r="T21" i="96"/>
  <c r="T22" i="96"/>
  <c r="S8" i="96"/>
  <c r="B24" i="96"/>
  <c r="L7" i="96"/>
  <c r="U7" i="96" s="1"/>
  <c r="M7" i="96"/>
  <c r="V7" i="96" s="1"/>
  <c r="N7" i="96"/>
  <c r="W7" i="96" s="1"/>
  <c r="O7" i="96"/>
  <c r="X7" i="96" s="1"/>
  <c r="P7" i="96"/>
  <c r="Y7" i="96" s="1"/>
  <c r="Q7" i="96"/>
  <c r="K7" i="96"/>
  <c r="T7" i="96" s="1"/>
  <c r="L8" i="95"/>
  <c r="Q9" i="94"/>
  <c r="Q10" i="94"/>
  <c r="Q11" i="94"/>
  <c r="Q12" i="94"/>
  <c r="Q13" i="94"/>
  <c r="Q14" i="94"/>
  <c r="Q15" i="94"/>
  <c r="Q16" i="94"/>
  <c r="Q17" i="94"/>
  <c r="Q18" i="94"/>
  <c r="Q19" i="94"/>
  <c r="Q20" i="94"/>
  <c r="Q21" i="94"/>
  <c r="Q22" i="94"/>
  <c r="Q8" i="94"/>
  <c r="S8" i="94"/>
  <c r="T8" i="94"/>
  <c r="U8" i="94"/>
  <c r="V8" i="94"/>
  <c r="S9" i="94"/>
  <c r="T9" i="94"/>
  <c r="U9" i="94"/>
  <c r="V9" i="94"/>
  <c r="S10" i="94"/>
  <c r="T10" i="94"/>
  <c r="U10" i="94"/>
  <c r="V10" i="94"/>
  <c r="S11" i="94"/>
  <c r="T11" i="94"/>
  <c r="U11" i="94"/>
  <c r="V11" i="94"/>
  <c r="S12" i="94"/>
  <c r="T12" i="94"/>
  <c r="U12" i="94"/>
  <c r="V12" i="94"/>
  <c r="S13" i="94"/>
  <c r="T13" i="94"/>
  <c r="U13" i="94"/>
  <c r="V13" i="94"/>
  <c r="S14" i="94"/>
  <c r="T14" i="94"/>
  <c r="U14" i="94"/>
  <c r="V14" i="94"/>
  <c r="S15" i="94"/>
  <c r="T15" i="94"/>
  <c r="U15" i="94"/>
  <c r="V15" i="94"/>
  <c r="S16" i="94"/>
  <c r="T16" i="94"/>
  <c r="U16" i="94"/>
  <c r="V16" i="94"/>
  <c r="S17" i="94"/>
  <c r="T17" i="94"/>
  <c r="U17" i="94"/>
  <c r="V17" i="94"/>
  <c r="S18" i="94"/>
  <c r="T18" i="94"/>
  <c r="U18" i="94"/>
  <c r="V18" i="94"/>
  <c r="S19" i="94"/>
  <c r="T19" i="94"/>
  <c r="U19" i="94"/>
  <c r="V19" i="94"/>
  <c r="S20" i="94"/>
  <c r="T20" i="94"/>
  <c r="U20" i="94"/>
  <c r="V20" i="94"/>
  <c r="S21" i="94"/>
  <c r="T21" i="94"/>
  <c r="U21" i="94"/>
  <c r="V21" i="94"/>
  <c r="S22" i="94"/>
  <c r="T22" i="94"/>
  <c r="U22" i="94"/>
  <c r="V22" i="94"/>
  <c r="R9" i="94"/>
  <c r="R10" i="94"/>
  <c r="R11" i="94"/>
  <c r="R12" i="94"/>
  <c r="R13" i="94"/>
  <c r="R14" i="94"/>
  <c r="R15" i="94"/>
  <c r="R16" i="94"/>
  <c r="R17" i="94"/>
  <c r="R18" i="94"/>
  <c r="R19" i="94"/>
  <c r="R20" i="94"/>
  <c r="R21" i="94"/>
  <c r="R22" i="94"/>
  <c r="R8" i="94"/>
  <c r="L9" i="20"/>
  <c r="M9" i="20"/>
  <c r="L10" i="20"/>
  <c r="M10" i="20"/>
  <c r="L11" i="20"/>
  <c r="M11" i="20"/>
  <c r="L12" i="20"/>
  <c r="M12" i="20"/>
  <c r="L13" i="20"/>
  <c r="M13" i="20"/>
  <c r="L14" i="20"/>
  <c r="M14" i="20"/>
  <c r="L15" i="20"/>
  <c r="M15" i="20"/>
  <c r="L16" i="20"/>
  <c r="M16" i="20"/>
  <c r="L17" i="20"/>
  <c r="M17" i="20"/>
  <c r="L18" i="20"/>
  <c r="M18" i="20"/>
  <c r="L19" i="20"/>
  <c r="M19" i="20"/>
  <c r="L20" i="20"/>
  <c r="M20" i="20"/>
  <c r="L21" i="20"/>
  <c r="M21" i="20"/>
  <c r="L22" i="20"/>
  <c r="M22" i="20"/>
  <c r="M25" i="20" s="1"/>
  <c r="M8" i="20"/>
  <c r="M24" i="20" s="1"/>
  <c r="L8" i="20"/>
  <c r="K8" i="20"/>
  <c r="I7" i="20"/>
  <c r="M7" i="20" s="1"/>
  <c r="H7" i="20"/>
  <c r="L7" i="20" s="1"/>
  <c r="G7" i="20"/>
  <c r="I7" i="77"/>
  <c r="J7" i="77"/>
  <c r="K7" i="77"/>
  <c r="H7" i="77"/>
  <c r="K9" i="75"/>
  <c r="K22" i="75"/>
  <c r="K21" i="75"/>
  <c r="K20" i="75"/>
  <c r="K19" i="75"/>
  <c r="K18" i="75"/>
  <c r="K17" i="75"/>
  <c r="K16" i="75"/>
  <c r="K15" i="75"/>
  <c r="K14" i="75"/>
  <c r="K13" i="75"/>
  <c r="K12" i="75"/>
  <c r="K11" i="75"/>
  <c r="K10" i="75"/>
  <c r="K7" i="75"/>
  <c r="M7" i="75"/>
  <c r="N7" i="75"/>
  <c r="O7" i="75"/>
  <c r="P7" i="75"/>
  <c r="Q7" i="75"/>
  <c r="L7" i="75"/>
  <c r="J7" i="176"/>
  <c r="K7" i="176"/>
  <c r="L7" i="176"/>
  <c r="M7" i="176"/>
  <c r="I7" i="176"/>
  <c r="K7" i="175"/>
  <c r="L7" i="175"/>
  <c r="M7" i="175"/>
  <c r="I7" i="175"/>
  <c r="J7" i="174"/>
  <c r="K7" i="174"/>
  <c r="L7" i="174"/>
  <c r="M7" i="174"/>
  <c r="I7" i="174"/>
  <c r="C24" i="211"/>
  <c r="D24" i="211"/>
  <c r="E24" i="211"/>
  <c r="F24" i="211"/>
  <c r="G24" i="211"/>
  <c r="H24" i="211"/>
  <c r="I24" i="211"/>
  <c r="J24" i="211"/>
  <c r="C25" i="211"/>
  <c r="D25" i="211"/>
  <c r="E25" i="211"/>
  <c r="F25" i="211"/>
  <c r="G25" i="211"/>
  <c r="H25" i="211"/>
  <c r="I25" i="211"/>
  <c r="J25" i="211"/>
  <c r="B25" i="211"/>
  <c r="B24" i="211"/>
  <c r="L24" i="20" l="1"/>
  <c r="L25" i="20"/>
  <c r="V25" i="122"/>
  <c r="U25" i="122"/>
  <c r="X25" i="96"/>
  <c r="T25" i="96"/>
  <c r="S25" i="121"/>
  <c r="U25" i="121"/>
  <c r="U24" i="121"/>
  <c r="T25" i="121"/>
  <c r="R25" i="121"/>
  <c r="U24" i="122"/>
  <c r="W25" i="96"/>
  <c r="V24" i="121"/>
  <c r="T24" i="121"/>
  <c r="S24" i="121"/>
  <c r="R24" i="121"/>
  <c r="V25" i="121"/>
  <c r="T25" i="122"/>
  <c r="X25" i="122"/>
  <c r="Y24" i="122"/>
  <c r="Y25" i="122"/>
  <c r="W25" i="122"/>
  <c r="X24" i="122"/>
  <c r="W24" i="122"/>
  <c r="T24" i="122"/>
  <c r="V24" i="122"/>
  <c r="T25" i="94"/>
  <c r="V25" i="94"/>
  <c r="S25" i="94"/>
  <c r="V24" i="94"/>
  <c r="U24" i="94"/>
  <c r="R24" i="94"/>
  <c r="T24" i="94"/>
  <c r="R25" i="94"/>
  <c r="U25" i="94"/>
  <c r="S24" i="94"/>
  <c r="T24" i="96"/>
  <c r="W24" i="96"/>
  <c r="V24" i="96"/>
  <c r="U24" i="96"/>
  <c r="V25" i="96"/>
  <c r="X24" i="96"/>
  <c r="U25" i="96"/>
  <c r="Y25" i="96"/>
  <c r="Y24" i="96"/>
  <c r="I7" i="172" l="1"/>
  <c r="H7" i="172"/>
  <c r="G7" i="172"/>
  <c r="R7" i="167"/>
  <c r="S7" i="167"/>
  <c r="T7" i="167"/>
  <c r="U7" i="167"/>
  <c r="V7" i="167"/>
  <c r="W7" i="167"/>
  <c r="Y7" i="167"/>
  <c r="Z7" i="167"/>
  <c r="AA7" i="167"/>
  <c r="AB7" i="167"/>
  <c r="AC7" i="167"/>
  <c r="Q7" i="167"/>
  <c r="A29" i="168" l="1"/>
  <c r="K32" i="168"/>
  <c r="C30" i="168"/>
  <c r="G30" i="168"/>
  <c r="H30" i="168"/>
  <c r="I30" i="168"/>
  <c r="K30" i="168"/>
  <c r="N33" i="168"/>
  <c r="E30" i="168"/>
  <c r="F30" i="168"/>
  <c r="J30" i="168"/>
  <c r="A10" i="168"/>
  <c r="N13" i="168"/>
  <c r="L13" i="168"/>
  <c r="G11" i="168"/>
  <c r="H11" i="168"/>
  <c r="L11" i="168"/>
  <c r="C11" i="168"/>
  <c r="D11" i="168"/>
  <c r="K11" i="168"/>
  <c r="A13" i="168" l="1"/>
  <c r="G33" i="168"/>
  <c r="E33" i="168"/>
  <c r="D33" i="168"/>
  <c r="C33" i="168"/>
  <c r="F33" i="168"/>
  <c r="B33" i="168"/>
  <c r="L33" i="168"/>
  <c r="K33" i="168"/>
  <c r="E32" i="168"/>
  <c r="J32" i="168"/>
  <c r="I32" i="168"/>
  <c r="N32" i="168"/>
  <c r="H32" i="168"/>
  <c r="C32" i="168"/>
  <c r="G32" i="168"/>
  <c r="B32" i="168"/>
  <c r="F32" i="168"/>
  <c r="N30" i="168"/>
  <c r="D32" i="168"/>
  <c r="N14" i="168"/>
  <c r="L32" i="168"/>
  <c r="L30" i="168"/>
  <c r="D30" i="168"/>
  <c r="J33" i="168"/>
  <c r="I33" i="168"/>
  <c r="H33" i="168"/>
  <c r="I11" i="168"/>
  <c r="C13" i="168"/>
  <c r="D13" i="168"/>
  <c r="K13" i="168"/>
  <c r="H14" i="168"/>
  <c r="J13" i="168"/>
  <c r="G14" i="168"/>
  <c r="I13" i="168"/>
  <c r="F14" i="168"/>
  <c r="H13" i="168"/>
  <c r="E14" i="168"/>
  <c r="G13" i="168"/>
  <c r="I14" i="168"/>
  <c r="L14" i="168"/>
  <c r="D14" i="168"/>
  <c r="F13" i="168"/>
  <c r="K14" i="168"/>
  <c r="C14" i="168"/>
  <c r="E13" i="168"/>
  <c r="J11" i="168"/>
  <c r="B13" i="168"/>
  <c r="J14" i="168"/>
  <c r="F11" i="168"/>
  <c r="E11" i="168"/>
  <c r="C29" i="95" l="1"/>
  <c r="C24" i="23" l="1"/>
  <c r="C25" i="23"/>
  <c r="C24" i="96"/>
  <c r="D24" i="96"/>
  <c r="E24" i="96"/>
  <c r="F24" i="96"/>
  <c r="G24" i="96"/>
  <c r="H24" i="96"/>
  <c r="C25" i="96"/>
  <c r="D25" i="96"/>
  <c r="E25" i="96"/>
  <c r="F25" i="96"/>
  <c r="G25" i="96"/>
  <c r="H25" i="96"/>
  <c r="C24" i="95"/>
  <c r="D24" i="95"/>
  <c r="C25" i="95"/>
  <c r="D25" i="95"/>
  <c r="C24" i="167"/>
  <c r="D24" i="167"/>
  <c r="E24" i="167"/>
  <c r="F24" i="167"/>
  <c r="G24" i="167"/>
  <c r="H24" i="167"/>
  <c r="J24" i="167"/>
  <c r="K24" i="167"/>
  <c r="L24" i="167"/>
  <c r="M24" i="167"/>
  <c r="N24" i="167"/>
  <c r="C25" i="167"/>
  <c r="D25" i="167"/>
  <c r="E25" i="167"/>
  <c r="F25" i="167"/>
  <c r="G25" i="167"/>
  <c r="H25" i="167"/>
  <c r="J25" i="167"/>
  <c r="K25" i="167"/>
  <c r="L25" i="167"/>
  <c r="M25" i="167"/>
  <c r="C26" i="167"/>
  <c r="D26" i="167"/>
  <c r="E26" i="167"/>
  <c r="F26" i="167"/>
  <c r="G26" i="167"/>
  <c r="H26" i="167"/>
  <c r="J26" i="167"/>
  <c r="K26" i="167"/>
  <c r="L26" i="167"/>
  <c r="M26" i="167"/>
  <c r="N26" i="167"/>
  <c r="C24" i="139"/>
  <c r="D24" i="139"/>
  <c r="C25" i="139"/>
  <c r="D25" i="139"/>
  <c r="C26" i="139"/>
  <c r="D26" i="139"/>
  <c r="C27" i="139"/>
  <c r="D27" i="139"/>
  <c r="B27" i="139"/>
  <c r="B26" i="139"/>
  <c r="K7" i="94" l="1"/>
  <c r="S7" i="94" s="1"/>
  <c r="L7" i="94"/>
  <c r="T7" i="94" s="1"/>
  <c r="M7" i="94"/>
  <c r="U7" i="94" s="1"/>
  <c r="N7" i="94"/>
  <c r="V7" i="94" s="1"/>
  <c r="O7" i="94"/>
  <c r="J7" i="94"/>
  <c r="R7" i="94" s="1"/>
  <c r="I11" i="77" l="1"/>
  <c r="I12" i="77"/>
  <c r="I13" i="77"/>
  <c r="O17" i="90"/>
  <c r="I10" i="176"/>
  <c r="J10" i="176"/>
  <c r="K10" i="176"/>
  <c r="L10" i="176"/>
  <c r="M10" i="176"/>
  <c r="I11" i="176"/>
  <c r="J11" i="176"/>
  <c r="K11" i="176"/>
  <c r="L11" i="176"/>
  <c r="M11" i="176"/>
  <c r="I12" i="176"/>
  <c r="J12" i="176"/>
  <c r="K12" i="176"/>
  <c r="L12" i="176"/>
  <c r="M12" i="176"/>
  <c r="I13" i="176"/>
  <c r="J13" i="176"/>
  <c r="K13" i="176"/>
  <c r="L13" i="176"/>
  <c r="M13" i="176"/>
  <c r="I14" i="176"/>
  <c r="J14" i="176"/>
  <c r="K14" i="176"/>
  <c r="L14" i="176"/>
  <c r="M14" i="176"/>
  <c r="I15" i="176"/>
  <c r="J15" i="176"/>
  <c r="K15" i="176"/>
  <c r="L15" i="176"/>
  <c r="M15" i="176"/>
  <c r="I16" i="176"/>
  <c r="J16" i="176"/>
  <c r="K16" i="176"/>
  <c r="L16" i="176"/>
  <c r="M16" i="176"/>
  <c r="I17" i="176"/>
  <c r="J17" i="176"/>
  <c r="K17" i="176"/>
  <c r="L17" i="176"/>
  <c r="M17" i="176"/>
  <c r="I18" i="176"/>
  <c r="J18" i="176"/>
  <c r="K18" i="176"/>
  <c r="L18" i="176"/>
  <c r="M18" i="176"/>
  <c r="I19" i="176"/>
  <c r="J19" i="176"/>
  <c r="K19" i="176"/>
  <c r="L19" i="176"/>
  <c r="M19" i="176"/>
  <c r="J20" i="176"/>
  <c r="K20" i="176"/>
  <c r="L20" i="176"/>
  <c r="M20" i="176"/>
  <c r="I21" i="176"/>
  <c r="J21" i="176"/>
  <c r="K21" i="176"/>
  <c r="L21" i="176"/>
  <c r="M21" i="176"/>
  <c r="I22" i="176"/>
  <c r="J22" i="176"/>
  <c r="K22" i="176"/>
  <c r="L22" i="176"/>
  <c r="J9" i="176"/>
  <c r="K9" i="176"/>
  <c r="L9" i="176"/>
  <c r="M9" i="176"/>
  <c r="I9" i="176"/>
  <c r="G15" i="178"/>
  <c r="H9" i="178"/>
  <c r="H10" i="178"/>
  <c r="H11" i="178"/>
  <c r="H12" i="178"/>
  <c r="H13" i="178"/>
  <c r="H14" i="178"/>
  <c r="H15" i="178"/>
  <c r="H16" i="178"/>
  <c r="H17" i="178"/>
  <c r="H18" i="178"/>
  <c r="H19" i="178"/>
  <c r="H20" i="178"/>
  <c r="H21" i="178"/>
  <c r="H22" i="178"/>
  <c r="G10" i="178"/>
  <c r="G11" i="178"/>
  <c r="G12" i="178"/>
  <c r="G13" i="178"/>
  <c r="G14" i="178"/>
  <c r="G16" i="178"/>
  <c r="G17" i="178"/>
  <c r="G18" i="178"/>
  <c r="G19" i="178"/>
  <c r="G20" i="178"/>
  <c r="G21" i="178"/>
  <c r="G22" i="178"/>
  <c r="G9" i="178"/>
  <c r="B24" i="167" l="1"/>
  <c r="N11" i="96" l="1"/>
  <c r="L12" i="95"/>
  <c r="G9" i="95"/>
  <c r="J8" i="62" l="1"/>
  <c r="J26" i="62"/>
  <c r="B7" i="61" l="1"/>
  <c r="C7" i="61"/>
  <c r="D7" i="61"/>
  <c r="E7" i="61"/>
  <c r="F7" i="61"/>
  <c r="B8" i="61"/>
  <c r="C8" i="61"/>
  <c r="D8" i="61"/>
  <c r="E8" i="61"/>
  <c r="F8" i="61"/>
  <c r="B9" i="61"/>
  <c r="C9" i="61"/>
  <c r="D9" i="61"/>
  <c r="E9" i="61"/>
  <c r="F9" i="61"/>
  <c r="B10" i="61"/>
  <c r="C10" i="61"/>
  <c r="D10" i="61"/>
  <c r="E10" i="61"/>
  <c r="F10" i="61"/>
  <c r="B11" i="61"/>
  <c r="C11" i="61"/>
  <c r="D11" i="61"/>
  <c r="E11" i="61"/>
  <c r="F11" i="61"/>
  <c r="B12" i="61"/>
  <c r="C12" i="61"/>
  <c r="D12" i="61"/>
  <c r="E12" i="61"/>
  <c r="F12" i="61"/>
  <c r="B13" i="61"/>
  <c r="C13" i="61"/>
  <c r="D13" i="61"/>
  <c r="E13" i="61"/>
  <c r="F13" i="61"/>
  <c r="B14" i="61"/>
  <c r="C14" i="61"/>
  <c r="D14" i="61"/>
  <c r="E14" i="61"/>
  <c r="F14" i="61"/>
  <c r="B15" i="61"/>
  <c r="C15" i="61"/>
  <c r="D15" i="61"/>
  <c r="E15" i="61"/>
  <c r="F15" i="61"/>
  <c r="B16" i="61"/>
  <c r="C16" i="61"/>
  <c r="D16" i="61"/>
  <c r="E16" i="61"/>
  <c r="F16" i="61"/>
  <c r="B17" i="61"/>
  <c r="C17" i="61"/>
  <c r="D17" i="61"/>
  <c r="E17" i="61"/>
  <c r="F17" i="61"/>
  <c r="B18" i="61"/>
  <c r="C18" i="61"/>
  <c r="D18" i="61"/>
  <c r="E18" i="61"/>
  <c r="F18" i="61"/>
  <c r="B19" i="61"/>
  <c r="C19" i="61"/>
  <c r="D19" i="61"/>
  <c r="E19" i="61"/>
  <c r="F19" i="61"/>
  <c r="B20" i="61"/>
  <c r="C20" i="61"/>
  <c r="D20" i="61"/>
  <c r="E20" i="61"/>
  <c r="F20" i="61"/>
  <c r="B21" i="61"/>
  <c r="C21" i="61"/>
  <c r="D21" i="61"/>
  <c r="E21" i="61"/>
  <c r="F21" i="61"/>
  <c r="B22" i="61"/>
  <c r="C22" i="61"/>
  <c r="D22" i="61"/>
  <c r="E22" i="61"/>
  <c r="F22" i="61"/>
  <c r="B23" i="61"/>
  <c r="C23" i="61"/>
  <c r="D23" i="61"/>
  <c r="E23" i="61"/>
  <c r="F23" i="61"/>
  <c r="B24" i="61"/>
  <c r="C24" i="61"/>
  <c r="D24" i="61"/>
  <c r="E24" i="61"/>
  <c r="F24" i="61"/>
  <c r="B25" i="61"/>
  <c r="C25" i="61"/>
  <c r="D25" i="61"/>
  <c r="E25" i="61"/>
  <c r="F25" i="61"/>
  <c r="G12" i="203" l="1"/>
  <c r="H12" i="203"/>
  <c r="K12" i="203"/>
  <c r="L12" i="203"/>
  <c r="M12" i="203"/>
  <c r="G13" i="203"/>
  <c r="H13" i="203"/>
  <c r="I13" i="203"/>
  <c r="K13" i="203"/>
  <c r="L13" i="203"/>
  <c r="M13" i="203"/>
  <c r="G14" i="203"/>
  <c r="H14" i="203"/>
  <c r="K14" i="203"/>
  <c r="G15" i="203"/>
  <c r="H15" i="203"/>
  <c r="K15" i="203"/>
  <c r="G16" i="203"/>
  <c r="H16" i="203"/>
  <c r="K16" i="203"/>
  <c r="F10" i="203"/>
  <c r="F11" i="203"/>
  <c r="F12" i="203"/>
  <c r="F13" i="203"/>
  <c r="F14" i="203"/>
  <c r="F15" i="203"/>
  <c r="F16" i="203"/>
  <c r="G19" i="145"/>
  <c r="H19" i="145"/>
  <c r="K19" i="145"/>
  <c r="G20" i="145"/>
  <c r="H20" i="145"/>
  <c r="K20" i="145"/>
  <c r="G21" i="145"/>
  <c r="H21" i="145"/>
  <c r="K21" i="145"/>
  <c r="F10" i="145"/>
  <c r="F11" i="145"/>
  <c r="F12" i="145"/>
  <c r="F13" i="145"/>
  <c r="F14" i="145"/>
  <c r="F15" i="145"/>
  <c r="F16" i="145"/>
  <c r="F17" i="145"/>
  <c r="F18" i="145"/>
  <c r="F19" i="145"/>
  <c r="F20" i="145"/>
  <c r="F21" i="145"/>
  <c r="M22" i="145"/>
  <c r="W21" i="215"/>
  <c r="V21" i="215"/>
  <c r="U21" i="215"/>
  <c r="T21" i="215"/>
  <c r="K21" i="215"/>
  <c r="J21" i="215"/>
  <c r="I21" i="215"/>
  <c r="G21" i="215"/>
  <c r="S21" i="215"/>
  <c r="F22" i="219"/>
  <c r="M21" i="145" l="1"/>
  <c r="M25" i="145" s="1"/>
  <c r="M21" i="144"/>
  <c r="L21" i="145"/>
  <c r="L25" i="145" s="1"/>
  <c r="I21" i="145"/>
  <c r="M20" i="145"/>
  <c r="L20" i="145"/>
  <c r="H11" i="124"/>
  <c r="H13" i="124"/>
  <c r="B24" i="124"/>
  <c r="B26" i="124" l="1"/>
  <c r="B27" i="124"/>
  <c r="H21" i="124"/>
  <c r="B25" i="124"/>
  <c r="H16" i="124"/>
  <c r="H18" i="124"/>
  <c r="H14" i="124"/>
  <c r="H19" i="124"/>
  <c r="H10" i="124"/>
  <c r="M22" i="144"/>
  <c r="H15" i="124"/>
  <c r="H22" i="124"/>
  <c r="H20" i="124"/>
  <c r="H12" i="124"/>
  <c r="H17" i="124"/>
  <c r="H9" i="124"/>
  <c r="H22" i="77"/>
  <c r="I22" i="77"/>
  <c r="J22" i="77"/>
  <c r="K22" i="77"/>
  <c r="H9" i="77"/>
  <c r="J9" i="77"/>
  <c r="K9" i="77"/>
  <c r="H10" i="77"/>
  <c r="J10" i="77"/>
  <c r="K10" i="77"/>
  <c r="H11" i="77"/>
  <c r="J11" i="77"/>
  <c r="K11" i="77"/>
  <c r="H12" i="77"/>
  <c r="J12" i="77"/>
  <c r="K12" i="77"/>
  <c r="H13" i="77"/>
  <c r="J13" i="77"/>
  <c r="K13" i="77"/>
  <c r="H14" i="77"/>
  <c r="I14" i="77"/>
  <c r="J14" i="77"/>
  <c r="K14" i="77"/>
  <c r="H15" i="77"/>
  <c r="I15" i="77"/>
  <c r="J15" i="77"/>
  <c r="K15" i="77"/>
  <c r="H16" i="77"/>
  <c r="I16" i="77"/>
  <c r="J16" i="77"/>
  <c r="K16" i="77"/>
  <c r="H17" i="77"/>
  <c r="I17" i="77"/>
  <c r="J17" i="77"/>
  <c r="K17" i="77"/>
  <c r="H18" i="77"/>
  <c r="I18" i="77"/>
  <c r="J18" i="77"/>
  <c r="K18" i="77"/>
  <c r="H19" i="77"/>
  <c r="I19" i="77"/>
  <c r="J19" i="77"/>
  <c r="K19" i="77"/>
  <c r="H20" i="77"/>
  <c r="I20" i="77"/>
  <c r="J20" i="77"/>
  <c r="K20" i="77"/>
  <c r="H21" i="77"/>
  <c r="I21" i="77"/>
  <c r="J21" i="77"/>
  <c r="K21" i="77"/>
  <c r="J7" i="76" l="1"/>
  <c r="K7" i="76"/>
  <c r="L7" i="76"/>
  <c r="M7" i="76"/>
  <c r="I7" i="76"/>
  <c r="I9" i="60" l="1"/>
  <c r="I26" i="60"/>
  <c r="J26" i="60"/>
  <c r="I10" i="60"/>
  <c r="J10" i="60"/>
  <c r="I11" i="60"/>
  <c r="J11" i="60"/>
  <c r="I12" i="60"/>
  <c r="J12" i="60"/>
  <c r="I13" i="60"/>
  <c r="J13" i="60"/>
  <c r="I14" i="60"/>
  <c r="J14" i="60"/>
  <c r="I15" i="60"/>
  <c r="J15" i="60"/>
  <c r="I16" i="60"/>
  <c r="J16" i="60"/>
  <c r="I17" i="60"/>
  <c r="J17" i="60"/>
  <c r="I18" i="60"/>
  <c r="J18" i="60"/>
  <c r="I19" i="60"/>
  <c r="J19" i="60"/>
  <c r="I20" i="60"/>
  <c r="J20" i="60"/>
  <c r="I21" i="60"/>
  <c r="J21" i="60"/>
  <c r="I22" i="60"/>
  <c r="J22" i="60"/>
  <c r="I23" i="60"/>
  <c r="J23" i="60"/>
  <c r="I24" i="60"/>
  <c r="I25" i="60"/>
  <c r="J9" i="60" l="1"/>
  <c r="A9" i="59" l="1"/>
  <c r="A10" i="59"/>
  <c r="A11" i="59"/>
  <c r="A12" i="59"/>
  <c r="A13" i="59"/>
  <c r="A14" i="59"/>
  <c r="A15" i="59"/>
  <c r="A16" i="59"/>
  <c r="A17" i="59"/>
  <c r="A18" i="59"/>
  <c r="A19" i="59"/>
  <c r="A20" i="59"/>
  <c r="A21" i="59"/>
  <c r="A22" i="59"/>
  <c r="A8" i="59"/>
  <c r="K10" i="58"/>
  <c r="K11" i="58"/>
  <c r="K12" i="58"/>
  <c r="K13" i="58"/>
  <c r="K14" i="58"/>
  <c r="K15" i="58"/>
  <c r="K16" i="58"/>
  <c r="K17" i="58"/>
  <c r="K18" i="58"/>
  <c r="K19" i="58"/>
  <c r="K20" i="58"/>
  <c r="K21" i="58"/>
  <c r="K22" i="58"/>
  <c r="K9" i="58"/>
  <c r="H10" i="175" l="1"/>
  <c r="H11" i="175"/>
  <c r="H12" i="175"/>
  <c r="H13" i="175"/>
  <c r="H14" i="175"/>
  <c r="H15" i="175"/>
  <c r="H16" i="175"/>
  <c r="H17" i="175"/>
  <c r="H18" i="175"/>
  <c r="H19" i="175"/>
  <c r="H20" i="175"/>
  <c r="H21" i="175"/>
  <c r="H22" i="175"/>
  <c r="H9" i="175"/>
  <c r="A33" i="168" l="1"/>
  <c r="A32" i="168"/>
  <c r="A9" i="170" l="1"/>
  <c r="A10" i="170"/>
  <c r="A11" i="170"/>
  <c r="A12" i="170"/>
  <c r="A13" i="170"/>
  <c r="A14" i="170"/>
  <c r="A15" i="170"/>
  <c r="A16" i="170"/>
  <c r="A17" i="170"/>
  <c r="A18" i="170"/>
  <c r="A19" i="170"/>
  <c r="A20" i="170"/>
  <c r="A21" i="170"/>
  <c r="A22" i="170"/>
  <c r="A8" i="170"/>
  <c r="B34" i="152" l="1"/>
  <c r="U17" i="215" l="1"/>
  <c r="N21" i="151"/>
  <c r="N22" i="151"/>
  <c r="G12" i="148"/>
  <c r="U19" i="215"/>
  <c r="V19" i="215"/>
  <c r="W19" i="215"/>
  <c r="T20" i="215"/>
  <c r="U20" i="215"/>
  <c r="V20" i="215"/>
  <c r="W20" i="215"/>
  <c r="U22" i="215"/>
  <c r="V22" i="215"/>
  <c r="W22" i="215"/>
  <c r="H18" i="215"/>
  <c r="I18" i="215"/>
  <c r="J18" i="215"/>
  <c r="K18" i="215"/>
  <c r="H19" i="215"/>
  <c r="I19" i="215"/>
  <c r="J19" i="215"/>
  <c r="K19" i="215"/>
  <c r="H20" i="215"/>
  <c r="I20" i="215"/>
  <c r="J20" i="215"/>
  <c r="K20" i="215"/>
  <c r="I22" i="215"/>
  <c r="J22" i="215"/>
  <c r="K22" i="215"/>
  <c r="S20" i="215" l="1"/>
  <c r="G20" i="215"/>
  <c r="G18" i="203"/>
  <c r="H18" i="203"/>
  <c r="G19" i="203"/>
  <c r="H19" i="203"/>
  <c r="G20" i="203"/>
  <c r="H20" i="203"/>
  <c r="G21" i="203"/>
  <c r="H21" i="203"/>
  <c r="G22" i="203"/>
  <c r="H22" i="203"/>
  <c r="M21" i="203"/>
  <c r="L20" i="203"/>
  <c r="M19" i="203"/>
  <c r="I12" i="203"/>
  <c r="F21" i="203"/>
  <c r="K21" i="203"/>
  <c r="G11" i="145"/>
  <c r="H11" i="145"/>
  <c r="G12" i="145"/>
  <c r="H12" i="145"/>
  <c r="G13" i="145"/>
  <c r="H13" i="145"/>
  <c r="G14" i="145"/>
  <c r="H14" i="145"/>
  <c r="G15" i="145"/>
  <c r="H15" i="145"/>
  <c r="G16" i="145"/>
  <c r="H16" i="145"/>
  <c r="G17" i="145"/>
  <c r="H17" i="145"/>
  <c r="G18" i="145"/>
  <c r="H18" i="145"/>
  <c r="G22" i="145"/>
  <c r="H22" i="145"/>
  <c r="G10" i="145"/>
  <c r="L10" i="145" l="1"/>
  <c r="M10" i="144"/>
  <c r="I19" i="145"/>
  <c r="L19" i="145"/>
  <c r="M19" i="145"/>
  <c r="I20" i="145"/>
  <c r="L18" i="145"/>
  <c r="L12" i="145"/>
  <c r="L17" i="145"/>
  <c r="M17" i="144"/>
  <c r="L13" i="145"/>
  <c r="L16" i="145"/>
  <c r="M11" i="145"/>
  <c r="L14" i="145"/>
  <c r="M9" i="144"/>
  <c r="I15" i="145"/>
  <c r="L14" i="203"/>
  <c r="M14" i="203"/>
  <c r="I14" i="203"/>
  <c r="I15" i="203"/>
  <c r="L15" i="203"/>
  <c r="M15" i="203"/>
  <c r="I16" i="203"/>
  <c r="M16" i="203"/>
  <c r="L16" i="203"/>
  <c r="I11" i="145"/>
  <c r="M17" i="145"/>
  <c r="I16" i="145"/>
  <c r="M15" i="145"/>
  <c r="I12" i="145"/>
  <c r="M13" i="145"/>
  <c r="I18" i="203"/>
  <c r="L19" i="203"/>
  <c r="I20" i="203"/>
  <c r="I21" i="203"/>
  <c r="M22" i="203"/>
  <c r="M25" i="203" s="1"/>
  <c r="M20" i="203"/>
  <c r="I22" i="203"/>
  <c r="L22" i="203"/>
  <c r="L21" i="203"/>
  <c r="I19" i="203"/>
  <c r="I22" i="145"/>
  <c r="I17" i="145"/>
  <c r="I13" i="145"/>
  <c r="L15" i="145"/>
  <c r="L11" i="145"/>
  <c r="I18" i="145"/>
  <c r="I14" i="145"/>
  <c r="M18" i="145"/>
  <c r="M16" i="145"/>
  <c r="M14" i="145"/>
  <c r="M12" i="145"/>
  <c r="M10" i="145"/>
  <c r="L25" i="203" l="1"/>
  <c r="M11" i="144"/>
  <c r="M14" i="144"/>
  <c r="M12" i="144"/>
  <c r="M15" i="144"/>
  <c r="M16" i="144"/>
  <c r="M19" i="144"/>
  <c r="M20" i="144"/>
  <c r="M18" i="144"/>
  <c r="M13" i="144"/>
  <c r="K22" i="140"/>
  <c r="K13" i="140"/>
  <c r="K10" i="140"/>
  <c r="K9" i="140"/>
  <c r="J22" i="140" l="1"/>
  <c r="J21" i="140"/>
  <c r="J20" i="140"/>
  <c r="J19" i="140"/>
  <c r="J18" i="140"/>
  <c r="J17" i="140"/>
  <c r="J16" i="140"/>
  <c r="J15" i="140"/>
  <c r="J14" i="140"/>
  <c r="J13" i="140"/>
  <c r="J12" i="140"/>
  <c r="J11" i="140"/>
  <c r="J10" i="140"/>
  <c r="J9" i="140"/>
  <c r="E9" i="219"/>
  <c r="F9" i="219"/>
  <c r="G9" i="219"/>
  <c r="E10" i="219"/>
  <c r="F10" i="219"/>
  <c r="G10" i="219"/>
  <c r="E11" i="219"/>
  <c r="F11" i="219"/>
  <c r="G11" i="219"/>
  <c r="E12" i="219"/>
  <c r="F12" i="219"/>
  <c r="G12" i="219"/>
  <c r="E13" i="219"/>
  <c r="F13" i="219"/>
  <c r="G13" i="219"/>
  <c r="E14" i="219"/>
  <c r="F14" i="219"/>
  <c r="G14" i="219"/>
  <c r="E15" i="219"/>
  <c r="F15" i="219"/>
  <c r="G15" i="219"/>
  <c r="E16" i="219"/>
  <c r="F16" i="219"/>
  <c r="G16" i="219"/>
  <c r="E17" i="219"/>
  <c r="F17" i="219"/>
  <c r="G17" i="219"/>
  <c r="E18" i="219"/>
  <c r="F18" i="219"/>
  <c r="G18" i="219"/>
  <c r="E19" i="219"/>
  <c r="F19" i="219"/>
  <c r="G19" i="219"/>
  <c r="E20" i="219"/>
  <c r="F20" i="219"/>
  <c r="G20" i="219"/>
  <c r="E21" i="219"/>
  <c r="F21" i="219"/>
  <c r="G21" i="219"/>
  <c r="E22" i="219"/>
  <c r="G22" i="219"/>
  <c r="A14" i="168"/>
  <c r="S10" i="215"/>
  <c r="S11" i="215"/>
  <c r="G11" i="215"/>
  <c r="I11" i="215"/>
  <c r="J11" i="215"/>
  <c r="K11" i="215"/>
  <c r="S12" i="215"/>
  <c r="W12" i="215"/>
  <c r="G12" i="215"/>
  <c r="H12" i="215"/>
  <c r="I12" i="215"/>
  <c r="J12" i="215"/>
  <c r="K12" i="215"/>
  <c r="U12" i="215"/>
  <c r="V12" i="215"/>
  <c r="K13" i="215"/>
  <c r="S13" i="215"/>
  <c r="G13" i="215"/>
  <c r="H13" i="215"/>
  <c r="I13" i="215"/>
  <c r="J13" i="215"/>
  <c r="T13" i="215"/>
  <c r="U13" i="215"/>
  <c r="V13" i="215"/>
  <c r="K14" i="215"/>
  <c r="S14" i="215"/>
  <c r="W14" i="215"/>
  <c r="G14" i="215"/>
  <c r="H14" i="215"/>
  <c r="I14" i="215"/>
  <c r="J14" i="215"/>
  <c r="T14" i="215"/>
  <c r="U14" i="215"/>
  <c r="V14" i="215"/>
  <c r="S15" i="215"/>
  <c r="W15" i="215"/>
  <c r="G15" i="215"/>
  <c r="H15" i="215"/>
  <c r="I15" i="215"/>
  <c r="J15" i="215"/>
  <c r="T15" i="215"/>
  <c r="U15" i="215"/>
  <c r="V15" i="215"/>
  <c r="K16" i="215"/>
  <c r="S16" i="215"/>
  <c r="G16" i="215"/>
  <c r="H16" i="215"/>
  <c r="I16" i="215"/>
  <c r="J16" i="215"/>
  <c r="T16" i="215"/>
  <c r="U16" i="215"/>
  <c r="V16" i="215"/>
  <c r="S17" i="215"/>
  <c r="G17" i="215"/>
  <c r="H17" i="215"/>
  <c r="I17" i="215"/>
  <c r="J17" i="215"/>
  <c r="T17" i="215"/>
  <c r="V17" i="215"/>
  <c r="W17" i="215"/>
  <c r="S18" i="215"/>
  <c r="W18" i="215"/>
  <c r="G18" i="215"/>
  <c r="T18" i="215"/>
  <c r="U18" i="215"/>
  <c r="V18" i="215"/>
  <c r="S19" i="215"/>
  <c r="G19" i="215"/>
  <c r="M22" i="215"/>
  <c r="S22" i="215" s="1"/>
  <c r="G22" i="215"/>
  <c r="W16" i="215" l="1"/>
  <c r="K15" i="215"/>
  <c r="W13" i="215"/>
  <c r="K17" i="215"/>
  <c r="G10" i="77" l="1"/>
  <c r="G11" i="77"/>
  <c r="G12" i="77"/>
  <c r="G13" i="77"/>
  <c r="G14" i="77"/>
  <c r="G15" i="77"/>
  <c r="G16" i="77"/>
  <c r="G17" i="77"/>
  <c r="G18" i="77"/>
  <c r="G19" i="77"/>
  <c r="G20" i="77"/>
  <c r="G21" i="77"/>
  <c r="G22" i="77"/>
  <c r="G9" i="77"/>
  <c r="L22" i="213" l="1"/>
  <c r="K22" i="213"/>
  <c r="J22" i="213"/>
  <c r="I22" i="213"/>
  <c r="H22" i="213"/>
  <c r="L21" i="213"/>
  <c r="K21" i="213"/>
  <c r="J21" i="213"/>
  <c r="I21" i="213"/>
  <c r="H21" i="213"/>
  <c r="L20" i="213"/>
  <c r="K20" i="213"/>
  <c r="J20" i="213"/>
  <c r="I20" i="213"/>
  <c r="H20" i="213"/>
  <c r="L19" i="213"/>
  <c r="K19" i="213"/>
  <c r="J19" i="213"/>
  <c r="I19" i="213"/>
  <c r="H19" i="213"/>
  <c r="L18" i="213"/>
  <c r="K18" i="213"/>
  <c r="J18" i="213"/>
  <c r="I18" i="213"/>
  <c r="H18" i="213"/>
  <c r="L17" i="213"/>
  <c r="K17" i="213"/>
  <c r="J17" i="213"/>
  <c r="I17" i="213"/>
  <c r="H17" i="213"/>
  <c r="L16" i="213"/>
  <c r="K16" i="213"/>
  <c r="J16" i="213"/>
  <c r="I16" i="213"/>
  <c r="H16" i="213"/>
  <c r="L15" i="213"/>
  <c r="K15" i="213"/>
  <c r="J15" i="213"/>
  <c r="I15" i="213"/>
  <c r="H15" i="213"/>
  <c r="L14" i="213"/>
  <c r="K14" i="213"/>
  <c r="J14" i="213"/>
  <c r="I14" i="213"/>
  <c r="H14" i="213"/>
  <c r="L13" i="213"/>
  <c r="K13" i="213"/>
  <c r="J13" i="213"/>
  <c r="I13" i="213"/>
  <c r="H13" i="213"/>
  <c r="L12" i="213"/>
  <c r="K12" i="213"/>
  <c r="J12" i="213"/>
  <c r="I12" i="213"/>
  <c r="H12" i="213"/>
  <c r="L11" i="213"/>
  <c r="K11" i="213"/>
  <c r="J11" i="213"/>
  <c r="I11" i="213"/>
  <c r="H11" i="213"/>
  <c r="L10" i="213"/>
  <c r="K10" i="213"/>
  <c r="J10" i="213"/>
  <c r="I10" i="213"/>
  <c r="H10" i="213"/>
  <c r="L9" i="213"/>
  <c r="K9" i="213"/>
  <c r="J9" i="213"/>
  <c r="I9" i="213"/>
  <c r="H9" i="213"/>
  <c r="F25" i="23" l="1"/>
  <c r="F24" i="23"/>
  <c r="E24" i="23"/>
  <c r="B25" i="23"/>
  <c r="L8" i="55" l="1"/>
  <c r="L20" i="55" l="1"/>
  <c r="M19" i="55"/>
  <c r="L21" i="55"/>
  <c r="L18" i="55"/>
  <c r="L17" i="55"/>
  <c r="L16" i="55"/>
  <c r="L13" i="55"/>
  <c r="L12" i="55"/>
  <c r="L11" i="55"/>
  <c r="M8" i="55"/>
  <c r="L15" i="55"/>
  <c r="L22" i="55"/>
  <c r="L14" i="55"/>
  <c r="L19" i="55"/>
  <c r="M13" i="55"/>
  <c r="M17" i="55"/>
  <c r="M11" i="55"/>
  <c r="M21" i="55"/>
  <c r="M15" i="55"/>
  <c r="M9" i="55"/>
  <c r="L9" i="55"/>
  <c r="M22" i="55"/>
  <c r="M20" i="55"/>
  <c r="M18" i="55"/>
  <c r="M16" i="55"/>
  <c r="M14" i="55"/>
  <c r="M12" i="55"/>
  <c r="M10" i="55"/>
  <c r="L10" i="55"/>
  <c r="M25" i="55" l="1"/>
  <c r="L24" i="55"/>
  <c r="M24" i="55"/>
  <c r="L25" i="55"/>
  <c r="F22" i="20" l="1"/>
  <c r="K22" i="20" s="1"/>
  <c r="F10" i="20"/>
  <c r="K10" i="20" s="1"/>
  <c r="F11" i="20"/>
  <c r="K11" i="20" s="1"/>
  <c r="F12" i="20"/>
  <c r="K12" i="20" s="1"/>
  <c r="F13" i="20"/>
  <c r="K13" i="20" s="1"/>
  <c r="F14" i="20"/>
  <c r="K14" i="20" s="1"/>
  <c r="F15" i="20"/>
  <c r="K15" i="20" s="1"/>
  <c r="F16" i="20"/>
  <c r="K16" i="20" s="1"/>
  <c r="F17" i="20"/>
  <c r="K17" i="20" s="1"/>
  <c r="F18" i="20"/>
  <c r="K18" i="20" s="1"/>
  <c r="F19" i="20"/>
  <c r="K19" i="20" s="1"/>
  <c r="F20" i="20"/>
  <c r="K20" i="20" s="1"/>
  <c r="F21" i="20"/>
  <c r="K21" i="20" s="1"/>
  <c r="F9" i="20"/>
  <c r="K9" i="20" s="1"/>
  <c r="P10" i="169" l="1"/>
  <c r="P11" i="169"/>
  <c r="P12" i="169"/>
  <c r="P13" i="169"/>
  <c r="P14" i="169"/>
  <c r="P15" i="169"/>
  <c r="P16" i="169"/>
  <c r="P17" i="169"/>
  <c r="P18" i="169"/>
  <c r="P19" i="169"/>
  <c r="P20" i="169"/>
  <c r="P21" i="169"/>
  <c r="P22" i="169"/>
  <c r="P9" i="169"/>
  <c r="C7" i="170"/>
  <c r="D7" i="170"/>
  <c r="E7" i="170"/>
  <c r="F7" i="170"/>
  <c r="G7" i="170"/>
  <c r="H7" i="170"/>
  <c r="I7" i="170"/>
  <c r="J7" i="170"/>
  <c r="K7" i="170"/>
  <c r="L7" i="170"/>
  <c r="B7" i="170"/>
  <c r="Q9" i="169"/>
  <c r="C25" i="176" l="1"/>
  <c r="D25" i="176"/>
  <c r="E25" i="176"/>
  <c r="B25" i="176"/>
  <c r="H22" i="176"/>
  <c r="H10" i="176"/>
  <c r="H11" i="176"/>
  <c r="H12" i="176"/>
  <c r="H13" i="176"/>
  <c r="H14" i="176"/>
  <c r="H15" i="176"/>
  <c r="H16" i="176"/>
  <c r="H17" i="176"/>
  <c r="H18" i="176"/>
  <c r="H19" i="176"/>
  <c r="H20" i="176"/>
  <c r="H21" i="176"/>
  <c r="H9" i="176"/>
  <c r="F10" i="178"/>
  <c r="F11" i="178"/>
  <c r="F12" i="178"/>
  <c r="F13" i="178"/>
  <c r="F14" i="178"/>
  <c r="F15" i="178"/>
  <c r="F16" i="178"/>
  <c r="F17" i="178"/>
  <c r="F18" i="178"/>
  <c r="F19" i="178"/>
  <c r="F20" i="178"/>
  <c r="F21" i="178"/>
  <c r="F22" i="178"/>
  <c r="F9" i="178"/>
  <c r="F10" i="177"/>
  <c r="F11" i="177"/>
  <c r="F12" i="177"/>
  <c r="F13" i="177"/>
  <c r="F14" i="177"/>
  <c r="F15" i="177"/>
  <c r="F16" i="177"/>
  <c r="F17" i="177"/>
  <c r="F18" i="177"/>
  <c r="F19" i="177"/>
  <c r="F20" i="177"/>
  <c r="F21" i="177"/>
  <c r="F22" i="177"/>
  <c r="F9" i="177"/>
  <c r="C24" i="176"/>
  <c r="D24" i="176"/>
  <c r="E24" i="176"/>
  <c r="M22" i="176" l="1"/>
  <c r="F25" i="176"/>
  <c r="D25" i="88"/>
  <c r="E25" i="88"/>
  <c r="B25" i="88"/>
  <c r="J10" i="75" l="1"/>
  <c r="J11" i="75"/>
  <c r="J12" i="75"/>
  <c r="J13" i="75"/>
  <c r="J14" i="75"/>
  <c r="J15" i="75"/>
  <c r="J16" i="75"/>
  <c r="J17" i="75"/>
  <c r="J18" i="75"/>
  <c r="J19" i="75"/>
  <c r="J20" i="75"/>
  <c r="J21" i="75"/>
  <c r="J22" i="75"/>
  <c r="J9" i="75"/>
  <c r="I9" i="76" l="1"/>
  <c r="H10" i="76" l="1"/>
  <c r="H11" i="76"/>
  <c r="H12" i="76"/>
  <c r="H13" i="76"/>
  <c r="H14" i="76"/>
  <c r="H15" i="76"/>
  <c r="H16" i="76"/>
  <c r="H17" i="76"/>
  <c r="H18" i="76"/>
  <c r="H19" i="76"/>
  <c r="H20" i="76"/>
  <c r="H21" i="76"/>
  <c r="H22" i="76"/>
  <c r="H9" i="76"/>
  <c r="G10" i="172"/>
  <c r="H10" i="172"/>
  <c r="G11" i="172"/>
  <c r="H11" i="172"/>
  <c r="G12" i="172"/>
  <c r="H12" i="172"/>
  <c r="G13" i="172"/>
  <c r="H13" i="172"/>
  <c r="G14" i="172"/>
  <c r="H14" i="172"/>
  <c r="G15" i="172"/>
  <c r="H15" i="172"/>
  <c r="G16" i="172"/>
  <c r="H16" i="172"/>
  <c r="G17" i="172"/>
  <c r="H17" i="172"/>
  <c r="G18" i="172"/>
  <c r="H18" i="172"/>
  <c r="G19" i="172"/>
  <c r="H19" i="172"/>
  <c r="G20" i="172"/>
  <c r="H20" i="172"/>
  <c r="G21" i="172"/>
  <c r="H21" i="172"/>
  <c r="G22" i="172"/>
  <c r="H22" i="172"/>
  <c r="H9" i="172"/>
  <c r="G9" i="172"/>
  <c r="F10" i="172"/>
  <c r="F11" i="172"/>
  <c r="F12" i="172"/>
  <c r="F13" i="172"/>
  <c r="F14" i="172"/>
  <c r="F15" i="172"/>
  <c r="F16" i="172"/>
  <c r="F17" i="172"/>
  <c r="F18" i="172"/>
  <c r="F19" i="172"/>
  <c r="F20" i="172"/>
  <c r="F21" i="172"/>
  <c r="F22" i="172"/>
  <c r="F9" i="172"/>
  <c r="G22" i="173"/>
  <c r="F10" i="173"/>
  <c r="F11" i="173"/>
  <c r="F12" i="173"/>
  <c r="F13" i="173"/>
  <c r="F14" i="173"/>
  <c r="F15" i="173"/>
  <c r="F16" i="173"/>
  <c r="F17" i="173"/>
  <c r="F18" i="173"/>
  <c r="F19" i="173"/>
  <c r="F20" i="173"/>
  <c r="F21" i="173"/>
  <c r="F22" i="173"/>
  <c r="F9" i="173"/>
  <c r="I10" i="174" l="1"/>
  <c r="J10" i="174"/>
  <c r="K10" i="174"/>
  <c r="L10" i="174"/>
  <c r="I11" i="174"/>
  <c r="J11" i="174"/>
  <c r="K11" i="174"/>
  <c r="L11" i="174"/>
  <c r="I12" i="174"/>
  <c r="J12" i="174"/>
  <c r="K12" i="174"/>
  <c r="L12" i="174"/>
  <c r="I13" i="174"/>
  <c r="J13" i="174"/>
  <c r="K13" i="174"/>
  <c r="L13" i="174"/>
  <c r="I14" i="174"/>
  <c r="J14" i="174"/>
  <c r="K14" i="174"/>
  <c r="L14" i="174"/>
  <c r="I15" i="174"/>
  <c r="J15" i="174"/>
  <c r="K15" i="174"/>
  <c r="L15" i="174"/>
  <c r="I16" i="174"/>
  <c r="J16" i="174"/>
  <c r="K16" i="174"/>
  <c r="L16" i="174"/>
  <c r="I17" i="174"/>
  <c r="J17" i="174"/>
  <c r="K17" i="174"/>
  <c r="L17" i="174"/>
  <c r="I18" i="174"/>
  <c r="J18" i="174"/>
  <c r="K18" i="174"/>
  <c r="L18" i="174"/>
  <c r="I19" i="174"/>
  <c r="J19" i="174"/>
  <c r="K19" i="174"/>
  <c r="L19" i="174"/>
  <c r="I20" i="174"/>
  <c r="J20" i="174"/>
  <c r="K20" i="174"/>
  <c r="L20" i="174"/>
  <c r="I21" i="174"/>
  <c r="J21" i="174"/>
  <c r="K21" i="174"/>
  <c r="L21" i="174"/>
  <c r="I22" i="174"/>
  <c r="J22" i="174"/>
  <c r="K22" i="174"/>
  <c r="L22" i="174"/>
  <c r="J9" i="174"/>
  <c r="K9" i="174"/>
  <c r="L9" i="174"/>
  <c r="I9" i="174"/>
  <c r="H10" i="174"/>
  <c r="H11" i="174"/>
  <c r="H12" i="174"/>
  <c r="H13" i="174"/>
  <c r="H14" i="174"/>
  <c r="H15" i="174"/>
  <c r="H16" i="174"/>
  <c r="H17" i="174"/>
  <c r="H18" i="174"/>
  <c r="H19" i="174"/>
  <c r="H20" i="174"/>
  <c r="H21" i="174"/>
  <c r="H22" i="174"/>
  <c r="H9" i="174"/>
  <c r="G10" i="20" l="1"/>
  <c r="H10" i="20"/>
  <c r="I10" i="20"/>
  <c r="G11" i="20"/>
  <c r="H11" i="20"/>
  <c r="I11" i="20"/>
  <c r="G12" i="20"/>
  <c r="H12" i="20"/>
  <c r="I12" i="20"/>
  <c r="G13" i="20"/>
  <c r="H13" i="20"/>
  <c r="I13" i="20"/>
  <c r="G14" i="20"/>
  <c r="H14" i="20"/>
  <c r="I14" i="20"/>
  <c r="G15" i="20"/>
  <c r="H15" i="20"/>
  <c r="I15" i="20"/>
  <c r="G16" i="20"/>
  <c r="H16" i="20"/>
  <c r="I16" i="20"/>
  <c r="G17" i="20"/>
  <c r="H17" i="20"/>
  <c r="I17" i="20"/>
  <c r="G18" i="20"/>
  <c r="H18" i="20"/>
  <c r="I18" i="20"/>
  <c r="G19" i="20"/>
  <c r="H19" i="20"/>
  <c r="I19" i="20"/>
  <c r="G20" i="20"/>
  <c r="H20" i="20"/>
  <c r="I20" i="20"/>
  <c r="G21" i="20"/>
  <c r="H21" i="20"/>
  <c r="I21" i="20"/>
  <c r="G22" i="20"/>
  <c r="H22" i="20"/>
  <c r="I22" i="20"/>
  <c r="I9" i="20"/>
  <c r="H9" i="20"/>
  <c r="G9" i="20"/>
  <c r="F25" i="88"/>
  <c r="G25" i="88"/>
  <c r="C25" i="90"/>
  <c r="E25" i="90"/>
  <c r="F25" i="90"/>
  <c r="B25" i="96"/>
  <c r="G14" i="148"/>
  <c r="G15" i="148"/>
  <c r="G16" i="148"/>
  <c r="G17" i="148"/>
  <c r="G18" i="148"/>
  <c r="G19" i="148"/>
  <c r="G20" i="148"/>
  <c r="G21" i="148"/>
  <c r="G22" i="148"/>
  <c r="S9" i="148"/>
  <c r="S10" i="148"/>
  <c r="S11" i="148"/>
  <c r="S12" i="148"/>
  <c r="S13" i="148"/>
  <c r="S14" i="148"/>
  <c r="S15" i="148"/>
  <c r="S16" i="148"/>
  <c r="S17" i="148"/>
  <c r="S18" i="148"/>
  <c r="S19" i="148"/>
  <c r="S20" i="148"/>
  <c r="S21" i="148"/>
  <c r="M22" i="148"/>
  <c r="S22" i="148" s="1"/>
  <c r="G13" i="148"/>
  <c r="O7" i="150"/>
  <c r="P7" i="150"/>
  <c r="Q7" i="150"/>
  <c r="R7" i="150"/>
  <c r="S7" i="150"/>
  <c r="T7" i="150"/>
  <c r="U7" i="150"/>
  <c r="V7" i="150"/>
  <c r="N7" i="150"/>
  <c r="M10" i="150"/>
  <c r="M11" i="150"/>
  <c r="M12" i="150"/>
  <c r="M13" i="150"/>
  <c r="M14" i="150"/>
  <c r="M15" i="150"/>
  <c r="M16" i="150"/>
  <c r="M17" i="150"/>
  <c r="M18" i="150"/>
  <c r="M19" i="150"/>
  <c r="M20" i="150"/>
  <c r="M21" i="150"/>
  <c r="M22" i="150"/>
  <c r="M9" i="150"/>
  <c r="O7" i="151"/>
  <c r="P7" i="151"/>
  <c r="Q7" i="151"/>
  <c r="R7" i="151"/>
  <c r="S7" i="151"/>
  <c r="T7" i="151"/>
  <c r="U7" i="151"/>
  <c r="V7" i="151"/>
  <c r="N10" i="151" l="1"/>
  <c r="O10" i="151"/>
  <c r="P10" i="151"/>
  <c r="Q10" i="151"/>
  <c r="R10" i="151"/>
  <c r="S10" i="151"/>
  <c r="T10" i="151"/>
  <c r="U10" i="151"/>
  <c r="V10" i="151"/>
  <c r="N11" i="151"/>
  <c r="O11" i="151"/>
  <c r="P11" i="151"/>
  <c r="Q11" i="151"/>
  <c r="R11" i="151"/>
  <c r="S11" i="151"/>
  <c r="T11" i="151"/>
  <c r="U11" i="151"/>
  <c r="V11" i="151"/>
  <c r="N12" i="151"/>
  <c r="O12" i="151"/>
  <c r="P12" i="151"/>
  <c r="Q12" i="151"/>
  <c r="R12" i="151"/>
  <c r="S12" i="151"/>
  <c r="T12" i="151"/>
  <c r="U12" i="151"/>
  <c r="V12" i="151"/>
  <c r="N13" i="151"/>
  <c r="O13" i="151"/>
  <c r="P13" i="151"/>
  <c r="Q13" i="151"/>
  <c r="R13" i="151"/>
  <c r="S13" i="151"/>
  <c r="T13" i="151"/>
  <c r="U13" i="151"/>
  <c r="V13" i="151"/>
  <c r="N14" i="151"/>
  <c r="O14" i="151"/>
  <c r="P14" i="151"/>
  <c r="Q14" i="151"/>
  <c r="R14" i="151"/>
  <c r="S14" i="151"/>
  <c r="T14" i="151"/>
  <c r="U14" i="151"/>
  <c r="V14" i="151"/>
  <c r="N15" i="151"/>
  <c r="O15" i="151"/>
  <c r="P15" i="151"/>
  <c r="Q15" i="151"/>
  <c r="R15" i="151"/>
  <c r="S15" i="151"/>
  <c r="T15" i="151"/>
  <c r="U15" i="151"/>
  <c r="V15" i="151"/>
  <c r="N16" i="151"/>
  <c r="O16" i="151"/>
  <c r="P16" i="151"/>
  <c r="Q16" i="151"/>
  <c r="R16" i="151"/>
  <c r="S16" i="151"/>
  <c r="T16" i="151"/>
  <c r="U16" i="151"/>
  <c r="V16" i="151"/>
  <c r="N17" i="151"/>
  <c r="O17" i="151"/>
  <c r="P17" i="151"/>
  <c r="Q17" i="151"/>
  <c r="R17" i="151"/>
  <c r="S17" i="151"/>
  <c r="T17" i="151"/>
  <c r="U17" i="151"/>
  <c r="V17" i="151"/>
  <c r="N18" i="151"/>
  <c r="O18" i="151"/>
  <c r="P18" i="151"/>
  <c r="Q18" i="151"/>
  <c r="R18" i="151"/>
  <c r="S18" i="151"/>
  <c r="T18" i="151"/>
  <c r="U18" i="151"/>
  <c r="V18" i="151"/>
  <c r="N19" i="151"/>
  <c r="O19" i="151"/>
  <c r="P19" i="151"/>
  <c r="Q19" i="151"/>
  <c r="R19" i="151"/>
  <c r="S19" i="151"/>
  <c r="T19" i="151"/>
  <c r="U19" i="151"/>
  <c r="V19" i="151"/>
  <c r="N20" i="151"/>
  <c r="O20" i="151"/>
  <c r="P20" i="151"/>
  <c r="Q20" i="151"/>
  <c r="R20" i="151"/>
  <c r="S20" i="151"/>
  <c r="T20" i="151"/>
  <c r="U20" i="151"/>
  <c r="V20" i="151"/>
  <c r="O21" i="151"/>
  <c r="P21" i="151"/>
  <c r="Q21" i="151"/>
  <c r="R21" i="151"/>
  <c r="S21" i="151"/>
  <c r="T21" i="151"/>
  <c r="U21" i="151"/>
  <c r="V21" i="151"/>
  <c r="O22" i="151"/>
  <c r="P22" i="151"/>
  <c r="Q22" i="151"/>
  <c r="R22" i="151"/>
  <c r="S22" i="151"/>
  <c r="T22" i="151"/>
  <c r="U22" i="151"/>
  <c r="V22" i="151"/>
  <c r="O9" i="151"/>
  <c r="P9" i="151"/>
  <c r="Q9" i="151"/>
  <c r="R9" i="151"/>
  <c r="S9" i="151"/>
  <c r="T9" i="151"/>
  <c r="U9" i="151"/>
  <c r="V9" i="151"/>
  <c r="W7" i="151"/>
  <c r="N7" i="151"/>
  <c r="N9" i="151"/>
  <c r="M10" i="151"/>
  <c r="M11" i="151"/>
  <c r="M12" i="151"/>
  <c r="M13" i="151"/>
  <c r="M14" i="151"/>
  <c r="M15" i="151"/>
  <c r="M16" i="151"/>
  <c r="M17" i="151"/>
  <c r="M18" i="151"/>
  <c r="M19" i="151"/>
  <c r="M20" i="151"/>
  <c r="M21" i="151"/>
  <c r="M22" i="151"/>
  <c r="M9" i="151"/>
  <c r="W10" i="151"/>
  <c r="W18" i="151"/>
  <c r="W22" i="151" l="1"/>
  <c r="W14" i="151"/>
  <c r="W9" i="151"/>
  <c r="W19" i="151"/>
  <c r="W15" i="151"/>
  <c r="W11" i="151"/>
  <c r="W20" i="151"/>
  <c r="W16" i="151"/>
  <c r="W12" i="151"/>
  <c r="W21" i="151"/>
  <c r="W17" i="151"/>
  <c r="W13" i="151"/>
  <c r="B25" i="139"/>
  <c r="K9" i="87" l="1"/>
  <c r="L9" i="87"/>
  <c r="N9" i="87"/>
  <c r="O9" i="87"/>
  <c r="K10" i="87"/>
  <c r="L10" i="87"/>
  <c r="N10" i="87"/>
  <c r="O10" i="87"/>
  <c r="K11" i="87"/>
  <c r="L11" i="87"/>
  <c r="N11" i="87"/>
  <c r="O11" i="87"/>
  <c r="K12" i="87"/>
  <c r="L12" i="87"/>
  <c r="N12" i="87"/>
  <c r="O12" i="87"/>
  <c r="K13" i="87"/>
  <c r="L13" i="87"/>
  <c r="N13" i="87"/>
  <c r="O13" i="87"/>
  <c r="K14" i="87"/>
  <c r="L14" i="87"/>
  <c r="N14" i="87"/>
  <c r="O14" i="87"/>
  <c r="K15" i="87"/>
  <c r="L15" i="87"/>
  <c r="N15" i="87"/>
  <c r="O15" i="87"/>
  <c r="K16" i="87"/>
  <c r="L16" i="87"/>
  <c r="N16" i="87"/>
  <c r="O16" i="87"/>
  <c r="K17" i="87"/>
  <c r="L17" i="87"/>
  <c r="N17" i="87"/>
  <c r="O17" i="87"/>
  <c r="K18" i="87"/>
  <c r="L18" i="87"/>
  <c r="N18" i="87"/>
  <c r="O18" i="87"/>
  <c r="K19" i="87"/>
  <c r="L19" i="87"/>
  <c r="N19" i="87"/>
  <c r="O19" i="87"/>
  <c r="K20" i="87"/>
  <c r="L20" i="87"/>
  <c r="N20" i="87"/>
  <c r="O20" i="87"/>
  <c r="K21" i="87"/>
  <c r="L21" i="87"/>
  <c r="N21" i="87"/>
  <c r="O21" i="87"/>
  <c r="K22" i="87"/>
  <c r="L22" i="87"/>
  <c r="N22" i="87"/>
  <c r="O22" i="87"/>
  <c r="J10" i="87"/>
  <c r="J11" i="87"/>
  <c r="J12" i="87"/>
  <c r="J13" i="87"/>
  <c r="J14" i="87"/>
  <c r="J15" i="87"/>
  <c r="J16" i="87"/>
  <c r="J17" i="87"/>
  <c r="J18" i="87"/>
  <c r="J19" i="87"/>
  <c r="J20" i="87"/>
  <c r="J21" i="87"/>
  <c r="J22" i="87"/>
  <c r="I22" i="87"/>
  <c r="I21" i="87"/>
  <c r="I20" i="87"/>
  <c r="I19" i="87"/>
  <c r="I18" i="87"/>
  <c r="I17" i="87"/>
  <c r="I16" i="87"/>
  <c r="I15" i="87"/>
  <c r="I14" i="87"/>
  <c r="I13" i="87"/>
  <c r="I12" i="87"/>
  <c r="I11" i="87"/>
  <c r="I10" i="87"/>
  <c r="I9" i="87"/>
  <c r="G8" i="61" l="1"/>
  <c r="G10" i="61"/>
  <c r="G11" i="61"/>
  <c r="G12" i="61"/>
  <c r="I12" i="61" s="1"/>
  <c r="G13" i="61"/>
  <c r="G14" i="61"/>
  <c r="G15" i="61"/>
  <c r="G16" i="61"/>
  <c r="G17" i="61"/>
  <c r="G18" i="61"/>
  <c r="G19" i="61"/>
  <c r="G20" i="61"/>
  <c r="G21" i="61"/>
  <c r="G22" i="61"/>
  <c r="G23" i="61"/>
  <c r="G24" i="61"/>
  <c r="G25" i="61"/>
  <c r="J25" i="61" s="1"/>
  <c r="A11" i="61"/>
  <c r="A12" i="61"/>
  <c r="A13" i="61"/>
  <c r="A14" i="61"/>
  <c r="A15" i="61"/>
  <c r="A16" i="61"/>
  <c r="A17" i="61"/>
  <c r="A18" i="61"/>
  <c r="A19" i="61"/>
  <c r="A20" i="61"/>
  <c r="A21" i="61"/>
  <c r="A22" i="61"/>
  <c r="A23" i="61"/>
  <c r="A24" i="61"/>
  <c r="A25" i="61"/>
  <c r="A10" i="61"/>
  <c r="G7" i="61"/>
  <c r="J23" i="61" l="1"/>
  <c r="J15" i="61"/>
  <c r="J21" i="61"/>
  <c r="J17" i="61"/>
  <c r="J13" i="61"/>
  <c r="J11" i="61"/>
  <c r="J8" i="61"/>
  <c r="I20" i="61"/>
  <c r="I16" i="61"/>
  <c r="I24" i="61"/>
  <c r="J22" i="61"/>
  <c r="J18" i="61"/>
  <c r="J14" i="61"/>
  <c r="J10" i="61"/>
  <c r="J19" i="61"/>
  <c r="I10" i="61"/>
  <c r="I11" i="61"/>
  <c r="I22" i="61"/>
  <c r="I18" i="61"/>
  <c r="I14" i="61"/>
  <c r="I23" i="61"/>
  <c r="I19" i="61"/>
  <c r="I15" i="61"/>
  <c r="I25" i="61"/>
  <c r="I21" i="61"/>
  <c r="I17" i="61"/>
  <c r="I13" i="61"/>
  <c r="J24" i="61"/>
  <c r="J20" i="61"/>
  <c r="J16" i="61"/>
  <c r="J12" i="61"/>
  <c r="I10" i="152" l="1"/>
  <c r="J10" i="152"/>
  <c r="K10" i="152"/>
  <c r="L10" i="152"/>
  <c r="I11" i="152"/>
  <c r="J11" i="152"/>
  <c r="K11" i="152"/>
  <c r="L11" i="152"/>
  <c r="I12" i="152"/>
  <c r="J12" i="152"/>
  <c r="K12" i="152"/>
  <c r="L12" i="152"/>
  <c r="I13" i="152"/>
  <c r="J13" i="152"/>
  <c r="K13" i="152"/>
  <c r="L13" i="152"/>
  <c r="I14" i="152"/>
  <c r="J14" i="152"/>
  <c r="K14" i="152"/>
  <c r="L14" i="152"/>
  <c r="I15" i="152"/>
  <c r="J15" i="152"/>
  <c r="K15" i="152"/>
  <c r="L15" i="152"/>
  <c r="I16" i="152"/>
  <c r="J16" i="152"/>
  <c r="K16" i="152"/>
  <c r="L16" i="152"/>
  <c r="I17" i="152"/>
  <c r="J17" i="152"/>
  <c r="K17" i="152"/>
  <c r="L17" i="152"/>
  <c r="I18" i="152"/>
  <c r="J18" i="152"/>
  <c r="K18" i="152"/>
  <c r="L18" i="152"/>
  <c r="I19" i="152"/>
  <c r="J19" i="152"/>
  <c r="K19" i="152"/>
  <c r="L19" i="152"/>
  <c r="I20" i="152"/>
  <c r="J20" i="152"/>
  <c r="K20" i="152"/>
  <c r="L20" i="152"/>
  <c r="I21" i="152"/>
  <c r="J21" i="152"/>
  <c r="K21" i="152"/>
  <c r="L21" i="152"/>
  <c r="I22" i="152"/>
  <c r="J22" i="152"/>
  <c r="K22" i="152"/>
  <c r="L22" i="152"/>
  <c r="J9" i="152"/>
  <c r="K9" i="152"/>
  <c r="L9" i="152"/>
  <c r="I9" i="152"/>
  <c r="C34" i="152"/>
  <c r="D34" i="152"/>
  <c r="E34" i="152"/>
  <c r="C35" i="152"/>
  <c r="D35" i="152"/>
  <c r="E35" i="152"/>
  <c r="C36" i="152"/>
  <c r="D36" i="152"/>
  <c r="E36" i="152"/>
  <c r="B36" i="152"/>
  <c r="H10" i="152"/>
  <c r="H11" i="152"/>
  <c r="H12" i="152"/>
  <c r="H13" i="152"/>
  <c r="H14" i="152"/>
  <c r="H15" i="152"/>
  <c r="H16" i="152"/>
  <c r="H17" i="152"/>
  <c r="H18" i="152"/>
  <c r="H19" i="152"/>
  <c r="H20" i="152"/>
  <c r="H21" i="152"/>
  <c r="H22" i="152"/>
  <c r="H9" i="152"/>
  <c r="G10" i="203"/>
  <c r="H10" i="203"/>
  <c r="G11" i="203"/>
  <c r="H11" i="203"/>
  <c r="G17" i="203"/>
  <c r="H17" i="203"/>
  <c r="H9" i="203"/>
  <c r="G9" i="203"/>
  <c r="L9" i="203"/>
  <c r="L11" i="203"/>
  <c r="L18" i="203"/>
  <c r="K22" i="203"/>
  <c r="F22" i="203"/>
  <c r="K20" i="203"/>
  <c r="F20" i="203"/>
  <c r="K19" i="203"/>
  <c r="F19" i="203"/>
  <c r="K18" i="203"/>
  <c r="F18" i="203"/>
  <c r="K17" i="203"/>
  <c r="F17" i="203"/>
  <c r="K11" i="203"/>
  <c r="K10" i="203"/>
  <c r="K9" i="203"/>
  <c r="F9" i="203"/>
  <c r="K8" i="203"/>
  <c r="K9" i="145"/>
  <c r="K10" i="145"/>
  <c r="K11" i="145"/>
  <c r="K12" i="145"/>
  <c r="K13" i="145"/>
  <c r="K14" i="145"/>
  <c r="K15" i="145"/>
  <c r="K16" i="145"/>
  <c r="K17" i="145"/>
  <c r="K18" i="145"/>
  <c r="K22" i="145"/>
  <c r="K8" i="145"/>
  <c r="F22" i="145"/>
  <c r="F9" i="145"/>
  <c r="L10" i="203" l="1"/>
  <c r="L8" i="203"/>
  <c r="L17" i="203"/>
  <c r="M19" i="152"/>
  <c r="M15" i="152"/>
  <c r="M11" i="152"/>
  <c r="M16" i="152"/>
  <c r="M21" i="152"/>
  <c r="M17" i="152"/>
  <c r="M13" i="152"/>
  <c r="M9" i="152"/>
  <c r="M20" i="152"/>
  <c r="M12" i="152"/>
  <c r="M22" i="152"/>
  <c r="M18" i="152"/>
  <c r="M14" i="152"/>
  <c r="M10" i="152"/>
  <c r="F36" i="152"/>
  <c r="F35" i="152"/>
  <c r="F34" i="152"/>
  <c r="I11" i="203"/>
  <c r="M11" i="203"/>
  <c r="I17" i="203"/>
  <c r="M17" i="203"/>
  <c r="M8" i="203"/>
  <c r="I9" i="203"/>
  <c r="M9" i="203"/>
  <c r="M18" i="203"/>
  <c r="M10" i="203"/>
  <c r="I10" i="203"/>
  <c r="L24" i="203" l="1"/>
  <c r="M24" i="203"/>
  <c r="I10" i="144"/>
  <c r="I11" i="144"/>
  <c r="I12" i="144"/>
  <c r="I13" i="144"/>
  <c r="I14" i="144"/>
  <c r="I15" i="144"/>
  <c r="I16" i="144"/>
  <c r="I17" i="144"/>
  <c r="I18" i="144"/>
  <c r="I19" i="144"/>
  <c r="I20" i="144"/>
  <c r="I21" i="144"/>
  <c r="I22" i="144"/>
  <c r="I9" i="144"/>
  <c r="L10" i="142" l="1"/>
  <c r="L11" i="142"/>
  <c r="L12" i="142"/>
  <c r="L13" i="142"/>
  <c r="L14" i="142"/>
  <c r="L15" i="142"/>
  <c r="L16" i="142"/>
  <c r="L17" i="142"/>
  <c r="L18" i="142"/>
  <c r="L19" i="142"/>
  <c r="L20" i="142"/>
  <c r="L21" i="142"/>
  <c r="L22" i="142"/>
  <c r="L9" i="142"/>
  <c r="B24" i="139"/>
  <c r="F10" i="139"/>
  <c r="F11" i="139"/>
  <c r="F12" i="139"/>
  <c r="F13" i="139"/>
  <c r="F14" i="139"/>
  <c r="F15" i="139"/>
  <c r="F16" i="139"/>
  <c r="F17" i="139"/>
  <c r="F18" i="139"/>
  <c r="F19" i="139"/>
  <c r="F20" i="139"/>
  <c r="F21" i="139"/>
  <c r="F22" i="139"/>
  <c r="I25" i="62" l="1"/>
  <c r="I24" i="62"/>
  <c r="I23" i="62"/>
  <c r="I22" i="62"/>
  <c r="I21" i="62"/>
  <c r="I20" i="62"/>
  <c r="I19" i="62"/>
  <c r="I18" i="62"/>
  <c r="I17" i="62"/>
  <c r="I16" i="62"/>
  <c r="I15" i="62"/>
  <c r="I14" i="62"/>
  <c r="I13" i="62"/>
  <c r="I12" i="62"/>
  <c r="I11" i="62"/>
  <c r="I10" i="62"/>
  <c r="I9" i="62"/>
  <c r="I26" i="62"/>
  <c r="G10" i="140" l="1"/>
  <c r="G11" i="140"/>
  <c r="G12" i="140"/>
  <c r="G13" i="140"/>
  <c r="G14" i="140"/>
  <c r="G15" i="140"/>
  <c r="G16" i="140"/>
  <c r="G17" i="140"/>
  <c r="G18" i="140"/>
  <c r="G19" i="140"/>
  <c r="G20" i="140"/>
  <c r="G21" i="140"/>
  <c r="G22" i="140"/>
  <c r="G9" i="140"/>
  <c r="J10" i="88" l="1"/>
  <c r="L10" i="88"/>
  <c r="M10" i="88"/>
  <c r="J11" i="88"/>
  <c r="L11" i="88"/>
  <c r="M11" i="88"/>
  <c r="J12" i="88"/>
  <c r="L12" i="88"/>
  <c r="M12" i="88"/>
  <c r="J13" i="88"/>
  <c r="L13" i="88"/>
  <c r="M13" i="88"/>
  <c r="J14" i="88"/>
  <c r="L14" i="88"/>
  <c r="M14" i="88"/>
  <c r="J15" i="88"/>
  <c r="L15" i="88"/>
  <c r="M15" i="88"/>
  <c r="J16" i="88"/>
  <c r="L16" i="88"/>
  <c r="M16" i="88"/>
  <c r="J17" i="88"/>
  <c r="L17" i="88"/>
  <c r="M17" i="88"/>
  <c r="J18" i="88"/>
  <c r="L18" i="88"/>
  <c r="M18" i="88"/>
  <c r="J19" i="88"/>
  <c r="L19" i="88"/>
  <c r="M19" i="88"/>
  <c r="J20" i="88"/>
  <c r="L20" i="88"/>
  <c r="M20" i="88"/>
  <c r="J21" i="88"/>
  <c r="L21" i="88"/>
  <c r="M21" i="88"/>
  <c r="J22" i="88"/>
  <c r="L22" i="88"/>
  <c r="M22" i="88"/>
  <c r="N22" i="88"/>
  <c r="M9" i="88"/>
  <c r="B24" i="88"/>
  <c r="J10" i="90"/>
  <c r="K10" i="90"/>
  <c r="L10" i="90"/>
  <c r="M10" i="90"/>
  <c r="N10" i="90"/>
  <c r="O10" i="90"/>
  <c r="J11" i="90"/>
  <c r="K11" i="90"/>
  <c r="L11" i="90"/>
  <c r="M11" i="90"/>
  <c r="N11" i="90"/>
  <c r="O11" i="90"/>
  <c r="J12" i="90"/>
  <c r="K12" i="90"/>
  <c r="L12" i="90"/>
  <c r="M12" i="90"/>
  <c r="N12" i="90"/>
  <c r="O12" i="90"/>
  <c r="J13" i="90"/>
  <c r="K13" i="90"/>
  <c r="L13" i="90"/>
  <c r="M13" i="90"/>
  <c r="N13" i="90"/>
  <c r="O13" i="90"/>
  <c r="J14" i="90"/>
  <c r="K14" i="90"/>
  <c r="L14" i="90"/>
  <c r="M14" i="90"/>
  <c r="N14" i="90"/>
  <c r="O14" i="90"/>
  <c r="J15" i="90"/>
  <c r="K15" i="90"/>
  <c r="L15" i="90"/>
  <c r="M15" i="90"/>
  <c r="N15" i="90"/>
  <c r="O15" i="90"/>
  <c r="J16" i="90"/>
  <c r="K16" i="90"/>
  <c r="L16" i="90"/>
  <c r="M16" i="90"/>
  <c r="N16" i="90"/>
  <c r="O16" i="90"/>
  <c r="J17" i="90"/>
  <c r="K17" i="90"/>
  <c r="L17" i="90"/>
  <c r="M17" i="90"/>
  <c r="N17" i="90"/>
  <c r="J18" i="90"/>
  <c r="K18" i="90"/>
  <c r="L18" i="90"/>
  <c r="M18" i="90"/>
  <c r="N18" i="90"/>
  <c r="O18" i="90"/>
  <c r="J19" i="90"/>
  <c r="K19" i="90"/>
  <c r="L19" i="90"/>
  <c r="M19" i="90"/>
  <c r="N19" i="90"/>
  <c r="O19" i="90"/>
  <c r="J20" i="90"/>
  <c r="K20" i="90"/>
  <c r="L20" i="90"/>
  <c r="M20" i="90"/>
  <c r="N20" i="90"/>
  <c r="O20" i="90"/>
  <c r="J21" i="90"/>
  <c r="K21" i="90"/>
  <c r="L21" i="90"/>
  <c r="M21" i="90"/>
  <c r="N21" i="90"/>
  <c r="O21" i="90"/>
  <c r="J22" i="90"/>
  <c r="K22" i="90"/>
  <c r="M22" i="90"/>
  <c r="N22" i="90"/>
  <c r="K9" i="90"/>
  <c r="L9" i="90"/>
  <c r="M9" i="90"/>
  <c r="N9" i="90"/>
  <c r="O9" i="90"/>
  <c r="J9" i="90"/>
  <c r="I10" i="90"/>
  <c r="I11" i="90"/>
  <c r="I12" i="90"/>
  <c r="I13" i="90"/>
  <c r="I14" i="90"/>
  <c r="I15" i="90"/>
  <c r="I16" i="90"/>
  <c r="I17" i="90"/>
  <c r="I18" i="90"/>
  <c r="I19" i="90"/>
  <c r="I20" i="90"/>
  <c r="I21" i="90"/>
  <c r="I22" i="90"/>
  <c r="I9" i="90"/>
  <c r="B24" i="90" l="1"/>
  <c r="I10" i="121"/>
  <c r="Q10" i="121" s="1"/>
  <c r="I11" i="121"/>
  <c r="Q11" i="121" s="1"/>
  <c r="I12" i="121"/>
  <c r="Q12" i="121" s="1"/>
  <c r="I13" i="121"/>
  <c r="Q13" i="121" s="1"/>
  <c r="I14" i="121"/>
  <c r="Q14" i="121" s="1"/>
  <c r="I15" i="121"/>
  <c r="Q15" i="121" s="1"/>
  <c r="I16" i="121"/>
  <c r="Q16" i="121" s="1"/>
  <c r="I17" i="121"/>
  <c r="Q17" i="121" s="1"/>
  <c r="I18" i="121"/>
  <c r="Q18" i="121" s="1"/>
  <c r="I19" i="121"/>
  <c r="Q19" i="121" s="1"/>
  <c r="I20" i="121"/>
  <c r="Q20" i="121" s="1"/>
  <c r="I21" i="121"/>
  <c r="Q21" i="121" s="1"/>
  <c r="I22" i="121"/>
  <c r="Q22" i="121" s="1"/>
  <c r="I9" i="121"/>
  <c r="Q9" i="121" s="1"/>
  <c r="L9" i="96" l="1"/>
  <c r="J22" i="122"/>
  <c r="S22" i="122" s="1"/>
  <c r="J21" i="122"/>
  <c r="S21" i="122" s="1"/>
  <c r="J20" i="122"/>
  <c r="S20" i="122" s="1"/>
  <c r="J19" i="122"/>
  <c r="S19" i="122" s="1"/>
  <c r="J18" i="122"/>
  <c r="S18" i="122" s="1"/>
  <c r="J17" i="122"/>
  <c r="S17" i="122" s="1"/>
  <c r="J16" i="122"/>
  <c r="S16" i="122" s="1"/>
  <c r="J15" i="122"/>
  <c r="S15" i="122" s="1"/>
  <c r="J14" i="122"/>
  <c r="S14" i="122" s="1"/>
  <c r="J13" i="122"/>
  <c r="S13" i="122" s="1"/>
  <c r="J12" i="122"/>
  <c r="S12" i="122" s="1"/>
  <c r="J11" i="122"/>
  <c r="S11" i="122" s="1"/>
  <c r="J10" i="122"/>
  <c r="S10" i="122" s="1"/>
  <c r="J9" i="122"/>
  <c r="S9" i="122" s="1"/>
  <c r="K9" i="96"/>
  <c r="J10" i="96"/>
  <c r="S10" i="96" s="1"/>
  <c r="J11" i="96"/>
  <c r="S11" i="96" s="1"/>
  <c r="J12" i="96"/>
  <c r="S12" i="96" s="1"/>
  <c r="J13" i="96"/>
  <c r="S13" i="96" s="1"/>
  <c r="J14" i="96"/>
  <c r="S14" i="96" s="1"/>
  <c r="J15" i="96"/>
  <c r="S15" i="96" s="1"/>
  <c r="J16" i="96"/>
  <c r="S16" i="96" s="1"/>
  <c r="J17" i="96"/>
  <c r="S17" i="96" s="1"/>
  <c r="J18" i="96"/>
  <c r="S18" i="96" s="1"/>
  <c r="J19" i="96"/>
  <c r="S19" i="96" s="1"/>
  <c r="J20" i="96"/>
  <c r="S20" i="96" s="1"/>
  <c r="J21" i="96"/>
  <c r="S21" i="96" s="1"/>
  <c r="J22" i="96"/>
  <c r="S22" i="96" s="1"/>
  <c r="J9" i="96"/>
  <c r="S9" i="96" s="1"/>
  <c r="M8" i="95"/>
  <c r="I9" i="95"/>
  <c r="H9" i="95"/>
  <c r="K9" i="95"/>
  <c r="K10" i="95"/>
  <c r="K11" i="95"/>
  <c r="K12" i="95"/>
  <c r="K13" i="95"/>
  <c r="K14" i="95"/>
  <c r="K15" i="95"/>
  <c r="K16" i="95"/>
  <c r="K17" i="95"/>
  <c r="K18" i="95"/>
  <c r="K19" i="95"/>
  <c r="K20" i="95"/>
  <c r="K21" i="95"/>
  <c r="K22" i="95"/>
  <c r="K8" i="95"/>
  <c r="F10" i="95"/>
  <c r="F11" i="95"/>
  <c r="F12" i="95"/>
  <c r="F13" i="95"/>
  <c r="F14" i="95"/>
  <c r="F15" i="95"/>
  <c r="F16" i="95"/>
  <c r="F17" i="95"/>
  <c r="F18" i="95"/>
  <c r="F19" i="95"/>
  <c r="F20" i="95"/>
  <c r="F21" i="95"/>
  <c r="F22" i="95"/>
  <c r="F9" i="95"/>
  <c r="A9" i="193" l="1"/>
  <c r="A10" i="193"/>
  <c r="A11" i="193"/>
  <c r="A12" i="193"/>
  <c r="A13" i="193"/>
  <c r="A14" i="193"/>
  <c r="A15" i="193"/>
  <c r="A16" i="193"/>
  <c r="A17" i="193"/>
  <c r="A18" i="193"/>
  <c r="A19" i="193"/>
  <c r="A20" i="193"/>
  <c r="A21" i="193"/>
  <c r="A22" i="193"/>
  <c r="A8" i="193"/>
  <c r="P10" i="167" l="1"/>
  <c r="P11" i="167"/>
  <c r="P12" i="167"/>
  <c r="P13" i="167"/>
  <c r="P14" i="167"/>
  <c r="P15" i="167"/>
  <c r="P16" i="167"/>
  <c r="P17" i="167"/>
  <c r="P18" i="167"/>
  <c r="P19" i="167"/>
  <c r="P20" i="167"/>
  <c r="P21" i="167"/>
  <c r="P22" i="167"/>
  <c r="P9" i="167"/>
  <c r="K22" i="55" l="1"/>
  <c r="K21" i="55"/>
  <c r="K20" i="55"/>
  <c r="K19" i="55"/>
  <c r="K18" i="55"/>
  <c r="K17" i="55"/>
  <c r="K16" i="55"/>
  <c r="K15" i="55"/>
  <c r="K14" i="55"/>
  <c r="K13" i="55"/>
  <c r="K12" i="55"/>
  <c r="K11" i="55"/>
  <c r="K10" i="55"/>
  <c r="K9" i="55"/>
  <c r="K8" i="55"/>
  <c r="I10" i="94"/>
  <c r="I11" i="94"/>
  <c r="I12" i="94"/>
  <c r="I13" i="94"/>
  <c r="I14" i="94"/>
  <c r="I15" i="94"/>
  <c r="I16" i="94"/>
  <c r="I17" i="94"/>
  <c r="I18" i="94"/>
  <c r="I19" i="94"/>
  <c r="I20" i="94"/>
  <c r="I21" i="94"/>
  <c r="I22" i="94"/>
  <c r="I9" i="94"/>
  <c r="I10" i="88" l="1"/>
  <c r="I11" i="88"/>
  <c r="I12" i="88"/>
  <c r="I13" i="88"/>
  <c r="I14" i="88"/>
  <c r="I15" i="88"/>
  <c r="I16" i="88"/>
  <c r="I17" i="88"/>
  <c r="I18" i="88"/>
  <c r="I19" i="88"/>
  <c r="I20" i="88"/>
  <c r="I21" i="88"/>
  <c r="I22" i="88"/>
  <c r="I9" i="88"/>
  <c r="G10" i="124" l="1"/>
  <c r="G11" i="124"/>
  <c r="G12" i="124"/>
  <c r="G13" i="124"/>
  <c r="G14" i="124"/>
  <c r="G15" i="124"/>
  <c r="G16" i="124"/>
  <c r="G17" i="124"/>
  <c r="G18" i="124"/>
  <c r="G19" i="124"/>
  <c r="G20" i="124"/>
  <c r="G21" i="124"/>
  <c r="G22" i="124"/>
  <c r="G9" i="124"/>
  <c r="K9" i="121" l="1"/>
  <c r="L9" i="121"/>
  <c r="M9" i="121"/>
  <c r="N9" i="121"/>
  <c r="O9" i="121"/>
  <c r="K10" i="121"/>
  <c r="L10" i="121"/>
  <c r="M10" i="121"/>
  <c r="N10" i="121"/>
  <c r="O10" i="121"/>
  <c r="K11" i="121"/>
  <c r="L11" i="121"/>
  <c r="M11" i="121"/>
  <c r="N11" i="121"/>
  <c r="O11" i="121"/>
  <c r="K12" i="121"/>
  <c r="L12" i="121"/>
  <c r="M12" i="121"/>
  <c r="N12" i="121"/>
  <c r="O12" i="121"/>
  <c r="K13" i="121"/>
  <c r="L13" i="121"/>
  <c r="M13" i="121"/>
  <c r="N13" i="121"/>
  <c r="O13" i="121"/>
  <c r="K14" i="121"/>
  <c r="L14" i="121"/>
  <c r="M14" i="121"/>
  <c r="N14" i="121"/>
  <c r="O14" i="121"/>
  <c r="K15" i="121"/>
  <c r="L15" i="121"/>
  <c r="M15" i="121"/>
  <c r="N15" i="121"/>
  <c r="O15" i="121"/>
  <c r="K16" i="121"/>
  <c r="L16" i="121"/>
  <c r="M16" i="121"/>
  <c r="N16" i="121"/>
  <c r="O16" i="121"/>
  <c r="K17" i="121"/>
  <c r="L17" i="121"/>
  <c r="M17" i="121"/>
  <c r="N17" i="121"/>
  <c r="O17" i="121"/>
  <c r="K18" i="121"/>
  <c r="L18" i="121"/>
  <c r="M18" i="121"/>
  <c r="N18" i="121"/>
  <c r="O18" i="121"/>
  <c r="K19" i="121"/>
  <c r="L19" i="121"/>
  <c r="M19" i="121"/>
  <c r="N19" i="121"/>
  <c r="O19" i="121"/>
  <c r="K20" i="121"/>
  <c r="L20" i="121"/>
  <c r="M20" i="121"/>
  <c r="N20" i="121"/>
  <c r="O20" i="121"/>
  <c r="K21" i="121"/>
  <c r="L21" i="121"/>
  <c r="M21" i="121"/>
  <c r="N21" i="121"/>
  <c r="O21" i="121"/>
  <c r="K22" i="121"/>
  <c r="L22" i="121"/>
  <c r="M22" i="121"/>
  <c r="N22" i="121"/>
  <c r="O22" i="121"/>
  <c r="J10" i="121"/>
  <c r="J11" i="121"/>
  <c r="J12" i="121"/>
  <c r="J13" i="121"/>
  <c r="J14" i="121"/>
  <c r="J15" i="121"/>
  <c r="J16" i="121"/>
  <c r="J17" i="121"/>
  <c r="J18" i="121"/>
  <c r="J19" i="121"/>
  <c r="J20" i="121"/>
  <c r="J21" i="121"/>
  <c r="J22" i="121"/>
  <c r="J9" i="121"/>
  <c r="L9" i="122"/>
  <c r="M9" i="122"/>
  <c r="N9" i="122"/>
  <c r="O9" i="122"/>
  <c r="P9" i="122"/>
  <c r="Q9" i="122"/>
  <c r="L10" i="122"/>
  <c r="M10" i="122"/>
  <c r="N10" i="122"/>
  <c r="O10" i="122"/>
  <c r="P10" i="122"/>
  <c r="Q10" i="122"/>
  <c r="L11" i="122"/>
  <c r="M11" i="122"/>
  <c r="N11" i="122"/>
  <c r="O11" i="122"/>
  <c r="P11" i="122"/>
  <c r="Q11" i="122"/>
  <c r="L12" i="122"/>
  <c r="M12" i="122"/>
  <c r="N12" i="122"/>
  <c r="O12" i="122"/>
  <c r="P12" i="122"/>
  <c r="Q12" i="122"/>
  <c r="L13" i="122"/>
  <c r="M13" i="122"/>
  <c r="N13" i="122"/>
  <c r="O13" i="122"/>
  <c r="P13" i="122"/>
  <c r="Q13" i="122"/>
  <c r="L14" i="122"/>
  <c r="M14" i="122"/>
  <c r="N14" i="122"/>
  <c r="O14" i="122"/>
  <c r="P14" i="122"/>
  <c r="Q14" i="122"/>
  <c r="L15" i="122"/>
  <c r="M15" i="122"/>
  <c r="N15" i="122"/>
  <c r="O15" i="122"/>
  <c r="P15" i="122"/>
  <c r="Q15" i="122"/>
  <c r="L16" i="122"/>
  <c r="M16" i="122"/>
  <c r="N16" i="122"/>
  <c r="O16" i="122"/>
  <c r="P16" i="122"/>
  <c r="Q16" i="122"/>
  <c r="L17" i="122"/>
  <c r="M17" i="122"/>
  <c r="N17" i="122"/>
  <c r="O17" i="122"/>
  <c r="P17" i="122"/>
  <c r="Q17" i="122"/>
  <c r="L18" i="122"/>
  <c r="M18" i="122"/>
  <c r="N18" i="122"/>
  <c r="O18" i="122"/>
  <c r="P18" i="122"/>
  <c r="Q18" i="122"/>
  <c r="L19" i="122"/>
  <c r="M19" i="122"/>
  <c r="N19" i="122"/>
  <c r="O19" i="122"/>
  <c r="P19" i="122"/>
  <c r="Q19" i="122"/>
  <c r="L20" i="122"/>
  <c r="M20" i="122"/>
  <c r="N20" i="122"/>
  <c r="O20" i="122"/>
  <c r="P20" i="122"/>
  <c r="Q20" i="122"/>
  <c r="L21" i="122"/>
  <c r="M21" i="122"/>
  <c r="N21" i="122"/>
  <c r="O21" i="122"/>
  <c r="P21" i="122"/>
  <c r="Q21" i="122"/>
  <c r="L22" i="122"/>
  <c r="M22" i="122"/>
  <c r="N22" i="122"/>
  <c r="O22" i="122"/>
  <c r="P22" i="122"/>
  <c r="Q22" i="122"/>
  <c r="K10" i="122"/>
  <c r="K11" i="122"/>
  <c r="K12" i="122"/>
  <c r="K13" i="122"/>
  <c r="K14" i="122"/>
  <c r="K15" i="122"/>
  <c r="K16" i="122"/>
  <c r="K17" i="122"/>
  <c r="K18" i="122"/>
  <c r="K19" i="122"/>
  <c r="K20" i="122"/>
  <c r="K21" i="122"/>
  <c r="K22" i="122"/>
  <c r="K9" i="122"/>
  <c r="M9" i="96"/>
  <c r="N9" i="96"/>
  <c r="O9" i="96"/>
  <c r="P9" i="96"/>
  <c r="Q9" i="96"/>
  <c r="L10" i="96"/>
  <c r="M10" i="96"/>
  <c r="N10" i="96"/>
  <c r="O10" i="96"/>
  <c r="P10" i="96"/>
  <c r="Q10" i="96"/>
  <c r="L11" i="96"/>
  <c r="M11" i="96"/>
  <c r="O11" i="96"/>
  <c r="P11" i="96"/>
  <c r="Q11" i="96"/>
  <c r="L12" i="96"/>
  <c r="M12" i="96"/>
  <c r="N12" i="96"/>
  <c r="O12" i="96"/>
  <c r="P12" i="96"/>
  <c r="Q12" i="96"/>
  <c r="L13" i="96"/>
  <c r="M13" i="96"/>
  <c r="N13" i="96"/>
  <c r="O13" i="96"/>
  <c r="P13" i="96"/>
  <c r="Q13" i="96"/>
  <c r="L14" i="96"/>
  <c r="M14" i="96"/>
  <c r="N14" i="96"/>
  <c r="O14" i="96"/>
  <c r="P14" i="96"/>
  <c r="Q14" i="96"/>
  <c r="L15" i="96"/>
  <c r="M15" i="96"/>
  <c r="N15" i="96"/>
  <c r="O15" i="96"/>
  <c r="P15" i="96"/>
  <c r="Q15" i="96"/>
  <c r="L16" i="96"/>
  <c r="M16" i="96"/>
  <c r="N16" i="96"/>
  <c r="O16" i="96"/>
  <c r="P16" i="96"/>
  <c r="Q16" i="96"/>
  <c r="L17" i="96"/>
  <c r="M17" i="96"/>
  <c r="N17" i="96"/>
  <c r="O17" i="96"/>
  <c r="P17" i="96"/>
  <c r="Q17" i="96"/>
  <c r="L18" i="96"/>
  <c r="M18" i="96"/>
  <c r="N18" i="96"/>
  <c r="O18" i="96"/>
  <c r="P18" i="96"/>
  <c r="Q18" i="96"/>
  <c r="L19" i="96"/>
  <c r="M19" i="96"/>
  <c r="N19" i="96"/>
  <c r="O19" i="96"/>
  <c r="P19" i="96"/>
  <c r="Q19" i="96"/>
  <c r="L20" i="96"/>
  <c r="M20" i="96"/>
  <c r="N20" i="96"/>
  <c r="O20" i="96"/>
  <c r="P20" i="96"/>
  <c r="Q20" i="96"/>
  <c r="L21" i="96"/>
  <c r="M21" i="96"/>
  <c r="N21" i="96"/>
  <c r="O21" i="96"/>
  <c r="P21" i="96"/>
  <c r="Q21" i="96"/>
  <c r="L22" i="96"/>
  <c r="M22" i="96"/>
  <c r="N22" i="96"/>
  <c r="O22" i="96"/>
  <c r="P22" i="96"/>
  <c r="Q22" i="96"/>
  <c r="K10" i="96"/>
  <c r="K11" i="96"/>
  <c r="K12" i="96"/>
  <c r="K13" i="96"/>
  <c r="K14" i="96"/>
  <c r="K15" i="96"/>
  <c r="K16" i="96"/>
  <c r="K17" i="96"/>
  <c r="K18" i="96"/>
  <c r="K19" i="96"/>
  <c r="K20" i="96"/>
  <c r="K21" i="96"/>
  <c r="K22" i="96"/>
  <c r="H10" i="95"/>
  <c r="H11" i="95"/>
  <c r="H12" i="95"/>
  <c r="H13" i="95"/>
  <c r="H14" i="95"/>
  <c r="H15" i="95"/>
  <c r="H16" i="95"/>
  <c r="H17" i="95"/>
  <c r="H18" i="95"/>
  <c r="H19" i="95"/>
  <c r="H20" i="95"/>
  <c r="H21" i="95"/>
  <c r="H22" i="95"/>
  <c r="G10" i="95"/>
  <c r="G11" i="95"/>
  <c r="G12" i="95"/>
  <c r="G13" i="95"/>
  <c r="G14" i="95"/>
  <c r="G15" i="95"/>
  <c r="G16" i="95"/>
  <c r="G17" i="95"/>
  <c r="G18" i="95"/>
  <c r="G19" i="95"/>
  <c r="G20" i="95"/>
  <c r="G21" i="95"/>
  <c r="G22" i="95"/>
  <c r="K9" i="94"/>
  <c r="L9" i="94"/>
  <c r="M9" i="94"/>
  <c r="N9" i="94"/>
  <c r="K10" i="94"/>
  <c r="L10" i="94"/>
  <c r="M10" i="94"/>
  <c r="N10" i="94"/>
  <c r="K11" i="94"/>
  <c r="L11" i="94"/>
  <c r="M11" i="94"/>
  <c r="N11" i="94"/>
  <c r="K12" i="94"/>
  <c r="L12" i="94"/>
  <c r="M12" i="94"/>
  <c r="N12" i="94"/>
  <c r="K13" i="94"/>
  <c r="L13" i="94"/>
  <c r="M13" i="94"/>
  <c r="N13" i="94"/>
  <c r="K14" i="94"/>
  <c r="L14" i="94"/>
  <c r="M14" i="94"/>
  <c r="N14" i="94"/>
  <c r="K15" i="94"/>
  <c r="L15" i="94"/>
  <c r="M15" i="94"/>
  <c r="N15" i="94"/>
  <c r="K16" i="94"/>
  <c r="L16" i="94"/>
  <c r="M16" i="94"/>
  <c r="N16" i="94"/>
  <c r="K17" i="94"/>
  <c r="L17" i="94"/>
  <c r="M17" i="94"/>
  <c r="N17" i="94"/>
  <c r="K18" i="94"/>
  <c r="L18" i="94"/>
  <c r="M18" i="94"/>
  <c r="N18" i="94"/>
  <c r="K19" i="94"/>
  <c r="L19" i="94"/>
  <c r="M19" i="94"/>
  <c r="N19" i="94"/>
  <c r="K20" i="94"/>
  <c r="L20" i="94"/>
  <c r="M20" i="94"/>
  <c r="N20" i="94"/>
  <c r="K21" i="94"/>
  <c r="L21" i="94"/>
  <c r="M21" i="94"/>
  <c r="N21" i="94"/>
  <c r="K22" i="94"/>
  <c r="L22" i="94"/>
  <c r="M22" i="94"/>
  <c r="N22" i="94"/>
  <c r="M9" i="58"/>
  <c r="N9" i="58"/>
  <c r="O9" i="58"/>
  <c r="P9" i="58"/>
  <c r="Q9" i="58"/>
  <c r="R9" i="58"/>
  <c r="S9" i="58"/>
  <c r="M10" i="58"/>
  <c r="N10" i="58"/>
  <c r="O10" i="58"/>
  <c r="P10" i="58"/>
  <c r="Q10" i="58"/>
  <c r="R10" i="58"/>
  <c r="S10" i="58"/>
  <c r="M11" i="58"/>
  <c r="N11" i="58"/>
  <c r="O11" i="58"/>
  <c r="P11" i="58"/>
  <c r="Q11" i="58"/>
  <c r="R11" i="58"/>
  <c r="S11" i="58"/>
  <c r="M12" i="58"/>
  <c r="N12" i="58"/>
  <c r="O12" i="58"/>
  <c r="P12" i="58"/>
  <c r="Q12" i="58"/>
  <c r="R12" i="58"/>
  <c r="S12" i="58"/>
  <c r="M13" i="58"/>
  <c r="N13" i="58"/>
  <c r="O13" i="58"/>
  <c r="P13" i="58"/>
  <c r="Q13" i="58"/>
  <c r="R13" i="58"/>
  <c r="S13" i="58"/>
  <c r="M14" i="58"/>
  <c r="N14" i="58"/>
  <c r="O14" i="58"/>
  <c r="P14" i="58"/>
  <c r="Q14" i="58"/>
  <c r="R14" i="58"/>
  <c r="S14" i="58"/>
  <c r="M15" i="58"/>
  <c r="N15" i="58"/>
  <c r="O15" i="58"/>
  <c r="P15" i="58"/>
  <c r="Q15" i="58"/>
  <c r="R15" i="58"/>
  <c r="S15" i="58"/>
  <c r="M16" i="58"/>
  <c r="N16" i="58"/>
  <c r="O16" i="58"/>
  <c r="P16" i="58"/>
  <c r="Q16" i="58"/>
  <c r="R16" i="58"/>
  <c r="S16" i="58"/>
  <c r="M17" i="58"/>
  <c r="N17" i="58"/>
  <c r="O17" i="58"/>
  <c r="P17" i="58"/>
  <c r="Q17" i="58"/>
  <c r="R17" i="58"/>
  <c r="S17" i="58"/>
  <c r="M18" i="58"/>
  <c r="N18" i="58"/>
  <c r="O18" i="58"/>
  <c r="P18" i="58"/>
  <c r="Q18" i="58"/>
  <c r="R18" i="58"/>
  <c r="S18" i="58"/>
  <c r="M19" i="58"/>
  <c r="N19" i="58"/>
  <c r="O19" i="58"/>
  <c r="P19" i="58"/>
  <c r="Q19" i="58"/>
  <c r="R19" i="58"/>
  <c r="S19" i="58"/>
  <c r="M20" i="58"/>
  <c r="N20" i="58"/>
  <c r="O20" i="58"/>
  <c r="P20" i="58"/>
  <c r="Q20" i="58"/>
  <c r="R20" i="58"/>
  <c r="S20" i="58"/>
  <c r="M21" i="58"/>
  <c r="N21" i="58"/>
  <c r="O21" i="58"/>
  <c r="P21" i="58"/>
  <c r="Q21" i="58"/>
  <c r="R21" i="58"/>
  <c r="S21" i="58"/>
  <c r="M22" i="58"/>
  <c r="N22" i="58"/>
  <c r="O22" i="58"/>
  <c r="P22" i="58"/>
  <c r="Q22" i="58"/>
  <c r="R22" i="58"/>
  <c r="S22" i="58"/>
  <c r="L10" i="58"/>
  <c r="L11" i="58"/>
  <c r="L12" i="58"/>
  <c r="L13" i="58"/>
  <c r="L14" i="58"/>
  <c r="L15" i="58"/>
  <c r="L16" i="58"/>
  <c r="L17" i="58"/>
  <c r="L18" i="58"/>
  <c r="L19" i="58"/>
  <c r="L20" i="58"/>
  <c r="L21" i="58"/>
  <c r="L22" i="58"/>
  <c r="L9" i="58"/>
  <c r="J9" i="76"/>
  <c r="K9" i="76"/>
  <c r="L9" i="76"/>
  <c r="M9" i="76"/>
  <c r="J10" i="76"/>
  <c r="K10" i="76"/>
  <c r="L10" i="76"/>
  <c r="M10" i="76"/>
  <c r="J11" i="76"/>
  <c r="K11" i="76"/>
  <c r="L11" i="76"/>
  <c r="M11" i="76"/>
  <c r="J12" i="76"/>
  <c r="K12" i="76"/>
  <c r="L12" i="76"/>
  <c r="M12" i="76"/>
  <c r="J13" i="76"/>
  <c r="K13" i="76"/>
  <c r="L13" i="76"/>
  <c r="M13" i="76"/>
  <c r="J14" i="76"/>
  <c r="K14" i="76"/>
  <c r="L14" i="76"/>
  <c r="M14" i="76"/>
  <c r="J15" i="76"/>
  <c r="K15" i="76"/>
  <c r="L15" i="76"/>
  <c r="M15" i="76"/>
  <c r="J16" i="76"/>
  <c r="K16" i="76"/>
  <c r="L16" i="76"/>
  <c r="M16" i="76"/>
  <c r="J17" i="76"/>
  <c r="K17" i="76"/>
  <c r="L17" i="76"/>
  <c r="M17" i="76"/>
  <c r="J18" i="76"/>
  <c r="K18" i="76"/>
  <c r="L18" i="76"/>
  <c r="M18" i="76"/>
  <c r="J19" i="76"/>
  <c r="K19" i="76"/>
  <c r="L19" i="76"/>
  <c r="M19" i="76"/>
  <c r="J20" i="76"/>
  <c r="K20" i="76"/>
  <c r="L20" i="76"/>
  <c r="M20" i="76"/>
  <c r="J21" i="76"/>
  <c r="K21" i="76"/>
  <c r="L21" i="76"/>
  <c r="M21" i="76"/>
  <c r="J22" i="76"/>
  <c r="K22" i="76"/>
  <c r="L22" i="76"/>
  <c r="M22" i="76"/>
  <c r="I10" i="76"/>
  <c r="I11" i="76"/>
  <c r="I12" i="76"/>
  <c r="I13" i="76"/>
  <c r="I14" i="76"/>
  <c r="I15" i="76"/>
  <c r="I16" i="76"/>
  <c r="I17" i="76"/>
  <c r="I18" i="76"/>
  <c r="I19" i="76"/>
  <c r="I20" i="76"/>
  <c r="I21" i="76"/>
  <c r="I22" i="76"/>
  <c r="M9" i="75"/>
  <c r="N9" i="75"/>
  <c r="O9" i="75"/>
  <c r="P9" i="75"/>
  <c r="Q9" i="75"/>
  <c r="M10" i="75"/>
  <c r="N10" i="75"/>
  <c r="O10" i="75"/>
  <c r="P10" i="75"/>
  <c r="Q10" i="75"/>
  <c r="M11" i="75"/>
  <c r="N11" i="75"/>
  <c r="O11" i="75"/>
  <c r="P11" i="75"/>
  <c r="Q11" i="75"/>
  <c r="M12" i="75"/>
  <c r="N12" i="75"/>
  <c r="O12" i="75"/>
  <c r="P12" i="75"/>
  <c r="Q12" i="75"/>
  <c r="M13" i="75"/>
  <c r="N13" i="75"/>
  <c r="O13" i="75"/>
  <c r="P13" i="75"/>
  <c r="Q13" i="75"/>
  <c r="M14" i="75"/>
  <c r="N14" i="75"/>
  <c r="O14" i="75"/>
  <c r="P14" i="75"/>
  <c r="Q14" i="75"/>
  <c r="M15" i="75"/>
  <c r="N15" i="75"/>
  <c r="O15" i="75"/>
  <c r="P15" i="75"/>
  <c r="Q15" i="75"/>
  <c r="M16" i="75"/>
  <c r="N16" i="75"/>
  <c r="O16" i="75"/>
  <c r="P16" i="75"/>
  <c r="Q16" i="75"/>
  <c r="M17" i="75"/>
  <c r="N17" i="75"/>
  <c r="O17" i="75"/>
  <c r="P17" i="75"/>
  <c r="Q17" i="75"/>
  <c r="M18" i="75"/>
  <c r="N18" i="75"/>
  <c r="O18" i="75"/>
  <c r="P18" i="75"/>
  <c r="Q18" i="75"/>
  <c r="M19" i="75"/>
  <c r="N19" i="75"/>
  <c r="O19" i="75"/>
  <c r="P19" i="75"/>
  <c r="Q19" i="75"/>
  <c r="M20" i="75"/>
  <c r="N20" i="75"/>
  <c r="O20" i="75"/>
  <c r="P20" i="75"/>
  <c r="Q20" i="75"/>
  <c r="M21" i="75"/>
  <c r="N21" i="75"/>
  <c r="O21" i="75"/>
  <c r="P21" i="75"/>
  <c r="Q21" i="75"/>
  <c r="M22" i="75"/>
  <c r="N22" i="75"/>
  <c r="O22" i="75"/>
  <c r="P22" i="75"/>
  <c r="Q22" i="75"/>
  <c r="L10" i="75"/>
  <c r="L11" i="75"/>
  <c r="L12" i="75"/>
  <c r="L13" i="75"/>
  <c r="L14" i="75"/>
  <c r="L15" i="75"/>
  <c r="L16" i="75"/>
  <c r="L17" i="75"/>
  <c r="L18" i="75"/>
  <c r="L19" i="75"/>
  <c r="L20" i="75"/>
  <c r="L21" i="75"/>
  <c r="L22" i="75"/>
  <c r="L9" i="75"/>
  <c r="J9" i="175"/>
  <c r="K9" i="175"/>
  <c r="L9" i="175"/>
  <c r="J10" i="175"/>
  <c r="K10" i="175"/>
  <c r="L10" i="175"/>
  <c r="J11" i="175"/>
  <c r="K11" i="175"/>
  <c r="L11" i="175"/>
  <c r="J12" i="175"/>
  <c r="K12" i="175"/>
  <c r="L12" i="175"/>
  <c r="J13" i="175"/>
  <c r="K13" i="175"/>
  <c r="L13" i="175"/>
  <c r="J14" i="175"/>
  <c r="K14" i="175"/>
  <c r="L14" i="175"/>
  <c r="J15" i="175"/>
  <c r="K15" i="175"/>
  <c r="L15" i="175"/>
  <c r="J16" i="175"/>
  <c r="K16" i="175"/>
  <c r="L16" i="175"/>
  <c r="J17" i="175"/>
  <c r="K17" i="175"/>
  <c r="L17" i="175"/>
  <c r="J18" i="175"/>
  <c r="K18" i="175"/>
  <c r="L18" i="175"/>
  <c r="J19" i="175"/>
  <c r="K19" i="175"/>
  <c r="L19" i="175"/>
  <c r="J20" i="175"/>
  <c r="K20" i="175"/>
  <c r="L20" i="175"/>
  <c r="J21" i="175"/>
  <c r="K21" i="175"/>
  <c r="L21" i="175"/>
  <c r="J22" i="175"/>
  <c r="K22" i="175"/>
  <c r="L22" i="175"/>
  <c r="I10" i="175"/>
  <c r="I11" i="175"/>
  <c r="I12" i="175"/>
  <c r="I13" i="175"/>
  <c r="I14" i="175"/>
  <c r="I15" i="175"/>
  <c r="I16" i="175"/>
  <c r="I17" i="175"/>
  <c r="I18" i="175"/>
  <c r="I19" i="175"/>
  <c r="I20" i="175"/>
  <c r="I21" i="175"/>
  <c r="I9" i="175"/>
  <c r="H22" i="177"/>
  <c r="G22" i="177"/>
  <c r="H21" i="177"/>
  <c r="G21" i="177"/>
  <c r="H20" i="177"/>
  <c r="G20" i="177"/>
  <c r="H19" i="177"/>
  <c r="G19" i="177"/>
  <c r="H18" i="177"/>
  <c r="G18" i="177"/>
  <c r="H17" i="177"/>
  <c r="G17" i="177"/>
  <c r="H16" i="177"/>
  <c r="G16" i="177"/>
  <c r="H15" i="177"/>
  <c r="G15" i="177"/>
  <c r="H14" i="177"/>
  <c r="G14" i="177"/>
  <c r="H13" i="177"/>
  <c r="G13" i="177"/>
  <c r="H12" i="177"/>
  <c r="G12" i="177"/>
  <c r="H11" i="177"/>
  <c r="G11" i="177"/>
  <c r="H10" i="177"/>
  <c r="G10" i="177"/>
  <c r="H9" i="177"/>
  <c r="G9" i="177"/>
  <c r="H9" i="173"/>
  <c r="H10" i="173"/>
  <c r="H11" i="173"/>
  <c r="H12" i="173"/>
  <c r="H13" i="173"/>
  <c r="H14" i="173"/>
  <c r="H15" i="173"/>
  <c r="H16" i="173"/>
  <c r="H17" i="173"/>
  <c r="H18" i="173"/>
  <c r="H19" i="173"/>
  <c r="H20" i="173"/>
  <c r="H21" i="173"/>
  <c r="H22" i="173"/>
  <c r="G10" i="173"/>
  <c r="G11" i="173"/>
  <c r="G12" i="173"/>
  <c r="G13" i="173"/>
  <c r="G14" i="173"/>
  <c r="G15" i="173"/>
  <c r="G16" i="173"/>
  <c r="G17" i="173"/>
  <c r="G18" i="173"/>
  <c r="G19" i="173"/>
  <c r="G20" i="173"/>
  <c r="G21" i="173"/>
  <c r="R9" i="169"/>
  <c r="S9" i="169"/>
  <c r="T9" i="169"/>
  <c r="U9" i="169"/>
  <c r="V9" i="169"/>
  <c r="W9" i="169"/>
  <c r="X9" i="169"/>
  <c r="Y9" i="169"/>
  <c r="Z9" i="169"/>
  <c r="AA9" i="169"/>
  <c r="AB9" i="169"/>
  <c r="R10" i="169"/>
  <c r="S10" i="169"/>
  <c r="T10" i="169"/>
  <c r="U10" i="169"/>
  <c r="V10" i="169"/>
  <c r="W10" i="169"/>
  <c r="X10" i="169"/>
  <c r="Y10" i="169"/>
  <c r="Z10" i="169"/>
  <c r="AA10" i="169"/>
  <c r="AB10" i="169"/>
  <c r="R11" i="169"/>
  <c r="S11" i="169"/>
  <c r="T11" i="169"/>
  <c r="U11" i="169"/>
  <c r="V11" i="169"/>
  <c r="W11" i="169"/>
  <c r="X11" i="169"/>
  <c r="Y11" i="169"/>
  <c r="Z11" i="169"/>
  <c r="AA11" i="169"/>
  <c r="AB11" i="169"/>
  <c r="R12" i="169"/>
  <c r="S12" i="169"/>
  <c r="T12" i="169"/>
  <c r="U12" i="169"/>
  <c r="V12" i="169"/>
  <c r="W12" i="169"/>
  <c r="X12" i="169"/>
  <c r="Y12" i="169"/>
  <c r="Z12" i="169"/>
  <c r="AA12" i="169"/>
  <c r="AB12" i="169"/>
  <c r="R13" i="169"/>
  <c r="S13" i="169"/>
  <c r="T13" i="169"/>
  <c r="U13" i="169"/>
  <c r="V13" i="169"/>
  <c r="W13" i="169"/>
  <c r="X13" i="169"/>
  <c r="Y13" i="169"/>
  <c r="Z13" i="169"/>
  <c r="AA13" i="169"/>
  <c r="AB13" i="169"/>
  <c r="R14" i="169"/>
  <c r="S14" i="169"/>
  <c r="T14" i="169"/>
  <c r="U14" i="169"/>
  <c r="V14" i="169"/>
  <c r="W14" i="169"/>
  <c r="X14" i="169"/>
  <c r="Y14" i="169"/>
  <c r="Z14" i="169"/>
  <c r="AA14" i="169"/>
  <c r="AB14" i="169"/>
  <c r="R15" i="169"/>
  <c r="S15" i="169"/>
  <c r="T15" i="169"/>
  <c r="U15" i="169"/>
  <c r="V15" i="169"/>
  <c r="W15" i="169"/>
  <c r="X15" i="169"/>
  <c r="Y15" i="169"/>
  <c r="Z15" i="169"/>
  <c r="AA15" i="169"/>
  <c r="AB15" i="169"/>
  <c r="R16" i="169"/>
  <c r="S16" i="169"/>
  <c r="T16" i="169"/>
  <c r="U16" i="169"/>
  <c r="V16" i="169"/>
  <c r="W16" i="169"/>
  <c r="X16" i="169"/>
  <c r="Y16" i="169"/>
  <c r="Z16" i="169"/>
  <c r="AA16" i="169"/>
  <c r="AB16" i="169"/>
  <c r="R17" i="169"/>
  <c r="S17" i="169"/>
  <c r="T17" i="169"/>
  <c r="U17" i="169"/>
  <c r="V17" i="169"/>
  <c r="W17" i="169"/>
  <c r="X17" i="169"/>
  <c r="Y17" i="169"/>
  <c r="Z17" i="169"/>
  <c r="AA17" i="169"/>
  <c r="AB17" i="169"/>
  <c r="R18" i="169"/>
  <c r="S18" i="169"/>
  <c r="T18" i="169"/>
  <c r="U18" i="169"/>
  <c r="V18" i="169"/>
  <c r="W18" i="169"/>
  <c r="X18" i="169"/>
  <c r="Y18" i="169"/>
  <c r="Z18" i="169"/>
  <c r="AA18" i="169"/>
  <c r="AB18" i="169"/>
  <c r="R19" i="169"/>
  <c r="S19" i="169"/>
  <c r="T19" i="169"/>
  <c r="U19" i="169"/>
  <c r="V19" i="169"/>
  <c r="W19" i="169"/>
  <c r="X19" i="169"/>
  <c r="Y19" i="169"/>
  <c r="Z19" i="169"/>
  <c r="AA19" i="169"/>
  <c r="AB19" i="169"/>
  <c r="R20" i="169"/>
  <c r="S20" i="169"/>
  <c r="T20" i="169"/>
  <c r="U20" i="169"/>
  <c r="V20" i="169"/>
  <c r="W20" i="169"/>
  <c r="X20" i="169"/>
  <c r="Y20" i="169"/>
  <c r="Z20" i="169"/>
  <c r="AA20" i="169"/>
  <c r="AB20" i="169"/>
  <c r="R21" i="169"/>
  <c r="S21" i="169"/>
  <c r="T21" i="169"/>
  <c r="U21" i="169"/>
  <c r="V21" i="169"/>
  <c r="W21" i="169"/>
  <c r="X21" i="169"/>
  <c r="Y21" i="169"/>
  <c r="Z21" i="169"/>
  <c r="AA21" i="169"/>
  <c r="AB21" i="169"/>
  <c r="R22" i="169"/>
  <c r="S22" i="169"/>
  <c r="T22" i="169"/>
  <c r="U22" i="169"/>
  <c r="V22" i="169"/>
  <c r="W22" i="169"/>
  <c r="X22" i="169"/>
  <c r="Y22" i="169"/>
  <c r="Z22" i="169"/>
  <c r="AA22" i="169"/>
  <c r="AB22" i="169"/>
  <c r="Q10" i="169"/>
  <c r="Q11" i="169"/>
  <c r="Q12" i="169"/>
  <c r="Q13" i="169"/>
  <c r="Q14" i="169"/>
  <c r="Q15" i="169"/>
  <c r="Q16" i="169"/>
  <c r="Q17" i="169"/>
  <c r="Q18" i="169"/>
  <c r="Q19" i="169"/>
  <c r="Q20" i="169"/>
  <c r="Q21" i="169"/>
  <c r="Q22" i="169"/>
  <c r="R9" i="167"/>
  <c r="S9" i="167"/>
  <c r="T9" i="167"/>
  <c r="U9" i="167"/>
  <c r="V9" i="167"/>
  <c r="W9" i="167"/>
  <c r="Y9" i="167"/>
  <c r="Z9" i="167"/>
  <c r="AA9" i="167"/>
  <c r="AB9" i="167"/>
  <c r="AC9" i="167"/>
  <c r="R10" i="167"/>
  <c r="S10" i="167"/>
  <c r="T10" i="167"/>
  <c r="U10" i="167"/>
  <c r="V10" i="167"/>
  <c r="W10" i="167"/>
  <c r="Y10" i="167"/>
  <c r="Z10" i="167"/>
  <c r="AA10" i="167"/>
  <c r="AB10" i="167"/>
  <c r="AC10" i="167"/>
  <c r="R11" i="167"/>
  <c r="S11" i="167"/>
  <c r="T11" i="167"/>
  <c r="U11" i="167"/>
  <c r="V11" i="167"/>
  <c r="W11" i="167"/>
  <c r="Y11" i="167"/>
  <c r="Z11" i="167"/>
  <c r="AA11" i="167"/>
  <c r="AB11" i="167"/>
  <c r="AC11" i="167"/>
  <c r="R12" i="167"/>
  <c r="S12" i="167"/>
  <c r="T12" i="167"/>
  <c r="U12" i="167"/>
  <c r="V12" i="167"/>
  <c r="W12" i="167"/>
  <c r="Y12" i="167"/>
  <c r="Z12" i="167"/>
  <c r="AA12" i="167"/>
  <c r="AB12" i="167"/>
  <c r="AC12" i="167"/>
  <c r="R13" i="167"/>
  <c r="S13" i="167"/>
  <c r="T13" i="167"/>
  <c r="U13" i="167"/>
  <c r="V13" i="167"/>
  <c r="W13" i="167"/>
  <c r="Y13" i="167"/>
  <c r="Z13" i="167"/>
  <c r="AA13" i="167"/>
  <c r="AB13" i="167"/>
  <c r="AC13" i="167"/>
  <c r="R14" i="167"/>
  <c r="S14" i="167"/>
  <c r="T14" i="167"/>
  <c r="U14" i="167"/>
  <c r="V14" i="167"/>
  <c r="W14" i="167"/>
  <c r="Y14" i="167"/>
  <c r="Z14" i="167"/>
  <c r="AA14" i="167"/>
  <c r="AB14" i="167"/>
  <c r="AC14" i="167"/>
  <c r="R15" i="167"/>
  <c r="S15" i="167"/>
  <c r="T15" i="167"/>
  <c r="U15" i="167"/>
  <c r="V15" i="167"/>
  <c r="W15" i="167"/>
  <c r="Y15" i="167"/>
  <c r="Z15" i="167"/>
  <c r="AA15" i="167"/>
  <c r="AB15" i="167"/>
  <c r="AC15" i="167"/>
  <c r="R16" i="167"/>
  <c r="S16" i="167"/>
  <c r="T16" i="167"/>
  <c r="U16" i="167"/>
  <c r="V16" i="167"/>
  <c r="W16" i="167"/>
  <c r="Y16" i="167"/>
  <c r="Z16" i="167"/>
  <c r="AA16" i="167"/>
  <c r="AB16" i="167"/>
  <c r="AC16" i="167"/>
  <c r="R17" i="167"/>
  <c r="S17" i="167"/>
  <c r="T17" i="167"/>
  <c r="U17" i="167"/>
  <c r="V17" i="167"/>
  <c r="W17" i="167"/>
  <c r="Y17" i="167"/>
  <c r="Z17" i="167"/>
  <c r="AA17" i="167"/>
  <c r="AB17" i="167"/>
  <c r="AC17" i="167"/>
  <c r="R18" i="167"/>
  <c r="S18" i="167"/>
  <c r="T18" i="167"/>
  <c r="U18" i="167"/>
  <c r="V18" i="167"/>
  <c r="W18" i="167"/>
  <c r="Y18" i="167"/>
  <c r="Z18" i="167"/>
  <c r="AA18" i="167"/>
  <c r="AB18" i="167"/>
  <c r="AC18" i="167"/>
  <c r="R19" i="167"/>
  <c r="S19" i="167"/>
  <c r="T19" i="167"/>
  <c r="U19" i="167"/>
  <c r="V19" i="167"/>
  <c r="W19" i="167"/>
  <c r="Y19" i="167"/>
  <c r="Z19" i="167"/>
  <c r="AA19" i="167"/>
  <c r="AB19" i="167"/>
  <c r="AC19" i="167"/>
  <c r="R20" i="167"/>
  <c r="S20" i="167"/>
  <c r="T20" i="167"/>
  <c r="U20" i="167"/>
  <c r="V20" i="167"/>
  <c r="W20" i="167"/>
  <c r="Y20" i="167"/>
  <c r="Z20" i="167"/>
  <c r="AA20" i="167"/>
  <c r="AB20" i="167"/>
  <c r="AC20" i="167"/>
  <c r="R21" i="167"/>
  <c r="S21" i="167"/>
  <c r="T21" i="167"/>
  <c r="U21" i="167"/>
  <c r="V21" i="167"/>
  <c r="W21" i="167"/>
  <c r="Y21" i="167"/>
  <c r="Z21" i="167"/>
  <c r="AA21" i="167"/>
  <c r="AB21" i="167"/>
  <c r="AC21" i="167"/>
  <c r="R22" i="167"/>
  <c r="S22" i="167"/>
  <c r="T22" i="167"/>
  <c r="U22" i="167"/>
  <c r="V22" i="167"/>
  <c r="W22" i="167"/>
  <c r="Y22" i="167"/>
  <c r="Z22" i="167"/>
  <c r="AA22" i="167"/>
  <c r="AB22" i="167"/>
  <c r="AC22" i="167"/>
  <c r="Q10" i="167"/>
  <c r="Q11" i="167"/>
  <c r="Q12" i="167"/>
  <c r="Q13" i="167"/>
  <c r="Q14" i="167"/>
  <c r="Q15" i="167"/>
  <c r="Q16" i="167"/>
  <c r="Q17" i="167"/>
  <c r="Q18" i="167"/>
  <c r="Q19" i="167"/>
  <c r="Q20" i="167"/>
  <c r="Q21" i="167"/>
  <c r="Q22" i="167"/>
  <c r="H9" i="139"/>
  <c r="H10" i="139"/>
  <c r="H11" i="139"/>
  <c r="H12" i="139"/>
  <c r="H13" i="139"/>
  <c r="H14" i="139"/>
  <c r="H15" i="139"/>
  <c r="H16" i="139"/>
  <c r="H17" i="139"/>
  <c r="H18" i="139"/>
  <c r="H19" i="139"/>
  <c r="H20" i="139"/>
  <c r="H21" i="139"/>
  <c r="H22" i="139"/>
  <c r="G10" i="139"/>
  <c r="G11" i="139"/>
  <c r="G12" i="139"/>
  <c r="G13" i="139"/>
  <c r="G14" i="139"/>
  <c r="G15" i="139"/>
  <c r="G16" i="139"/>
  <c r="G17" i="139"/>
  <c r="G18" i="139"/>
  <c r="G19" i="139"/>
  <c r="G20" i="139"/>
  <c r="G21" i="139"/>
  <c r="G22" i="139"/>
  <c r="D24" i="88" l="1"/>
  <c r="E24" i="88"/>
  <c r="F24" i="88"/>
  <c r="G24" i="88"/>
  <c r="C24" i="90"/>
  <c r="D24" i="90"/>
  <c r="E24" i="90"/>
  <c r="F24" i="90"/>
  <c r="G24" i="90"/>
  <c r="B24" i="176" l="1"/>
  <c r="B35" i="152" l="1"/>
  <c r="B24" i="23" l="1"/>
  <c r="E25" i="170" l="1"/>
  <c r="C8" i="193"/>
  <c r="D8" i="193"/>
  <c r="E8" i="193"/>
  <c r="F8" i="193"/>
  <c r="G8" i="193"/>
  <c r="H8" i="193"/>
  <c r="J8" i="193"/>
  <c r="K8" i="193"/>
  <c r="L8" i="193"/>
  <c r="M8" i="193"/>
  <c r="C9" i="193"/>
  <c r="D9" i="193"/>
  <c r="E9" i="193"/>
  <c r="F9" i="193"/>
  <c r="G9" i="193"/>
  <c r="H9" i="193"/>
  <c r="J9" i="193"/>
  <c r="K9" i="193"/>
  <c r="L9" i="193"/>
  <c r="M9" i="193"/>
  <c r="C10" i="193"/>
  <c r="D10" i="193"/>
  <c r="E10" i="193"/>
  <c r="F10" i="193"/>
  <c r="G10" i="193"/>
  <c r="H10" i="193"/>
  <c r="J10" i="193"/>
  <c r="K10" i="193"/>
  <c r="L10" i="193"/>
  <c r="M10" i="193"/>
  <c r="C11" i="193"/>
  <c r="D11" i="193"/>
  <c r="E11" i="193"/>
  <c r="F11" i="193"/>
  <c r="G11" i="193"/>
  <c r="H11" i="193"/>
  <c r="J11" i="193"/>
  <c r="K11" i="193"/>
  <c r="L11" i="193"/>
  <c r="M11" i="193"/>
  <c r="C12" i="193"/>
  <c r="D12" i="193"/>
  <c r="E12" i="193"/>
  <c r="F12" i="193"/>
  <c r="G12" i="193"/>
  <c r="H12" i="193"/>
  <c r="J12" i="193"/>
  <c r="K12" i="193"/>
  <c r="L12" i="193"/>
  <c r="M12" i="193"/>
  <c r="C13" i="193"/>
  <c r="D13" i="193"/>
  <c r="E13" i="193"/>
  <c r="F13" i="193"/>
  <c r="G13" i="193"/>
  <c r="H13" i="193"/>
  <c r="J13" i="193"/>
  <c r="K13" i="193"/>
  <c r="L13" i="193"/>
  <c r="M13" i="193"/>
  <c r="C14" i="193"/>
  <c r="D14" i="193"/>
  <c r="E14" i="193"/>
  <c r="F14" i="193"/>
  <c r="G14" i="193"/>
  <c r="H14" i="193"/>
  <c r="J14" i="193"/>
  <c r="K14" i="193"/>
  <c r="L14" i="193"/>
  <c r="M14" i="193"/>
  <c r="C15" i="193"/>
  <c r="D15" i="193"/>
  <c r="E15" i="193"/>
  <c r="F15" i="193"/>
  <c r="G15" i="193"/>
  <c r="H15" i="193"/>
  <c r="J15" i="193"/>
  <c r="K15" i="193"/>
  <c r="L15" i="193"/>
  <c r="M15" i="193"/>
  <c r="C16" i="193"/>
  <c r="D16" i="193"/>
  <c r="E16" i="193"/>
  <c r="F16" i="193"/>
  <c r="G16" i="193"/>
  <c r="H16" i="193"/>
  <c r="J16" i="193"/>
  <c r="K16" i="193"/>
  <c r="L16" i="193"/>
  <c r="M16" i="193"/>
  <c r="C17" i="193"/>
  <c r="D17" i="193"/>
  <c r="E17" i="193"/>
  <c r="F17" i="193"/>
  <c r="G17" i="193"/>
  <c r="H17" i="193"/>
  <c r="J17" i="193"/>
  <c r="K17" i="193"/>
  <c r="L17" i="193"/>
  <c r="M17" i="193"/>
  <c r="C18" i="193"/>
  <c r="D18" i="193"/>
  <c r="E18" i="193"/>
  <c r="F18" i="193"/>
  <c r="G18" i="193"/>
  <c r="H18" i="193"/>
  <c r="J18" i="193"/>
  <c r="K18" i="193"/>
  <c r="L18" i="193"/>
  <c r="M18" i="193"/>
  <c r="C19" i="193"/>
  <c r="D19" i="193"/>
  <c r="E19" i="193"/>
  <c r="F19" i="193"/>
  <c r="G19" i="193"/>
  <c r="H19" i="193"/>
  <c r="J19" i="193"/>
  <c r="K19" i="193"/>
  <c r="L19" i="193"/>
  <c r="M19" i="193"/>
  <c r="C20" i="193"/>
  <c r="D20" i="193"/>
  <c r="E20" i="193"/>
  <c r="F20" i="193"/>
  <c r="G20" i="193"/>
  <c r="H20" i="193"/>
  <c r="J20" i="193"/>
  <c r="K20" i="193"/>
  <c r="L20" i="193"/>
  <c r="M20" i="193"/>
  <c r="C21" i="193"/>
  <c r="D21" i="193"/>
  <c r="E21" i="193"/>
  <c r="F21" i="193"/>
  <c r="G21" i="193"/>
  <c r="H21" i="193"/>
  <c r="J21" i="193"/>
  <c r="K21" i="193"/>
  <c r="L21" i="193"/>
  <c r="M21" i="193"/>
  <c r="C22" i="193"/>
  <c r="D22" i="193"/>
  <c r="E22" i="193"/>
  <c r="F22" i="193"/>
  <c r="G22" i="193"/>
  <c r="H22" i="193"/>
  <c r="J22" i="193"/>
  <c r="K22" i="193"/>
  <c r="L22" i="193"/>
  <c r="M22" i="193"/>
  <c r="B9" i="193"/>
  <c r="B10" i="193"/>
  <c r="B11" i="193"/>
  <c r="B12" i="193"/>
  <c r="B13" i="193"/>
  <c r="B14" i="193"/>
  <c r="B15" i="193"/>
  <c r="B16" i="193"/>
  <c r="B17" i="193"/>
  <c r="B18" i="193"/>
  <c r="B19" i="193"/>
  <c r="B20" i="193"/>
  <c r="B21" i="193"/>
  <c r="B22" i="193"/>
  <c r="B8" i="193"/>
  <c r="L10" i="95"/>
  <c r="M11" i="95"/>
  <c r="M12" i="95"/>
  <c r="I22" i="140"/>
  <c r="H22" i="140"/>
  <c r="K21" i="140"/>
  <c r="I21" i="140"/>
  <c r="H21" i="140"/>
  <c r="K20" i="140"/>
  <c r="I20" i="140"/>
  <c r="H20" i="140"/>
  <c r="K19" i="140"/>
  <c r="I19" i="140"/>
  <c r="H19" i="140"/>
  <c r="K18" i="140"/>
  <c r="I18" i="140"/>
  <c r="H18" i="140"/>
  <c r="K17" i="140"/>
  <c r="I17" i="140"/>
  <c r="H17" i="140"/>
  <c r="K16" i="140"/>
  <c r="I16" i="140"/>
  <c r="H16" i="140"/>
  <c r="K15" i="140"/>
  <c r="I15" i="140"/>
  <c r="H15" i="140"/>
  <c r="K14" i="140"/>
  <c r="I14" i="140"/>
  <c r="H14" i="140"/>
  <c r="I13" i="140"/>
  <c r="H13" i="140"/>
  <c r="K12" i="140"/>
  <c r="I12" i="140"/>
  <c r="H12" i="140"/>
  <c r="K11" i="140"/>
  <c r="I11" i="140"/>
  <c r="H11" i="140"/>
  <c r="I10" i="140"/>
  <c r="H10" i="140"/>
  <c r="I9" i="140"/>
  <c r="H9" i="140"/>
  <c r="M20" i="95"/>
  <c r="L20" i="95"/>
  <c r="M18" i="95"/>
  <c r="M16" i="95"/>
  <c r="L16" i="95"/>
  <c r="M14" i="95"/>
  <c r="M9" i="95"/>
  <c r="M12" i="175"/>
  <c r="I21" i="178"/>
  <c r="I20" i="178"/>
  <c r="I18" i="178"/>
  <c r="I14" i="178"/>
  <c r="L18" i="95"/>
  <c r="L9" i="95"/>
  <c r="L17" i="95"/>
  <c r="I19" i="177"/>
  <c r="I15" i="177"/>
  <c r="I11" i="177"/>
  <c r="I18" i="172"/>
  <c r="I14" i="172"/>
  <c r="I10" i="172"/>
  <c r="I9" i="172"/>
  <c r="D22" i="172"/>
  <c r="H22" i="59"/>
  <c r="D22" i="173"/>
  <c r="H20" i="59"/>
  <c r="G19" i="59"/>
  <c r="H16" i="59"/>
  <c r="D16" i="59"/>
  <c r="F14" i="59"/>
  <c r="G10" i="59"/>
  <c r="M20" i="174"/>
  <c r="M19" i="174"/>
  <c r="M18" i="174"/>
  <c r="M16" i="174"/>
  <c r="M15" i="174"/>
  <c r="M14" i="174"/>
  <c r="M12" i="174"/>
  <c r="M11" i="174"/>
  <c r="M10" i="174"/>
  <c r="I8" i="61"/>
  <c r="F20" i="59"/>
  <c r="H17" i="59"/>
  <c r="G17" i="59"/>
  <c r="E17" i="59"/>
  <c r="D17" i="59"/>
  <c r="C17" i="59"/>
  <c r="B16" i="59"/>
  <c r="G15" i="59"/>
  <c r="H13" i="59"/>
  <c r="D13" i="59"/>
  <c r="E11" i="59"/>
  <c r="B20" i="59"/>
  <c r="E20" i="59"/>
  <c r="D20" i="59"/>
  <c r="G20" i="59"/>
  <c r="C20" i="59"/>
  <c r="D18" i="59"/>
  <c r="D14" i="59"/>
  <c r="F17" i="59"/>
  <c r="B17" i="59"/>
  <c r="E16" i="59"/>
  <c r="H14" i="59"/>
  <c r="B14" i="59"/>
  <c r="E14" i="59"/>
  <c r="C14" i="59"/>
  <c r="H8" i="59"/>
  <c r="C11" i="59"/>
  <c r="F21" i="59"/>
  <c r="G14" i="59"/>
  <c r="E8" i="59"/>
  <c r="D11" i="59"/>
  <c r="F22" i="59"/>
  <c r="C22" i="59"/>
  <c r="H21" i="59"/>
  <c r="B21" i="59"/>
  <c r="B25" i="59" s="1"/>
  <c r="E21" i="59"/>
  <c r="H11" i="59"/>
  <c r="G11" i="59"/>
  <c r="B11" i="59"/>
  <c r="F15" i="59"/>
  <c r="D15" i="59"/>
  <c r="E15" i="59"/>
  <c r="H15" i="59"/>
  <c r="C15" i="59"/>
  <c r="F18" i="59"/>
  <c r="B18" i="59"/>
  <c r="G18" i="59"/>
  <c r="G22" i="59"/>
  <c r="F11" i="59"/>
  <c r="B15" i="59"/>
  <c r="B8" i="59"/>
  <c r="D8" i="59"/>
  <c r="F8" i="59"/>
  <c r="C8" i="59"/>
  <c r="G8" i="59"/>
  <c r="B9" i="59"/>
  <c r="G9" i="59"/>
  <c r="D9" i="59"/>
  <c r="F9" i="59"/>
  <c r="C19" i="59"/>
  <c r="H19" i="59"/>
  <c r="B19" i="59"/>
  <c r="D19" i="59"/>
  <c r="F19" i="59"/>
  <c r="E19" i="59"/>
  <c r="H9" i="59"/>
  <c r="F12" i="59"/>
  <c r="H12" i="59"/>
  <c r="B12" i="59"/>
  <c r="E12" i="59"/>
  <c r="D12" i="59"/>
  <c r="C12" i="59"/>
  <c r="C9" i="59"/>
  <c r="E9" i="59"/>
  <c r="G12" i="59"/>
  <c r="G21" i="59"/>
  <c r="C21" i="59"/>
  <c r="D21" i="59"/>
  <c r="F16" i="59"/>
  <c r="E22" i="59"/>
  <c r="D22" i="59"/>
  <c r="B13" i="59"/>
  <c r="G16" i="59"/>
  <c r="C16" i="59"/>
  <c r="F13" i="59"/>
  <c r="C10" i="59"/>
  <c r="F10" i="59"/>
  <c r="C18" i="59"/>
  <c r="E13" i="59"/>
  <c r="B10" i="59"/>
  <c r="E10" i="59"/>
  <c r="H10" i="59"/>
  <c r="G13" i="59"/>
  <c r="E18" i="59"/>
  <c r="H18" i="59"/>
  <c r="D10" i="59"/>
  <c r="C13" i="59"/>
  <c r="D27" i="173" l="1"/>
  <c r="D25" i="173"/>
  <c r="D26" i="173"/>
  <c r="D24" i="173"/>
  <c r="D26" i="172"/>
  <c r="D25" i="172"/>
  <c r="D27" i="172"/>
  <c r="D24" i="172"/>
  <c r="B24" i="193"/>
  <c r="B25" i="193"/>
  <c r="D25" i="170"/>
  <c r="L25" i="170"/>
  <c r="M20" i="175"/>
  <c r="H25" i="170"/>
  <c r="E25" i="59"/>
  <c r="I16" i="178"/>
  <c r="I17" i="178"/>
  <c r="I10" i="178"/>
  <c r="I19" i="178"/>
  <c r="I12" i="178"/>
  <c r="I22" i="178"/>
  <c r="I15" i="178"/>
  <c r="I9" i="178"/>
  <c r="I11" i="178"/>
  <c r="I13" i="178"/>
  <c r="M16" i="175"/>
  <c r="D25" i="59"/>
  <c r="I25" i="170"/>
  <c r="F25" i="59"/>
  <c r="M9" i="174"/>
  <c r="M13" i="174"/>
  <c r="M17" i="174"/>
  <c r="M22" i="174"/>
  <c r="M21" i="174"/>
  <c r="I21" i="173"/>
  <c r="I13" i="173"/>
  <c r="I17" i="173"/>
  <c r="I19" i="172"/>
  <c r="I15" i="172"/>
  <c r="I12" i="172"/>
  <c r="I16" i="172"/>
  <c r="I20" i="172"/>
  <c r="I22" i="172"/>
  <c r="I11" i="172"/>
  <c r="I13" i="172"/>
  <c r="I17" i="172"/>
  <c r="I21" i="172"/>
  <c r="K25" i="170"/>
  <c r="G25" i="170"/>
  <c r="C25" i="170"/>
  <c r="J25" i="170"/>
  <c r="F25" i="170"/>
  <c r="F24" i="176"/>
  <c r="I9" i="177"/>
  <c r="I13" i="177"/>
  <c r="I17" i="177"/>
  <c r="M10" i="175"/>
  <c r="M14" i="175"/>
  <c r="M18" i="175"/>
  <c r="I21" i="177"/>
  <c r="I9" i="173"/>
  <c r="I12" i="173"/>
  <c r="I20" i="173"/>
  <c r="M25" i="193"/>
  <c r="D25" i="193"/>
  <c r="L25" i="193"/>
  <c r="C25" i="193"/>
  <c r="K25" i="193"/>
  <c r="F25" i="193"/>
  <c r="H25" i="193"/>
  <c r="G25" i="193"/>
  <c r="J25" i="193"/>
  <c r="E25" i="193"/>
  <c r="G9" i="61"/>
  <c r="J9" i="61" s="1"/>
  <c r="H25" i="59"/>
  <c r="G25" i="59"/>
  <c r="C25" i="59"/>
  <c r="L9" i="145"/>
  <c r="G9" i="145"/>
  <c r="H9" i="145"/>
  <c r="H10" i="145"/>
  <c r="M8" i="145"/>
  <c r="I22" i="95"/>
  <c r="I19" i="95"/>
  <c r="I11" i="95"/>
  <c r="L19" i="95"/>
  <c r="I18" i="95"/>
  <c r="I14" i="95"/>
  <c r="I10" i="95"/>
  <c r="I17" i="95"/>
  <c r="I13" i="95"/>
  <c r="I15" i="95"/>
  <c r="I21" i="95"/>
  <c r="L21" i="95"/>
  <c r="L14" i="95"/>
  <c r="M17" i="95"/>
  <c r="J21" i="94"/>
  <c r="I20" i="95"/>
  <c r="I16" i="95"/>
  <c r="I12" i="95"/>
  <c r="F24" i="59"/>
  <c r="E24" i="59"/>
  <c r="G24" i="59"/>
  <c r="D24" i="59"/>
  <c r="H24" i="59"/>
  <c r="C24" i="59"/>
  <c r="B24" i="59"/>
  <c r="M11" i="175"/>
  <c r="M15" i="175"/>
  <c r="M19" i="175"/>
  <c r="M22" i="175"/>
  <c r="M9" i="175"/>
  <c r="M13" i="175"/>
  <c r="M17" i="175"/>
  <c r="M21" i="175"/>
  <c r="I12" i="177"/>
  <c r="I16" i="177"/>
  <c r="I20" i="177"/>
  <c r="I22" i="177"/>
  <c r="I10" i="177"/>
  <c r="I14" i="177"/>
  <c r="I18" i="177"/>
  <c r="I10" i="173"/>
  <c r="I14" i="173"/>
  <c r="I18" i="173"/>
  <c r="I22" i="173"/>
  <c r="I11" i="173"/>
  <c r="I15" i="173"/>
  <c r="I19" i="173"/>
  <c r="I16" i="173"/>
  <c r="F24" i="170"/>
  <c r="I24" i="170"/>
  <c r="E24" i="170"/>
  <c r="J24" i="170"/>
  <c r="L24" i="170"/>
  <c r="H24" i="170"/>
  <c r="D24" i="170"/>
  <c r="K24" i="170"/>
  <c r="G24" i="170"/>
  <c r="C24" i="170"/>
  <c r="I12" i="139"/>
  <c r="I16" i="139"/>
  <c r="I20" i="139"/>
  <c r="I9" i="139"/>
  <c r="I13" i="139"/>
  <c r="I17" i="139"/>
  <c r="I21" i="139"/>
  <c r="I10" i="139"/>
  <c r="I14" i="139"/>
  <c r="I18" i="139"/>
  <c r="I22" i="139"/>
  <c r="I11" i="139"/>
  <c r="I15" i="139"/>
  <c r="I19" i="139"/>
  <c r="L11" i="95"/>
  <c r="M19" i="95"/>
  <c r="L15" i="95"/>
  <c r="M15" i="95"/>
  <c r="D24" i="193"/>
  <c r="L24" i="193"/>
  <c r="G24" i="193"/>
  <c r="C24" i="193"/>
  <c r="M24" i="193"/>
  <c r="K24" i="193"/>
  <c r="F24" i="193"/>
  <c r="H24" i="193"/>
  <c r="J24" i="193"/>
  <c r="E24" i="193"/>
  <c r="L13" i="95"/>
  <c r="M13" i="95"/>
  <c r="M21" i="95"/>
  <c r="M22" i="95"/>
  <c r="L22" i="95"/>
  <c r="M10" i="95"/>
  <c r="L25" i="95" l="1"/>
  <c r="L24" i="95"/>
  <c r="M24" i="95"/>
  <c r="M25" i="95"/>
  <c r="M9" i="145"/>
  <c r="M24" i="145" s="1"/>
  <c r="I9" i="61"/>
  <c r="L8" i="145"/>
  <c r="L24" i="145" s="1"/>
  <c r="I9" i="145"/>
  <c r="I10" i="145"/>
  <c r="J15" i="94"/>
  <c r="J16" i="94"/>
  <c r="J17" i="94"/>
  <c r="J14" i="94"/>
  <c r="J20" i="94"/>
  <c r="J13" i="94"/>
  <c r="J18" i="94"/>
  <c r="J19" i="94"/>
  <c r="J12" i="94"/>
  <c r="J10" i="94"/>
  <c r="J11" i="94"/>
  <c r="J22" i="94"/>
  <c r="J9" i="94"/>
  <c r="O12" i="94" l="1"/>
  <c r="O22" i="94"/>
  <c r="O19" i="94"/>
  <c r="O15" i="94"/>
  <c r="O9" i="94"/>
  <c r="O13" i="94"/>
  <c r="O14" i="94"/>
  <c r="O17" i="94"/>
  <c r="O20" i="94"/>
  <c r="O10" i="94"/>
  <c r="O16" i="94"/>
  <c r="O18" i="94"/>
  <c r="O21" i="94"/>
  <c r="O11" i="9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<sst xmlns="http://schemas.openxmlformats.org/spreadsheetml/2006/main" count="1271" uniqueCount="594">
  <si>
    <t>Total</t>
  </si>
  <si>
    <t>Equity</t>
  </si>
  <si>
    <t>Municipal</t>
  </si>
  <si>
    <t>Bonds</t>
  </si>
  <si>
    <t>Equities</t>
  </si>
  <si>
    <t>NYSE</t>
  </si>
  <si>
    <t>Other</t>
  </si>
  <si>
    <t xml:space="preserve"> </t>
  </si>
  <si>
    <t>Hybrid</t>
  </si>
  <si>
    <t>Bond</t>
  </si>
  <si>
    <t>Source: Investment Company Institute</t>
  </si>
  <si>
    <t>Contents</t>
  </si>
  <si>
    <t>Foreign Exchange Rates</t>
  </si>
  <si>
    <t>Institutional</t>
  </si>
  <si>
    <t>Source: Dealogic</t>
  </si>
  <si>
    <t>Tab</t>
  </si>
  <si>
    <t>Institutions</t>
  </si>
  <si>
    <t>Households</t>
  </si>
  <si>
    <t>Japan</t>
  </si>
  <si>
    <t>Stocks</t>
  </si>
  <si>
    <t>France</t>
  </si>
  <si>
    <t>Canada</t>
  </si>
  <si>
    <t>Singapore</t>
  </si>
  <si>
    <t>Germany</t>
  </si>
  <si>
    <t>Australia</t>
  </si>
  <si>
    <t>GDP</t>
  </si>
  <si>
    <t>Outlays</t>
  </si>
  <si>
    <t>Receipts</t>
  </si>
  <si>
    <t>Sources: U.S. Bureau of Economic Analysis; U.S. Department of Labor</t>
  </si>
  <si>
    <t>Mutual Funds</t>
  </si>
  <si>
    <t>Life Insurance Companies</t>
  </si>
  <si>
    <t>Total Debt</t>
  </si>
  <si>
    <t>S&amp;P 500</t>
  </si>
  <si>
    <t>Interest Rates</t>
  </si>
  <si>
    <t>Precious Metals</t>
  </si>
  <si>
    <t>Non-Precious Metals</t>
  </si>
  <si>
    <t>Retail</t>
  </si>
  <si>
    <t>Exchange Traded</t>
  </si>
  <si>
    <t>Private Pension Funds</t>
  </si>
  <si>
    <t>Federal Government</t>
  </si>
  <si>
    <t>Defined Contribution</t>
  </si>
  <si>
    <t>ABS</t>
  </si>
  <si>
    <t>Notes:</t>
  </si>
  <si>
    <t>Treasury</t>
  </si>
  <si>
    <t>Corporate</t>
  </si>
  <si>
    <t>Foreign</t>
  </si>
  <si>
    <t>State &amp; Local Governments</t>
  </si>
  <si>
    <t>Exchange-Traded Funds</t>
  </si>
  <si>
    <t>Broker/Dealers</t>
  </si>
  <si>
    <t>Federal Gov't Retirement Funds</t>
  </si>
  <si>
    <t>Closed-End Funds</t>
  </si>
  <si>
    <t>State &amp; Local Gov't Retirement Funds</t>
  </si>
  <si>
    <t>1-10</t>
  </si>
  <si>
    <t>1-11</t>
  </si>
  <si>
    <t>1-12</t>
  </si>
  <si>
    <t>Return to the Table of Contents</t>
  </si>
  <si>
    <t>Property Casualty Companies</t>
  </si>
  <si>
    <t>Canadian Dollar</t>
  </si>
  <si>
    <t>Euro</t>
  </si>
  <si>
    <t>China</t>
  </si>
  <si>
    <t>Pre-Tax Net Income</t>
  </si>
  <si>
    <t>Sources: U.S. Department of Labor, Bureau of Labor Statistics</t>
  </si>
  <si>
    <t>Source: Federal Reserve Bank of New York, Municipal Securities Rulemaking Board, FINRA TRACE</t>
  </si>
  <si>
    <t>Source: Municipal Securities Rulemaking Board</t>
  </si>
  <si>
    <t>FINRA-Registered Broker-Dealers Financial Results</t>
  </si>
  <si>
    <t>$ Billions</t>
  </si>
  <si>
    <t>Global Capital Markets</t>
  </si>
  <si>
    <t>Global Long-Term Bond Issuance</t>
  </si>
  <si>
    <t>Global Mergers and Acquisitions – Announced and Completed</t>
  </si>
  <si>
    <t>Savings &amp; Investment</t>
  </si>
  <si>
    <t>1-13</t>
  </si>
  <si>
    <t>1-14</t>
  </si>
  <si>
    <t>Source: Futures Industry Association</t>
  </si>
  <si>
    <t>Source: Bank of International Settlements (BIS)</t>
  </si>
  <si>
    <t>Source: Bank for International Settlements (BIS)</t>
  </si>
  <si>
    <t>Global Bond Market Outstanding - Value</t>
  </si>
  <si>
    <t>Source: World Federation of Exchanges</t>
  </si>
  <si>
    <t>Private</t>
  </si>
  <si>
    <t>Defined 
Benefit</t>
  </si>
  <si>
    <t>Monetary Authority</t>
  </si>
  <si>
    <t>American Depositary Receipts (ADRs)</t>
  </si>
  <si>
    <t>Note: Corporate bonds include ABS and MBS securities.</t>
  </si>
  <si>
    <t>Source: Dealogic Investment Banking Revenue Analytics</t>
  </si>
  <si>
    <t>Agriculture</t>
  </si>
  <si>
    <t>Currency</t>
  </si>
  <si>
    <t>Energy</t>
  </si>
  <si>
    <t>Individual Equity</t>
  </si>
  <si>
    <t>Equity
Index</t>
  </si>
  <si>
    <t>British
Pound</t>
  </si>
  <si>
    <t>Japanese Yen</t>
  </si>
  <si>
    <t>FINRA-Registered Firms and Registered Representative- Charts</t>
  </si>
  <si>
    <t>Municipal Bond Average Daily Trading – Dollar Volume</t>
  </si>
  <si>
    <t>Global Equity Issuance</t>
  </si>
  <si>
    <t>Household Saving Rates of Major Nations</t>
  </si>
  <si>
    <t>Nonfinancial corporate business</t>
  </si>
  <si>
    <t>SIFMA Capital Markets Fact Book</t>
  </si>
  <si>
    <t>5-Year CAGR</t>
  </si>
  <si>
    <t>Maximum</t>
  </si>
  <si>
    <t>Minimum</t>
  </si>
  <si>
    <t>Average</t>
  </si>
  <si>
    <t>Revenues</t>
  </si>
  <si>
    <t>Expenses</t>
  </si>
  <si>
    <t>% Change Total</t>
  </si>
  <si>
    <t>Broker-Dealers &amp; Registered Representatives Data</t>
  </si>
  <si>
    <t>(Chart titles - do not delete)</t>
  </si>
  <si>
    <t>Securities Industry</t>
  </si>
  <si>
    <t>% of Total</t>
  </si>
  <si>
    <t>Sources: Bloomberg, Refinitiv, Dealogic</t>
  </si>
  <si>
    <t>Surplus/ (Deficit)</t>
  </si>
  <si>
    <t>US 401(K) Assets</t>
  </si>
  <si>
    <t>Source: The Federal Reserve - Financial Accounts of the United States</t>
  </si>
  <si>
    <t>Global Bond Market Outstanding - Share of Total</t>
  </si>
  <si>
    <t>Source: Bloomberg</t>
  </si>
  <si>
    <t>Note: Includes market capitalization of domestic companies only.</t>
  </si>
  <si>
    <t>Municipal Bond Average Daily Trading – Number of Trades</t>
  </si>
  <si>
    <t>Note: Household sector includes nonprofit organizations; includes only directly held equities.</t>
  </si>
  <si>
    <t>Debt Held by Public</t>
  </si>
  <si>
    <t>Source: Economic Report of the President</t>
  </si>
  <si>
    <t>Y/Y % Change</t>
  </si>
  <si>
    <t>Source: Bloomberg, Dealogic, Refinitiv</t>
  </si>
  <si>
    <t>Options Contracts Traded on U.S. Exchanges</t>
  </si>
  <si>
    <t>Futures Contracts Traded on U.S. Exchanges</t>
  </si>
  <si>
    <t>Global Bond and Equity Issuance - Charts</t>
  </si>
  <si>
    <t>Y/Y Change</t>
  </si>
  <si>
    <t>Change Total</t>
  </si>
  <si>
    <t>Note: Financial &amp; Operational Combined Uniform Single (FOCUS) reports for all FINRA registered broker-dealers doing business in the US; BD = broker-dealer; RR = registered representative; branches = branch offices.</t>
  </si>
  <si>
    <t>International Security Offerings by All Issuers - Market Value</t>
  </si>
  <si>
    <t>International Security Offerings by All Issuers - Number of Issues</t>
  </si>
  <si>
    <t>International Security Offerings by U.S. Issuers - Market Value</t>
  </si>
  <si>
    <t>International Security Offerings by U.S. Issuers - Number of Issues</t>
  </si>
  <si>
    <t>Note: Holding of foreign corporate equities, investment shares, and bonds by U.S residents; includes American Depository Receipts (ADR).</t>
  </si>
  <si>
    <t>Global Derivatives Market Outstanding - Notional Principal Value</t>
  </si>
  <si>
    <t>Source: The Federal Reserve</t>
  </si>
  <si>
    <t>Note: Gross activity = purchases + sales.</t>
  </si>
  <si>
    <t>Net Assets and Number of Exchange-Traded Funds (ETFs) - Chart</t>
  </si>
  <si>
    <t>Major Global Stock Market Indexes</t>
  </si>
  <si>
    <t>Source: U.S. Treasury, Treasury International Capital (TIC) System</t>
  </si>
  <si>
    <t>Note: Net purchases = purchases - sales.</t>
  </si>
  <si>
    <t>Note: Net purchases = purchases - sales; China includes Mainland only.</t>
  </si>
  <si>
    <t>Global Equity Markets Capitalization - Market Value</t>
  </si>
  <si>
    <t>Global Equity Markets Capitalization - Share of Total</t>
  </si>
  <si>
    <t>1-15</t>
  </si>
  <si>
    <t>1-16</t>
  </si>
  <si>
    <t>1-17</t>
  </si>
  <si>
    <t>1-18</t>
  </si>
  <si>
    <t>1-19</t>
  </si>
  <si>
    <t>1-20</t>
  </si>
  <si>
    <t>1-21</t>
  </si>
  <si>
    <t>1-22</t>
  </si>
  <si>
    <t>1-23</t>
  </si>
  <si>
    <t>1-24</t>
  </si>
  <si>
    <t>1-01</t>
  </si>
  <si>
    <t>1-02</t>
  </si>
  <si>
    <t>1-03</t>
  </si>
  <si>
    <t>1-04</t>
  </si>
  <si>
    <t>1-05</t>
  </si>
  <si>
    <t>1-06</t>
  </si>
  <si>
    <t>1-07</t>
  </si>
  <si>
    <t>1-08</t>
  </si>
  <si>
    <t>1-09</t>
  </si>
  <si>
    <t>U.S. Private Placements – Value</t>
  </si>
  <si>
    <t>U.S. Stock Market Capitalization</t>
  </si>
  <si>
    <t>U.S. Stock Market Indices</t>
  </si>
  <si>
    <t>U.S. Interest Rates and Bond Yields</t>
  </si>
  <si>
    <t>U.S. Mergers and Acquisitions – Announced and Completed</t>
  </si>
  <si>
    <t>U.S. Equity Markets Average Daily Trading Volume – Charts</t>
  </si>
  <si>
    <t>U.S. Mutual Fund Assets</t>
  </si>
  <si>
    <t>U.S. Mutual Fund Net New Cash Flow</t>
  </si>
  <si>
    <t>Global Investment Banking Net Revenues by Product - Charts</t>
  </si>
  <si>
    <t>Global Investment Banking Net Revenues by Region</t>
  </si>
  <si>
    <t>U.S. Holdings of Foreign Securities</t>
  </si>
  <si>
    <t>U.S. Gross Activity in Foreign Securities</t>
  </si>
  <si>
    <t>U.S. Net Purchases of Foreign Securities</t>
  </si>
  <si>
    <t>U.S. Gross Activity in Foreign Equities by Region/Country</t>
  </si>
  <si>
    <t>Foreign Holdings of U.S. Securities</t>
  </si>
  <si>
    <t>Foreign Gross Activity in U.S. Securities</t>
  </si>
  <si>
    <t>Foreign Net Purchases of U.S. Securities</t>
  </si>
  <si>
    <t>Foreign Gross Activity in U.S. Equities by Region/Country</t>
  </si>
  <si>
    <t>U.S. Net Purchases of Foreign Equities by Region/Country</t>
  </si>
  <si>
    <t>Foreign Net Purchases of U.S. Equities by Region/Country</t>
  </si>
  <si>
    <t>U.S. Household Liquid Financial Assets - Market Value</t>
  </si>
  <si>
    <t>U.S. Household Liquid Financial Assets - Share of Total</t>
  </si>
  <si>
    <t>U.S. Holdings of Equities by Type of Holder - Market Value</t>
  </si>
  <si>
    <t>U.S. Holdings of Equities by Type of Holder - Share of Total</t>
  </si>
  <si>
    <t>U.S. Net Acquisitions of Corporate Equities by Type of Holder</t>
  </si>
  <si>
    <t>U.S. Retirement Assets</t>
  </si>
  <si>
    <t>U.S. Private Pension Fund Assets Investment Mix</t>
  </si>
  <si>
    <t>U.S. Defined Benefit Plan Asset Investment Mix</t>
  </si>
  <si>
    <t>U.S. Defined Contribution Plan Asset Investment Mix</t>
  </si>
  <si>
    <t>U.S. Individual Retirement Account (IRA) Assets</t>
  </si>
  <si>
    <t>U.S. Economic Indicators</t>
  </si>
  <si>
    <t>U.S. Federal Receipts, Outlays, Deficit and Debt</t>
  </si>
  <si>
    <t>U.S. Securities Industry Employment</t>
  </si>
  <si>
    <t>Sources: Intercontinental Exchange (ICE), SIFMA DataBank</t>
  </si>
  <si>
    <t>NYSE Member Firms Aggregate Financial Results</t>
  </si>
  <si>
    <t>NYSE Member Firms Aggregate Total Capital and Equity Capital - Charts</t>
  </si>
  <si>
    <t>Source: FINRA</t>
  </si>
  <si>
    <t>Registered Representatives</t>
  </si>
  <si>
    <t>U.S. Investment Banking Net Revenues by Product - Charts</t>
  </si>
  <si>
    <t>U.S. Capital Markets</t>
  </si>
  <si>
    <t>U.S. Private Placements – Number of Issues</t>
  </si>
  <si>
    <t>U.S. Long-Term Municipal Bond Issuance – Value</t>
  </si>
  <si>
    <t>U.S. Long-Term Municipal Bond Issuance – Number of Issues</t>
  </si>
  <si>
    <t>U.S. Long-Term Municipal Bond Issuance – Number of Issuers</t>
  </si>
  <si>
    <t>Bank Qualified U.S. Municipal Bond Issuance</t>
  </si>
  <si>
    <t>U.S. Equity and Debt Outstanding</t>
  </si>
  <si>
    <t>Global Derivatives Market Outstanding - Notional Principal</t>
  </si>
  <si>
    <t>U.S. Investor Participation</t>
  </si>
  <si>
    <t>U.S. Holdings of Equities – Market Value</t>
  </si>
  <si>
    <t>U.S. Family Holdings of Stock</t>
  </si>
  <si>
    <t>U.S. Household Equity Ownership</t>
  </si>
  <si>
    <t>U.S. Private Pension Funds Assets</t>
  </si>
  <si>
    <t>1-25</t>
  </si>
  <si>
    <t>1-26</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</si>
  <si>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</si>
  <si>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</si>
  <si>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</si>
  <si>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</si>
  <si>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</si>
  <si>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</si>
  <si>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</si>
  <si>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</si>
  <si>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</si>
  <si>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</si>
  <si>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</si>
  <si>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</si>
  <si>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</si>
  <si>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</si>
  <si>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</si>
  <si>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</si>
  <si>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</si>
  <si>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</si>
  <si>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</si>
  <si>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</si>
  <si>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</si>
  <si>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</si>
  <si>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</si>
  <si>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</si>
  <si>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</si>
  <si>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</si>
  <si>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3-01</t>
  </si>
  <si>
    <t>3-02</t>
  </si>
  <si>
    <t>3-03</t>
  </si>
  <si>
    <t>3-04</t>
  </si>
  <si>
    <t>3-05</t>
  </si>
  <si>
    <t>3-06</t>
  </si>
  <si>
    <t>3-07</t>
  </si>
  <si>
    <t>3-08</t>
  </si>
  <si>
    <t>4-01</t>
  </si>
  <si>
    <t>4-02</t>
  </si>
  <si>
    <t>4-03</t>
  </si>
  <si>
    <t>4-04</t>
  </si>
  <si>
    <t>4-05</t>
  </si>
  <si>
    <t>4-06</t>
  </si>
  <si>
    <t>4-07</t>
  </si>
  <si>
    <t>4-08</t>
  </si>
  <si>
    <t>4-09</t>
  </si>
  <si>
    <t>4-10</t>
  </si>
  <si>
    <t>5-01</t>
  </si>
  <si>
    <t>5-02</t>
  </si>
  <si>
    <t>5-03</t>
  </si>
  <si>
    <t>5-04</t>
  </si>
  <si>
    <t>5-05</t>
  </si>
  <si>
    <t>5-06</t>
  </si>
  <si>
    <t>Note: Includes M&amp;A, debt capital markets, equity capital markets, and syndicated lending net revenues.</t>
  </si>
  <si>
    <r>
      <t xml:space="preserve">Families with stock holdings, direct or indirect 
</t>
    </r>
    <r>
      <rPr>
        <i/>
        <sz val="10"/>
        <rFont val="Arial"/>
        <family val="2"/>
        <scheme val="major"/>
      </rPr>
      <t>(% of all families)</t>
    </r>
  </si>
  <si>
    <r>
      <t xml:space="preserve">Stock held by families
</t>
    </r>
    <r>
      <rPr>
        <i/>
        <sz val="10"/>
        <rFont val="Arial"/>
        <family val="2"/>
        <scheme val="major"/>
      </rPr>
      <t>(% of total family financial assets)</t>
    </r>
  </si>
  <si>
    <t>Note: Based on Financial and Operational Combined Uniform Single (FOCUS) Reports.</t>
  </si>
  <si>
    <t>Global Bond Market Outstanding and Global Equity Market Capitalization - Charts</t>
  </si>
  <si>
    <t>Regional</t>
  </si>
  <si>
    <t>US</t>
  </si>
  <si>
    <t>UK</t>
  </si>
  <si>
    <t>EM</t>
  </si>
  <si>
    <t>Dollar Amount</t>
  </si>
  <si>
    <t>Equity
Capital</t>
  </si>
  <si>
    <t>Total
Capital</t>
  </si>
  <si>
    <t>FINRA-Registered Broker-Dealers, Registered Representatives and Investment Advisors by State - Maps</t>
  </si>
  <si>
    <t>Russell 2000</t>
  </si>
  <si>
    <t>Updated on:</t>
  </si>
  <si>
    <t>Source: Federal Reserve Board, St. Louis Federal Reserve Bank, S&amp;P Dow Jones Indices</t>
  </si>
  <si>
    <t>Federal Agency</t>
  </si>
  <si>
    <t>5-07</t>
  </si>
  <si>
    <t>Sources: Investment Company Institute and Strategic Insight Simfund</t>
  </si>
  <si>
    <t>Sources: FINRA</t>
  </si>
  <si>
    <t>Total US Holdings</t>
  </si>
  <si>
    <t>U.S. Chartered Depository Institutions</t>
  </si>
  <si>
    <t>2009</t>
  </si>
  <si>
    <t>2010</t>
  </si>
  <si>
    <t>2011</t>
  </si>
  <si>
    <t>2012</t>
  </si>
  <si>
    <t>2013</t>
  </si>
  <si>
    <t>2014</t>
  </si>
  <si>
    <t>2015</t>
  </si>
  <si>
    <t>2016</t>
  </si>
  <si>
    <t>2017</t>
  </si>
  <si>
    <t>2018</t>
  </si>
  <si>
    <t>2019</t>
  </si>
  <si>
    <t>2020</t>
  </si>
  <si>
    <t>Source: OECD Database, OECD Economic Outlook</t>
  </si>
  <si>
    <t>Source: Deutsche Bank</t>
  </si>
  <si>
    <t>Note: Trading volume includes both sponsored and unsponsored ADRs global traded amounts.</t>
  </si>
  <si>
    <t>U.S. Fixed Income Securities Issuance – Value</t>
  </si>
  <si>
    <t>U.S. Equity Issuance – Value</t>
  </si>
  <si>
    <t>U.S. Equity Issuance – Number of Issues</t>
  </si>
  <si>
    <t>U.S. Fixed Income Securities Issuance – Number of Issues</t>
  </si>
  <si>
    <t>n/a</t>
  </si>
  <si>
    <t>Corporate Bonds and Equity Issuance in the U.S. and U.S. Initial Public Offerings - Charts</t>
  </si>
  <si>
    <t>Sources: Bloomberg, Refinitiv, Treasury, US Agencies</t>
  </si>
  <si>
    <t>MBS</t>
  </si>
  <si>
    <t>U.S. Fixed Income Securities Average Daily Trading Volume</t>
  </si>
  <si>
    <t>Trading Activity of NYSE- and Nasdaq-listed Stocks</t>
  </si>
  <si>
    <t>Nasdaq</t>
  </si>
  <si>
    <t>Note: Fiscal year data</t>
  </si>
  <si>
    <t>Annuities</t>
  </si>
  <si>
    <t>Govt: State/Local</t>
  </si>
  <si>
    <t>Govt: Fed</t>
  </si>
  <si>
    <t>IRAs</t>
  </si>
  <si>
    <t>EU</t>
  </si>
  <si>
    <t>HK</t>
  </si>
  <si>
    <t>DM</t>
  </si>
  <si>
    <t>Note: Includes interest rates, foreign exchange, equity linked, commodities, credit, and credit default swaps</t>
  </si>
  <si>
    <t>Over-the-Counter</t>
  </si>
  <si>
    <t>Note: Gross activity = purchases + sales. HK = Hong Kong</t>
  </si>
  <si>
    <t>Global Equity Market Capitalization</t>
  </si>
  <si>
    <t>Global Fixed Income Market Outstanding</t>
  </si>
  <si>
    <t>Global Fixed Income Market Outstanding - Value</t>
  </si>
  <si>
    <t>Global Fixed Income Market Outstanding - Share of Total</t>
  </si>
  <si>
    <t>Corporates</t>
  </si>
  <si>
    <t>UST</t>
  </si>
  <si>
    <t>Agency &amp; MBS</t>
  </si>
  <si>
    <t>Agency</t>
  </si>
  <si>
    <t>Global Fixed Income and Equity Issuance - Charts</t>
  </si>
  <si>
    <t>Global Investment Banking Revenues by Product</t>
  </si>
  <si>
    <t>US Holdings of Foreign Securities</t>
  </si>
  <si>
    <t>US Gross Activity in Foreign Securities</t>
  </si>
  <si>
    <t>US Net Purchases of Foreign Securities</t>
  </si>
  <si>
    <t>Foreign Gross Activity in US Securities</t>
  </si>
  <si>
    <t>Foreign Net Purchases of US Securities</t>
  </si>
  <si>
    <t>Foreign Gross Activity in US Equities by Region/Country</t>
  </si>
  <si>
    <t>Foreign Net Purchases of US Equities by Region/Country</t>
  </si>
  <si>
    <t>Canada:
S&amp;P/TSX</t>
  </si>
  <si>
    <t>France:
CAC 40</t>
  </si>
  <si>
    <t>Germany:
DAX</t>
  </si>
  <si>
    <t>Hong Kong:
Hang Seng</t>
  </si>
  <si>
    <t>Japan:
Nikkei 225</t>
  </si>
  <si>
    <t xml:space="preserve"> UK:
FTSE 100</t>
  </si>
  <si>
    <t>Note: End of year closing price</t>
  </si>
  <si>
    <t xml:space="preserve"> Index</t>
  </si>
  <si>
    <t>Sponsored</t>
  </si>
  <si>
    <t>Unsponsored</t>
  </si>
  <si>
    <t>Share Volume (B)</t>
  </si>
  <si>
    <t>Dollar Volume ($B)</t>
  </si>
  <si>
    <t># Firms</t>
  </si>
  <si>
    <t>Broker-
Dealers</t>
  </si>
  <si>
    <t>Revenue</t>
  </si>
  <si>
    <t>Pre-Tax Profit</t>
  </si>
  <si>
    <t xml:space="preserve">NYSE Member Firms Aggregate Total Capital and Equity Capital </t>
  </si>
  <si>
    <t>US Securities Industry Employment</t>
  </si>
  <si>
    <t>NYS</t>
  </si>
  <si>
    <t>NYC</t>
  </si>
  <si>
    <t>US Investment Banking Revenues by Product</t>
  </si>
  <si>
    <t>Note: Year end data, not seasonally adjusted, as per NAICS code 523; nationwide data is based on securities, commodity contracts, investments, and funds and trusts industry while state and city data is based on Financial investments and related activities including financial vehicles industry. NYS = New York State, NYC = New York City</t>
  </si>
  <si>
    <t>Note: Private = defined benefit and contribution plans, includes claims of pension funds on sponsor (unfunded defined benefit entitlements). Annuities = annuity reserves held by life insurance companies</t>
  </si>
  <si>
    <t>US Private Pension Fund Assets</t>
  </si>
  <si>
    <t>Note: Includes claims of pension funds on sponsor (i.e., unfunded defined benefit pension entitlements)</t>
  </si>
  <si>
    <t>Cash</t>
  </si>
  <si>
    <t>Claims</t>
  </si>
  <si>
    <t>MFs</t>
  </si>
  <si>
    <t>US Private Pension Fund Assets Investment Mix</t>
  </si>
  <si>
    <t>US Defined Benefit Plan Asset Investment Mix</t>
  </si>
  <si>
    <t>US Defined Contribution Plan Asset Investment Mix</t>
  </si>
  <si>
    <t>US Economic Indicators</t>
  </si>
  <si>
    <t>US Federal Receipts, Outlays, Deficit and Debt</t>
  </si>
  <si>
    <t>US Household Saving Rates vs. Other Major Nations</t>
  </si>
  <si>
    <t>Real GDP ($B)</t>
  </si>
  <si>
    <t>CPI</t>
  </si>
  <si>
    <t>Nominal      GDP ($B)</t>
  </si>
  <si>
    <t>UE Rate</t>
  </si>
  <si>
    <t>Savings Rate</t>
  </si>
  <si>
    <t>Deposits</t>
  </si>
  <si>
    <t>US Holdings of Equities - Market Value</t>
  </si>
  <si>
    <t>Note: Household sector includes nonprofit organizations; includes both directly and indirectly held equities (i.e. through mutual funds)</t>
  </si>
  <si>
    <t>US Household Stock Ownership</t>
  </si>
  <si>
    <t>US Household Equity Ownership - Market Value</t>
  </si>
  <si>
    <t>US Household Liquid Financial Assets - Market Value</t>
  </si>
  <si>
    <t>MMFs</t>
  </si>
  <si>
    <t>Munis</t>
  </si>
  <si>
    <t>Note: Households include nonprofit organizations. Liquid financial assets exclude pension fund reserves, equity in non-corporate business, etc. Deposits = bank deposits and CDs; MFs = mutual funds; UST, Agency includes GSE securities; Munis = municipal bonds; MMFs = money market funds</t>
  </si>
  <si>
    <t>UST, Agency</t>
  </si>
  <si>
    <t>US Household Liquid Financial Assets - Share of Total</t>
  </si>
  <si>
    <t>US Holdings of Equities by Type of Holder - Market Value</t>
  </si>
  <si>
    <t>US Holdings of Equities by Type of Holder - Share of Total</t>
  </si>
  <si>
    <t>Note: Households include non-profit organizations. Other contains foreign banking offices in the U.S. and funding corporations</t>
  </si>
  <si>
    <t>US Net Acquisitions of Corporate Equities by Type of Holder</t>
  </si>
  <si>
    <t>Note: Households include non-profit organizations. Other contains foreign banking offices in the US and funding corporations</t>
  </si>
  <si>
    <t>Note: Bonds include UST, Agency, GSE-backed securities, corporate &amp; foreign bonds. MF = mutual funds. Cash includes checkable deposits and currency, time and savings deposits, money market mutual fund shares, repo and reverse repo agreements, and commercial paper. Claims include total liabilities of pension entitlements. Other = mortgages, unallocated insurance contracts, contributions receivable, and unidentified miscellaneous assets</t>
  </si>
  <si>
    <t>US Fixed Income Securities Issuance – Value</t>
  </si>
  <si>
    <t>Note: Long-term is defined as a security with maturity of 13 months or longer; global equity issuance includes non-convertible IPOs and follow-on equity deals, excludes preferred shares, rights issued, closed-end funds, business development companies, and special purpose acquisition companies</t>
  </si>
  <si>
    <t xml:space="preserve">Note: Market capitalization of listed domestic companies. DM = developed markets, EM = emerging markets, DM/EM exclude countries listed in the chart. HK = Hong Kong </t>
  </si>
  <si>
    <t>Note: DM = developed markets, EM = emerging markets, DM/EM exclude countries listed in the chart. HK = Hong Kong</t>
  </si>
  <si>
    <t>Note: EU = European Union, HK = Hong Kong, DM = developed markets, EM = emerging markets, DM/EM exclude countries listed in the table</t>
  </si>
  <si>
    <t>Note: Market capitalization of listed domestic companies. EU = European Union, HK = Hong Kong, DM = developed markets, EM = emerging markets, DM/EM exclude countries listed in the table</t>
  </si>
  <si>
    <t>US Equity Issuance – Value</t>
  </si>
  <si>
    <t>US Equity Issuance – Number of Issues</t>
  </si>
  <si>
    <t>US Corporate Bond and Equity Issuance - Charts</t>
  </si>
  <si>
    <t>US Stock Market Capitalization</t>
  </si>
  <si>
    <t>US Stock Market Indices</t>
  </si>
  <si>
    <t>US Interest Rates and Bond Yields</t>
  </si>
  <si>
    <t>US Fixed Income Securities Average Daily Trading Volume</t>
  </si>
  <si>
    <t>Trading Activity of NYSE and Nasdaq Listed Stocks</t>
  </si>
  <si>
    <t>Futures Contracts Traded on US Exchanges</t>
  </si>
  <si>
    <t>Options Contracts Traded on US Exchanges</t>
  </si>
  <si>
    <t>US Mutual Fund Net Assets</t>
  </si>
  <si>
    <t>Note: Includes rank eligible deals, excludes BDCs, SPACs, ETFs, CLEFs and rights offers. CS = common stock, preferreds = preferred stock</t>
  </si>
  <si>
    <t>Note: UST = US Treasuries, MBS = mortgage-backed securities, Corporates = corporate bonds, munis = municipal securities, agency = federal agency securities, ABS = asset-backed securities. Includes long-term securities only</t>
  </si>
  <si>
    <t>Note: Corporates include underwritten, privately placed, and medium-term notes; US IPOs include rank eligible deals, exclude BDCs, SPACs, ETFs, CLEFs and rights offers</t>
  </si>
  <si>
    <t>DJIA</t>
  </si>
  <si>
    <t>Note: DJIA = Dow Jones Industrial Average</t>
  </si>
  <si>
    <t>3M UST</t>
  </si>
  <si>
    <t>2Y UST</t>
  </si>
  <si>
    <t>10Y UST</t>
  </si>
  <si>
    <t>30Y UST</t>
  </si>
  <si>
    <t>Aaa Corporates</t>
  </si>
  <si>
    <t>Baa Corporates</t>
  </si>
  <si>
    <t>20Y HG Munis</t>
  </si>
  <si>
    <t>Prime</t>
  </si>
  <si>
    <t>Fed Funds</t>
  </si>
  <si>
    <t>Note: HG = high grade. Rated by Moody's = Aaa, Baa corporates. Rated by S&amp;P = 20Y HG munis</t>
  </si>
  <si>
    <t>Data sourced from FINRA TRACE Fact Book</t>
  </si>
  <si>
    <t>Figures include public and 144A trades. Data sourced from FINRA TRACE Fact Book</t>
  </si>
  <si>
    <t>Annual daily average figures are sourced from MSRB's Yearbook</t>
  </si>
  <si>
    <t>Trading volumes are the U.S. primary dealer trading volumes</t>
  </si>
  <si>
    <t>Starting in 2011, data includes non-agency MBS trading figures which include CMBS; daily figures include 144A trades but do not include certain subcategories in which there are &lt;5 trades per day. New issue transactions are sometimes included</t>
  </si>
  <si>
    <t>ABS figures do not include CMBS, but do include CDO and Other trading volumes; daily figures include 144A trades but do not include certain subcategories in which there are &lt;5 trades per day. New issue transactions are sometimes included</t>
  </si>
  <si>
    <t>Note: Institutional trades defined as trade sizes greater than $100,000</t>
  </si>
  <si>
    <t>Note: ADV = average daily volume</t>
  </si>
  <si>
    <t>MM</t>
  </si>
  <si>
    <t>Note: Data for funds that invest primarily in other mutual funds were excluded. MM = money market</t>
  </si>
  <si>
    <t>ETF Net Assets ($ Billions)</t>
  </si>
  <si>
    <t>1940 Act</t>
  </si>
  <si>
    <t>Non 1940 Act</t>
  </si>
  <si>
    <t>ETF Count</t>
  </si>
  <si>
    <t>Debt/GDP</t>
  </si>
  <si>
    <t xml:space="preserve">Investment Advisor Firms </t>
  </si>
  <si>
    <t>US Mutual Fund Net Assets ($T)</t>
  </si>
  <si>
    <t>Branch Offices</t>
  </si>
  <si>
    <t>FINRA Registered Broker-Dealer Financials ($B)</t>
  </si>
  <si>
    <t>1-27</t>
  </si>
  <si>
    <t>1-28</t>
  </si>
  <si>
    <t>1-29</t>
  </si>
  <si>
    <t>Annual Volume
(M shares)</t>
  </si>
  <si>
    <t>ADV
(M shares)</t>
  </si>
  <si>
    <t>Source: Cboe Exchange, Inc.</t>
  </si>
  <si>
    <t>US:
S&amp;P 500</t>
  </si>
  <si>
    <t>Pre-Tax Profit Margin</t>
  </si>
  <si>
    <t xml:space="preserve">Pre-Tax ROE </t>
  </si>
  <si>
    <t>Core CPI</t>
  </si>
  <si>
    <t>5Y CAGR</t>
  </si>
  <si>
    <t>10Y CAGR</t>
  </si>
  <si>
    <t>Total Private</t>
  </si>
  <si>
    <t>Total Assets</t>
  </si>
  <si>
    <t>Y/Y  Change</t>
  </si>
  <si>
    <t>US Retirement Assets: $ Billions</t>
  </si>
  <si>
    <t>US Retirement Assets: % Change Y/Y</t>
  </si>
  <si>
    <t>US Retirement Assets: % of Total</t>
  </si>
  <si>
    <t>US Defined Contribution Plan: $ Billions</t>
  </si>
  <si>
    <t>Global Fixed Income Market Outstanding: % of Total</t>
  </si>
  <si>
    <t>Global Equity Markets Capitalization: $ Billions</t>
  </si>
  <si>
    <t>Global Equity Markets Capitalization: % Change Y/Y</t>
  </si>
  <si>
    <t>Global Equity Markets Capitalization: % of Total</t>
  </si>
  <si>
    <t>US Gross Activity in Foreign Equities by Region/Country: $ Billions</t>
  </si>
  <si>
    <t>US Net Purchases of Foreign Equities by Region/Country: $ Billions</t>
  </si>
  <si>
    <t>Foreign Holdings of US Securities: $ Billions</t>
  </si>
  <si>
    <t>Foreign Holdings of US Securities: % Change Y/Y</t>
  </si>
  <si>
    <t>Foreign Gross Activity in US Securities: $ Billions</t>
  </si>
  <si>
    <t>Foreign Gross Activity in US Securities: % Change Y/Y</t>
  </si>
  <si>
    <t>Foreign Net Purchases of US Securities: $ Billions</t>
  </si>
  <si>
    <t>Foreign Net Purchases of US Securities: % Change Y/Y</t>
  </si>
  <si>
    <t>Foreign Gross Activity in US Equities by Region/Country: $ Billions</t>
  </si>
  <si>
    <t>Foreign Net Purchases of US Equities by Region/Country: $ Billions</t>
  </si>
  <si>
    <t>Major Global Stock Market Indexes: Local Currency Price</t>
  </si>
  <si>
    <t>Major Global Stock Market Indexes: % Change Y/Y</t>
  </si>
  <si>
    <t>Foreign Exchange Rates: Foreign Currency Units Per US</t>
  </si>
  <si>
    <t>Foreign Exchange Rates: % Change Y/Y</t>
  </si>
  <si>
    <t>US Stock Market Capitalization: $ Billions</t>
  </si>
  <si>
    <t>US Stock Market Capitalization: % Change Y/Y</t>
  </si>
  <si>
    <t>US Stock Market Indices: Value (At Year-End)</t>
  </si>
  <si>
    <t>US Stock Market Indices: % Change Y/Y</t>
  </si>
  <si>
    <t>US Interest Rates and Bond Yields: Annual Average %</t>
  </si>
  <si>
    <t>US Interest Rates and Bond Yields: Y/Y Change (pps)</t>
  </si>
  <si>
    <t>US FI Securities ADV: $ Billions</t>
  </si>
  <si>
    <t>US FI Securities ADV: % Change Y/Y</t>
  </si>
  <si>
    <t>Municipal Bond AVD: $ Millions</t>
  </si>
  <si>
    <t>Municipal Bond AVD: % Change Y/Y</t>
  </si>
  <si>
    <t>Municipal Bond AVD: % of Total</t>
  </si>
  <si>
    <t>Municipal Bond ADV: # of Trades</t>
  </si>
  <si>
    <t>Municipal Bond ADV: % Change Y/Y</t>
  </si>
  <si>
    <t>Municipal Bond ADV: % of Total</t>
  </si>
  <si>
    <t>Global Derivatives Outstanding: $ Billions</t>
  </si>
  <si>
    <t>Global Derivatives Outstanding: % Change Y/Y</t>
  </si>
  <si>
    <t>Global FI Market Outstanding: $ Billions</t>
  </si>
  <si>
    <t>Global FI Market Outstanding: % Change Y/Y</t>
  </si>
  <si>
    <t>US Foreign Securities Holdings: $ Billions</t>
  </si>
  <si>
    <t>US Foreign Securities Holdings: % Change Y/Y</t>
  </si>
  <si>
    <t>US Foreign Securities Gross Activity: $ Billions</t>
  </si>
  <si>
    <t>US Foreign Securities Gross Activity: % Change Y/Y</t>
  </si>
  <si>
    <t>US Foreign Securities Net Purchases: $ Billions</t>
  </si>
  <si>
    <t>US Foreign Securities Net Purchases: % Change Y/Y</t>
  </si>
  <si>
    <t>US Equity ADV: Dollar Volume ($ Billions)</t>
  </si>
  <si>
    <t>US Equity ADV: (Dollar Volume) % Change Y/Y</t>
  </si>
  <si>
    <t>US Equity ADV: Share Volume (Billions of Shares)</t>
  </si>
  <si>
    <t>US Equity ADV: (Share Volume) % Change Y/Y</t>
  </si>
  <si>
    <t>Trading Activity of NYSE Listed Stocks</t>
  </si>
  <si>
    <t>Trading Activity of NYSE-Listed Stocks: % Change Y/Y</t>
  </si>
  <si>
    <t>Trading Activity of Nasdaq-listed stocks</t>
  </si>
  <si>
    <t>Trading Activity of Nasdaq-listed stocks: % Change Y/Y</t>
  </si>
  <si>
    <t>Futures Contracts Traded on US Exchanges: Millions</t>
  </si>
  <si>
    <t>Futures Contracts Traded on US Exchanges: % Change Y/Y</t>
  </si>
  <si>
    <t>Options Contracts Traded on US Exchanges: Millions</t>
  </si>
  <si>
    <t>Options Contracts Traded on US Exchanges: % Change Y/Y</t>
  </si>
  <si>
    <t>US Mutual Fund Net Assets: $ Billions</t>
  </si>
  <si>
    <t>US Mutual Fund Net Assets: % Change Y/Y</t>
  </si>
  <si>
    <t>US Holdings of Equities: $ Billions</t>
  </si>
  <si>
    <t>US Holdings of Equities: % Change Y/Y</t>
  </si>
  <si>
    <t>US Holdings of Equities: % of Total</t>
  </si>
  <si>
    <t>US Household Liquid Financial Assets: $ Billions</t>
  </si>
  <si>
    <t>US Household Liquid Financial Assets: % Change Y/Y</t>
  </si>
  <si>
    <t>US Holdings of Equities by Type of Holder: $ Billions</t>
  </si>
  <si>
    <t>US Net Acquisitions of Corporate Equities by Type of Holder: $ Billions</t>
  </si>
  <si>
    <t>US Private Pension Fund: $ Billions</t>
  </si>
  <si>
    <t>US Private Pension Fund: % Change Y/Y</t>
  </si>
  <si>
    <t>US Private Pension Fund: % of Total</t>
  </si>
  <si>
    <t>US Private Pension Fund Assets Investment Mix: $ Billions</t>
  </si>
  <si>
    <t>US Private Pension Fund Assets Investment Mix: % Change Y/Y</t>
  </si>
  <si>
    <t>US Defined Benefit Plan Asset Investment Mix: $ Billions</t>
  </si>
  <si>
    <t>US Defined Benefit Plan Asset Investment Mix: % Change Y/Y</t>
  </si>
  <si>
    <t>US Defined Benefit Plan Asset Investment Mix: % of Total</t>
  </si>
  <si>
    <t>US Defined Contribution Plan: % Change Y/Y</t>
  </si>
  <si>
    <t>US Defined Contribution Plan: % of Total</t>
  </si>
  <si>
    <t>US Household Saving Rates vs. Other Nations: % Disposable Household Income</t>
  </si>
  <si>
    <t>US Household Saving Rates vs. Other Nations: % Change Y/Y</t>
  </si>
  <si>
    <t>US Economic Indicators: % Change Y/Y</t>
  </si>
  <si>
    <t>US Federal Receipts, Outlays, Deficit and Debt: $ Billions</t>
  </si>
  <si>
    <t>US Federal Receipts, Outlays, Deficit and Debt: % Change Y/Y</t>
  </si>
  <si>
    <t>FINRA Registered BD Financials: % Change Y/Y</t>
  </si>
  <si>
    <t>FINRA Registered BD Financials ($B)</t>
  </si>
  <si>
    <t>Broker-Dealers &amp; Registered Representatives Data: Total</t>
  </si>
  <si>
    <t>Broker-Dealers &amp; Registered Representatives Data: % Change Y/Y</t>
  </si>
  <si>
    <t>NYSE Firms Aggregate: $ Millions</t>
  </si>
  <si>
    <t>NYSE Firms Aggregate: %</t>
  </si>
  <si>
    <t>NYSE Firms Aggregate: % Change Y/Y</t>
  </si>
  <si>
    <t>NYSE Firms Aggregate: ($B)</t>
  </si>
  <si>
    <t>US Securities Employment: Thousands</t>
  </si>
  <si>
    <t>US Securities Industry: % Change Y/Y</t>
  </si>
  <si>
    <t>US Securities Industry: % of Total</t>
  </si>
  <si>
    <t>#</t>
  </si>
  <si>
    <t>American Depositary Receipts (ADRs) % Change Y/Y</t>
  </si>
  <si>
    <t>Most Recent Year: 2023</t>
  </si>
  <si>
    <r>
      <t xml:space="preserve">Median value of stock held among families 
</t>
    </r>
    <r>
      <rPr>
        <i/>
        <sz val="10"/>
        <rFont val="Arial"/>
        <family val="2"/>
        <scheme val="major"/>
      </rPr>
      <t>(thousands of 2022 dollars)</t>
    </r>
  </si>
  <si>
    <t>Note: Includes both directly and indirectly held publicly traded stock (i.e. through mutual funds or retirement accounts); 2022 is the latest data available at the time of publication.</t>
  </si>
  <si>
    <t>India</t>
  </si>
  <si>
    <t>US Equity Markets Average Daily Trading Volume</t>
  </si>
  <si>
    <t>Note: Average or the year. Index = Nominal Advanced Foreign Economies Dollar Index, includes trade-weighted (goods only) value of the dollar</t>
  </si>
  <si>
    <t>US Gross Activity in Foreign Equities by Region/Country</t>
  </si>
  <si>
    <t>US Net Activity in Foreign Equities by Region/Country</t>
  </si>
  <si>
    <t>Foreign Holdings of US Securities</t>
  </si>
  <si>
    <t>US Retirement Assets</t>
  </si>
  <si>
    <t>US Household Liquid Financial Assets: % of Total</t>
  </si>
  <si>
    <t>US Holdings of Equities by Type of Holder: % of Total</t>
  </si>
  <si>
    <t>US Household Equity Ownership: $ Billions</t>
  </si>
  <si>
    <t>U. S. Chartered Depository Institutions</t>
  </si>
  <si>
    <t>Note: CPI, Core CPI, unemployment not seasonally adjusted. CPI = % change Y/Y December to December. Core CPI = CPI ex food and energy, UE = unemployment rate for civilians. Savings rate = personal, % of disposable income. Real GDP = 2017 chained dollars</t>
  </si>
  <si>
    <t>Switzerland</t>
  </si>
  <si>
    <t>Note: EU = European Union, HK = Hong Kong (includes government securities only), DM = developed markets, EM = emerging markets, DM/EM exclude countries listed in the table</t>
  </si>
  <si>
    <t>Source: The Federal Reserve, 2022 Survey of Consumer Finances (triennial survey)</t>
  </si>
  <si>
    <t>U.S. 401(K) Assets</t>
  </si>
  <si>
    <t>($B)</t>
  </si>
  <si>
    <t>(Y/Y)</t>
  </si>
  <si>
    <t>(#)</t>
  </si>
  <si>
    <t>($)</t>
  </si>
  <si>
    <t>(% Total)</t>
  </si>
  <si>
    <t>($M)</t>
  </si>
  <si>
    <t>(#B)</t>
  </si>
  <si>
    <t>(#M)</t>
  </si>
  <si>
    <t xml:space="preserve">($B) </t>
  </si>
  <si>
    <t>% Total</t>
  </si>
  <si>
    <t>(#K)</t>
  </si>
  <si>
    <t>US Municipal Bond Average Daily Trading – Dollar Volume</t>
  </si>
  <si>
    <t>US Municipal Bond Average Daily Trading – Number of Trades</t>
  </si>
  <si>
    <t>Note: Net savings rate.</t>
  </si>
  <si>
    <t>Annual Notional Value
($B)</t>
  </si>
  <si>
    <t>Average Daily Notional Value
($B)</t>
  </si>
  <si>
    <t>Grey titles not available in Excel format</t>
  </si>
  <si>
    <t>Global Bond Market Outstanding and Global Equity Market Capitalization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</si>
</sst>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4" formatCode="_(&quot;$&quot;* #,##0.00_);_(&quot;$&quot;* \(#,##0.00\);_(&quot;$&quot;* &quot;-&quot;??_);_(@_)"/>
    <numFmt numFmtId="43" formatCode="_(* #,##0.00_);_(* \(#,##0.00\);_(* &quot;-&quot;??_);_(@_)"/>
    <numFmt numFmtId="164" formatCode="0.0"/>
    <numFmt numFmtId="165" formatCode="#,##0.0"/>
    <numFmt numFmtId="166" formatCode="0.0%"/>
    <numFmt numFmtId="167" formatCode="#,##0.000"/>
    <numFmt numFmtId="168" formatCode="0.0\ \ "/>
    <numFmt numFmtId="169" formatCode="0.0\ \ \ \ "/>
    <numFmt numFmtId="170" formatCode="0.0\ \ \ "/>
    <numFmt numFmtId="171" formatCode="#,##0\ \ \ "/>
    <numFmt numFmtId="172" formatCode="_(* #,##0.0_);_(* \(#,##0.0\);_(* &quot;-&quot;??_);_(@_)"/>
    <numFmt numFmtId="173" formatCode="_(* #,##0_);_(* \(#,##0\);_(* &quot;-&quot;??_);_(@_)"/>
    <numFmt numFmtId="174" formatCode="_(&quot;$&quot;* #,##0.0_);_(&quot;$&quot;* \(#,##0.0\);_(&quot;$&quot;* &quot;-&quot;??_);_(@_)"/>
    <numFmt numFmtId="175" formatCode="0.000"/>
    <numFmt numFmtId="176" formatCode="yyyy"/>
    <numFmt numFmtId="177" formatCode="000000\-0000\-00\ "/>
    <numFmt numFmtId="178" formatCode="00\-000\-000\-000\-00\-0\ "/>
    <numFmt numFmtId="179" formatCode="00\-0000000\ "/>
    <numFmt numFmtId="180" formatCode="00\-000000\-0000\-00\ "/>
    <numFmt numFmtId="181" formatCode="000\-00\-0000\ "/>
    <numFmt numFmtId="182" formatCode="########"/>
    <numFmt numFmtId="183" formatCode="&quot;*&quot;\ ###0;&quot;*&quot;\-###0"/>
    <numFmt numFmtId="184" formatCode="&quot;**&quot;\ ###0;&quot;**&quot;\-###0"/>
    <numFmt numFmtId="185" formatCode="#,##0.0_);\(#,##0.0\)"/>
    <numFmt numFmtId="186" formatCode="0.0\x"/>
    <numFmt numFmtId="187" formatCode="#,##0.0000_);\(#,##0.0000\)"/>
    <numFmt numFmtId="188" formatCode="#,##0.0000"/>
    <numFmt numFmtId="189" formatCode="#,##0.000_);\(#,##0.000\)"/>
    <numFmt numFmtId="190" formatCode="0.000_);\(0.000\)"/>
  </numFmts>
  <fonts count="104">
    <font>
      <sz val="11"/>
      <color theme="1"/>
      <name val="Arial"/>
      <family val="2"/>
      <scheme val="minor"/>
    </font>
    <font>
      <sz val="11"/>
      <color theme="1"/>
      <name val="Arial"/>
      <family val="2"/>
      <scheme val="minor"/>
    </font>
    <font>
      <sz val="11"/>
      <color theme="1"/>
      <name val="Arial"/>
      <family val="2"/>
      <scheme val="minor"/>
    </font>
    <font>
      <sz val="10"/>
      <name val="Arial"/>
      <family val="2"/>
    </font>
    <font>
      <sz val="12"/>
      <name val="Garamond"/>
      <family val="1"/>
    </font>
    <font>
      <b/>
      <sz val="14"/>
      <name val="Garamond"/>
      <family val="1"/>
    </font>
    <font>
      <u/>
      <sz val="12"/>
      <color indexed="12"/>
      <name val="Garamond"/>
      <family val="1"/>
    </font>
    <font>
      <sz val="10"/>
      <name val="Arial"/>
      <family val="2"/>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0"/>
      <color theme="11"/>
      <name val="Arial"/>
      <family val="2"/>
    </font>
    <font>
      <sz val="11"/>
      <color rgb="FF9C5700"/>
      <name val="Arial"/>
      <family val="2"/>
      <scheme val="minor"/>
    </font>
    <font>
      <sz val="18"/>
      <color theme="3"/>
      <name val="Arial"/>
      <family val="2"/>
      <scheme val="major"/>
    </font>
    <font>
      <u/>
      <sz val="12"/>
      <color theme="10"/>
      <name val="Garamond"/>
      <family val="1"/>
    </font>
    <font>
      <sz val="11"/>
      <color indexed="8"/>
      <name val="Arial"/>
      <family val="2"/>
      <scheme val="minor"/>
    </font>
    <font>
      <sz val="10"/>
      <name val="MS Sans Serif"/>
    </font>
    <font>
      <sz val="10"/>
      <name val="MS Sans Serif"/>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Arial"/>
      <family val="2"/>
      <scheme val="major"/>
    </font>
    <font>
      <sz val="10"/>
      <name val="Arial"/>
      <family val="2"/>
    </font>
    <font>
      <sz val="7"/>
      <name val="Helv"/>
    </font>
    <font>
      <sz val="11"/>
      <name val="Palatino"/>
      <family val="1"/>
    </font>
    <font>
      <u/>
      <sz val="10"/>
      <color theme="10"/>
      <name val="Arial"/>
      <family val="2"/>
    </font>
    <font>
      <b/>
      <sz val="10"/>
      <color theme="0" tint="-0.499984740745262"/>
      <name val="Arial"/>
      <family val="2"/>
      <scheme val="major"/>
    </font>
    <font>
      <b/>
      <sz val="10"/>
      <name val="Arial"/>
      <family val="2"/>
      <scheme val="major"/>
    </font>
    <font>
      <u/>
      <sz val="10"/>
      <color theme="10"/>
      <name val="Arial"/>
      <family val="2"/>
      <scheme val="major"/>
    </font>
    <font>
      <sz val="10"/>
      <color theme="1"/>
      <name val="Arial"/>
      <family val="2"/>
      <scheme val="major"/>
    </font>
    <font>
      <u/>
      <sz val="10"/>
      <color indexed="12"/>
      <name val="Arial"/>
      <family val="2"/>
      <scheme val="major"/>
    </font>
    <font>
      <i/>
      <sz val="10"/>
      <name val="Arial"/>
      <family val="2"/>
      <scheme val="major"/>
    </font>
    <font>
      <u/>
      <sz val="10"/>
      <name val="Arial"/>
      <family val="2"/>
      <scheme val="major"/>
    </font>
    <font>
      <b/>
      <sz val="10"/>
      <color rgb="FF000000"/>
      <name val="Arial"/>
      <family val="2"/>
      <scheme val="major"/>
    </font>
    <font>
      <b/>
      <sz val="10"/>
      <color theme="1"/>
      <name val="Arial"/>
      <family val="2"/>
      <scheme val="major"/>
    </font>
    <font>
      <b/>
      <u/>
      <sz val="10"/>
      <name val="Arial"/>
      <family val="2"/>
      <scheme val="major"/>
    </font>
    <font>
      <sz val="10"/>
      <color theme="0" tint="-0.499984740745262"/>
      <name val="Arial"/>
      <family val="2"/>
      <scheme val="major"/>
    </font>
    <font>
      <sz val="8"/>
      <color theme="0" tint="-0.499984740745262"/>
      <name val="Arial"/>
      <family val="2"/>
      <scheme val="major"/>
    </font>
    <font>
      <sz val="10"/>
      <name val="Arial"/>
      <family val="2"/>
      <scheme val="minor"/>
    </font>
    <font>
      <b/>
      <sz val="10"/>
      <name val="Arial"/>
      <family val="2"/>
      <scheme val="minor"/>
    </font>
    <font>
      <b/>
      <sz val="10"/>
      <color indexed="8"/>
      <name val="Arial"/>
      <family val="2"/>
      <scheme val="minor"/>
    </font>
    <font>
      <b/>
      <sz val="10"/>
      <color indexed="59"/>
      <name val="Arial"/>
      <family val="2"/>
      <scheme val="minor"/>
    </font>
    <font>
      <sz val="10"/>
      <color theme="1"/>
      <name val="Arial"/>
      <family val="2"/>
      <scheme val="minor"/>
    </font>
    <font>
      <u/>
      <sz val="10"/>
      <color indexed="12"/>
      <name val="Arial"/>
      <family val="2"/>
      <scheme val="minor"/>
    </font>
    <font>
      <b/>
      <sz val="14"/>
      <color theme="1"/>
      <name val="Arial"/>
      <family val="2"/>
      <scheme val="minor"/>
    </font>
    <font>
      <sz val="8"/>
      <name val="Arial"/>
      <family val="2"/>
      <scheme val="major"/>
    </font>
    <font>
      <sz val="8"/>
      <color theme="1"/>
      <name val="Arial"/>
      <family val="2"/>
      <scheme val="major"/>
    </font>
    <font>
      <b/>
      <sz val="8"/>
      <name val="Arial"/>
      <family val="2"/>
      <scheme val="major"/>
    </font>
    <font>
      <b/>
      <sz val="10"/>
      <name val="Arial"/>
      <family val="2"/>
    </font>
    <font>
      <sz val="10"/>
      <color theme="1"/>
      <name val="Arial"/>
      <family val="2"/>
    </font>
    <font>
      <sz val="8"/>
      <color theme="4"/>
      <name val="Arial"/>
      <family val="2"/>
      <scheme val="major"/>
    </font>
    <font>
      <b/>
      <sz val="10"/>
      <color theme="1"/>
      <name val="Arial"/>
      <family val="2"/>
      <scheme val="minor"/>
    </font>
    <font>
      <u/>
      <sz val="10"/>
      <color rgb="FF923E8C"/>
      <name val="Arial"/>
      <family val="2"/>
      <scheme val="minor"/>
    </font>
    <font>
      <sz val="10"/>
      <color rgb="FFFF0000"/>
      <name val="Arial"/>
      <family val="2"/>
      <scheme val="major"/>
    </font>
    <font>
      <sz val="10"/>
      <name val="Palatino"/>
    </font>
    <font>
      <sz val="10"/>
      <color rgb="FFC00000"/>
      <name val="Arial"/>
      <family val="2"/>
      <scheme val="major"/>
    </font>
    <font>
      <i/>
      <sz val="10"/>
      <color rgb="FFC00000"/>
      <name val="Arial"/>
      <family val="2"/>
      <scheme val="major"/>
    </font>
    <font>
      <b/>
      <sz val="10"/>
      <color theme="0"/>
      <name val="Arial"/>
      <family val="2"/>
    </font>
    <font>
      <i/>
      <sz val="10"/>
      <name val="Arial"/>
      <family val="2"/>
    </font>
    <font>
      <sz val="8"/>
      <color theme="0" tint="-0.499984740745262"/>
      <name val="Arial"/>
      <family val="2"/>
    </font>
    <font>
      <sz val="8"/>
      <color theme="1"/>
      <name val="Arial"/>
      <family val="2"/>
    </font>
    <font>
      <sz val="10"/>
      <color theme="0"/>
      <name val="Arial"/>
      <family val="2"/>
    </font>
    <font>
      <b/>
      <sz val="10"/>
      <color theme="0"/>
      <name val="Arial"/>
      <family val="2"/>
      <scheme val="major"/>
    </font>
    <font>
      <sz val="10"/>
      <color theme="0"/>
      <name val="Arial"/>
      <family val="2"/>
      <scheme val="major"/>
    </font>
    <font>
      <sz val="10"/>
      <color rgb="FFFF0000"/>
      <name val="Arial"/>
      <family val="2"/>
    </font>
    <font>
      <i/>
      <sz val="10"/>
      <color rgb="FFC00000"/>
      <name val="Arial"/>
      <family val="2"/>
    </font>
    <font>
      <b/>
      <sz val="8"/>
      <name val="Arial"/>
      <family val="2"/>
    </font>
    <font>
      <sz val="8"/>
      <name val="Arial"/>
      <family val="2"/>
    </font>
    <font>
      <b/>
      <sz val="10"/>
      <color theme="1"/>
      <name val="Arial"/>
      <family val="2"/>
    </font>
    <font>
      <i/>
      <sz val="10"/>
      <color theme="0"/>
      <name val="Arial"/>
      <family val="2"/>
      <scheme val="major"/>
    </font>
    <font>
      <sz val="9"/>
      <color theme="1"/>
      <name val="Verdana"/>
      <family val="2"/>
    </font>
    <font>
      <sz val="10"/>
      <color rgb="FF5F6C7D"/>
      <name val="Arial"/>
      <family val="2"/>
      <scheme val="major"/>
    </font>
    <font>
      <i/>
      <sz val="10"/>
      <color rgb="FF5F6C7D"/>
      <name val="Arial"/>
      <family val="2"/>
      <scheme val="major"/>
    </font>
    <font>
      <i/>
      <sz val="10"/>
      <color rgb="FFC00000"/>
      <name val="Arial"/>
      <family val="2"/>
      <scheme val="minor"/>
    </font>
    <font>
      <u/>
      <sz val="10"/>
      <color theme="0" tint="-0.499984740745262"/>
      <name val="Arial"/>
      <family val="2"/>
      <scheme val="minor"/>
    </font>
    <font>
      <sz val="10"/>
      <color theme="0" tint="-0.499984740745262"/>
      <name val="Arial"/>
      <family val="2"/>
      <scheme val="minor"/>
    </font>
    <font>
      <sz val="8"/>
      <color theme="0"/>
      <name val="Arial"/>
      <family val="2"/>
    </font>
    <font>
      <b/>
      <sz val="8"/>
      <color theme="0"/>
      <name val="Arial"/>
      <family val="2"/>
    </font>
  </fonts>
  <fills count="61">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theme="6" tint="0.79998168889431442"/>
        <bgColor indexed="64"/>
      </patternFill>
    </fill>
    <fill>
      <patternFill patternType="solid">
        <fgColor rgb="FF445925"/>
        <bgColor indexed="64"/>
      </patternFill>
    </fill>
    <fill>
      <patternFill patternType="solid">
        <fgColor theme="4" tint="0.79998168889431442"/>
        <bgColor indexed="64"/>
      </patternFill>
    </fill>
    <fill>
      <patternFill patternType="solid">
        <fgColor theme="4"/>
        <bgColor indexed="64"/>
      </patternFill>
    </fill>
    <fill>
      <patternFill patternType="solid">
        <fgColor theme="5" tint="0.79998168889431442"/>
        <bgColor indexed="64"/>
      </patternFill>
    </fill>
    <fill>
      <patternFill patternType="solid">
        <fgColor theme="6"/>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79998168889431442"/>
        <bgColor indexed="64"/>
      </patternFill>
    </fill>
  </fills>
  <borders count="23">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theme="0"/>
      </bottom>
      <diagonal/>
    </border>
    <border>
      <left/>
      <right/>
      <top style="thin">
        <color theme="0"/>
      </top>
      <bottom/>
      <diagonal/>
    </border>
  </borders>
  <cellStyleXfs count="123">
    <xf numFmtId="0" fontId="0" fillId="0" borderId="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12" fillId="4" borderId="0" applyNumberFormat="0" applyBorder="0" applyAlignment="0" applyProtection="0"/>
    <xf numFmtId="0" fontId="15" fillId="7" borderId="5" applyNumberFormat="0" applyAlignment="0" applyProtection="0"/>
    <xf numFmtId="0" fontId="17" fillId="8" borderId="8" applyNumberFormat="0" applyAlignment="0" applyProtection="0"/>
    <xf numFmtId="43" fontId="3" fillId="0" borderId="0" applyFont="0" applyFill="0" applyBorder="0" applyAlignment="0" applyProtection="0"/>
    <xf numFmtId="0" fontId="19" fillId="0" borderId="0" applyNumberFormat="0" applyFill="0" applyBorder="0" applyAlignment="0" applyProtection="0"/>
    <xf numFmtId="0" fontId="11" fillId="3" borderId="0" applyNumberFormat="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6" fillId="0" borderId="0" applyNumberFormat="0" applyFill="0" applyBorder="0" applyAlignment="0" applyProtection="0">
      <alignment vertical="top"/>
      <protection locked="0"/>
    </xf>
    <xf numFmtId="0" fontId="13" fillId="6" borderId="5" applyNumberFormat="0" applyAlignment="0" applyProtection="0"/>
    <xf numFmtId="0" fontId="16" fillId="0" borderId="7" applyNumberFormat="0" applyFill="0" applyAlignment="0" applyProtection="0"/>
    <xf numFmtId="0" fontId="23" fillId="5" borderId="0" applyNumberFormat="0" applyBorder="0" applyAlignment="0" applyProtection="0"/>
    <xf numFmtId="0" fontId="2" fillId="9" borderId="9" applyNumberFormat="0" applyFont="0" applyAlignment="0" applyProtection="0"/>
    <xf numFmtId="0" fontId="14" fillId="7" borderId="6" applyNumberFormat="0" applyAlignment="0" applyProtection="0"/>
    <xf numFmtId="9" fontId="3" fillId="0" borderId="0" applyFont="0" applyFill="0" applyBorder="0" applyAlignment="0" applyProtection="0"/>
    <xf numFmtId="0" fontId="24" fillId="0" borderId="0" applyNumberFormat="0" applyFill="0" applyBorder="0" applyAlignment="0" applyProtection="0"/>
    <xf numFmtId="0" fontId="20" fillId="0" borderId="10" applyNumberFormat="0" applyFill="0" applyAlignment="0" applyProtection="0"/>
    <xf numFmtId="0" fontId="18" fillId="0" borderId="0" applyNumberFormat="0" applyFill="0" applyBorder="0" applyAlignment="0" applyProtection="0"/>
    <xf numFmtId="44" fontId="7" fillId="0" borderId="0" applyFont="0" applyFill="0" applyBorder="0" applyAlignment="0" applyProtection="0"/>
    <xf numFmtId="0" fontId="22" fillId="0" borderId="0" applyNumberFormat="0" applyFill="0" applyBorder="0" applyAlignment="0" applyProtection="0"/>
    <xf numFmtId="0" fontId="51" fillId="0" borderId="0" applyNumberFormat="0" applyFill="0" applyBorder="0" applyAlignment="0" applyProtection="0"/>
    <xf numFmtId="165" fontId="5" fillId="2" borderId="0">
      <alignment vertical="center"/>
    </xf>
    <xf numFmtId="165" fontId="4" fillId="2" borderId="0"/>
    <xf numFmtId="0" fontId="4" fillId="2" borderId="0"/>
    <xf numFmtId="0" fontId="26" fillId="0" borderId="0"/>
    <xf numFmtId="0" fontId="27" fillId="0" borderId="0"/>
    <xf numFmtId="0" fontId="1" fillId="0" borderId="0"/>
    <xf numFmtId="0" fontId="28" fillId="0" borderId="0"/>
    <xf numFmtId="0" fontId="3" fillId="0" borderId="0"/>
    <xf numFmtId="0" fontId="3" fillId="0" borderId="0"/>
    <xf numFmtId="0" fontId="29" fillId="34" borderId="0" applyNumberFormat="0" applyBorder="0" applyAlignment="0" applyProtection="0"/>
    <xf numFmtId="0" fontId="29" fillId="35" borderId="0" applyNumberFormat="0" applyBorder="0" applyAlignment="0" applyProtection="0"/>
    <xf numFmtId="0" fontId="29" fillId="36" borderId="0" applyNumberFormat="0" applyBorder="0" applyAlignment="0" applyProtection="0"/>
    <xf numFmtId="0" fontId="29" fillId="34" borderId="0" applyNumberFormat="0" applyBorder="0" applyAlignment="0" applyProtection="0"/>
    <xf numFmtId="0" fontId="29" fillId="37" borderId="0" applyNumberFormat="0" applyBorder="0" applyAlignment="0" applyProtection="0"/>
    <xf numFmtId="0" fontId="29" fillId="35" borderId="0" applyNumberFormat="0" applyBorder="0" applyAlignment="0" applyProtection="0"/>
    <xf numFmtId="0" fontId="29" fillId="38"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35" borderId="0" applyNumberFormat="0" applyBorder="0" applyAlignment="0" applyProtection="0"/>
    <xf numFmtId="0" fontId="30" fillId="42"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5"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2" borderId="0" applyNumberFormat="0" applyBorder="0" applyAlignment="0" applyProtection="0"/>
    <xf numFmtId="0" fontId="30" fillId="46" borderId="0" applyNumberFormat="0" applyBorder="0" applyAlignment="0" applyProtection="0"/>
    <xf numFmtId="0" fontId="31" fillId="47" borderId="0" applyNumberFormat="0" applyBorder="0" applyAlignment="0" applyProtection="0"/>
    <xf numFmtId="0" fontId="32" fillId="34" borderId="12" applyNumberFormat="0" applyAlignment="0" applyProtection="0"/>
    <xf numFmtId="0" fontId="33" fillId="48" borderId="13" applyNumberFormat="0" applyAlignment="0" applyProtection="0"/>
    <xf numFmtId="0" fontId="34" fillId="0" borderId="0" applyNumberFormat="0" applyFill="0" applyBorder="0" applyAlignment="0" applyProtection="0"/>
    <xf numFmtId="0" fontId="35" fillId="49" borderId="0" applyNumberFormat="0" applyBorder="0" applyAlignment="0" applyProtection="0"/>
    <xf numFmtId="0" fontId="36" fillId="0" borderId="14" applyNumberFormat="0" applyFill="0" applyAlignment="0" applyProtection="0"/>
    <xf numFmtId="0" fontId="37" fillId="0" borderId="15" applyNumberFormat="0" applyFill="0" applyAlignment="0" applyProtection="0"/>
    <xf numFmtId="0" fontId="38" fillId="0" borderId="16" applyNumberFormat="0" applyFill="0" applyAlignment="0" applyProtection="0"/>
    <xf numFmtId="0" fontId="38" fillId="0" borderId="0" applyNumberFormat="0" applyFill="0" applyBorder="0" applyAlignment="0" applyProtection="0"/>
    <xf numFmtId="0" fontId="39" fillId="35" borderId="12" applyNumberFormat="0" applyAlignment="0" applyProtection="0"/>
    <xf numFmtId="0" fontId="40" fillId="0" borderId="17" applyNumberFormat="0" applyFill="0" applyAlignment="0" applyProtection="0"/>
    <xf numFmtId="0" fontId="41" fillId="40" borderId="0" applyNumberFormat="0" applyBorder="0" applyAlignment="0" applyProtection="0"/>
    <xf numFmtId="0" fontId="29" fillId="36" borderId="18" applyNumberFormat="0" applyFont="0" applyAlignment="0" applyProtection="0"/>
    <xf numFmtId="0" fontId="42" fillId="34" borderId="19" applyNumberFormat="0" applyAlignment="0" applyProtection="0"/>
    <xf numFmtId="0" fontId="3" fillId="0" borderId="0" applyNumberFormat="0" applyFill="0" applyBorder="0" applyAlignment="0" applyProtection="0"/>
    <xf numFmtId="0" fontId="43" fillId="0" borderId="0" applyNumberFormat="0" applyFill="0" applyBorder="0" applyAlignment="0" applyProtection="0"/>
    <xf numFmtId="0" fontId="44" fillId="0" borderId="20" applyNumberFormat="0" applyFill="0" applyAlignment="0" applyProtection="0"/>
    <xf numFmtId="0" fontId="45" fillId="0" borderId="0" applyNumberFormat="0" applyFill="0" applyBorder="0" applyAlignment="0" applyProtection="0"/>
    <xf numFmtId="0" fontId="46" fillId="0" borderId="0"/>
    <xf numFmtId="0" fontId="48" fillId="0" borderId="0"/>
    <xf numFmtId="183" fontId="3" fillId="0" borderId="0" applyFont="0" applyFill="0" applyBorder="0" applyAlignment="0" applyProtection="0"/>
    <xf numFmtId="177"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178" fontId="3" fillId="0" borderId="0" applyFont="0" applyFill="0" applyBorder="0" applyAlignment="0" applyProtection="0"/>
    <xf numFmtId="184" fontId="3" fillId="0" borderId="0" applyFont="0" applyFill="0" applyBorder="0" applyAlignment="0" applyProtection="0"/>
    <xf numFmtId="179" fontId="3" fillId="0" borderId="0" applyFont="0" applyFill="0" applyBorder="0" applyAlignment="0" applyProtection="0"/>
    <xf numFmtId="0" fontId="51" fillId="0" borderId="0" applyNumberFormat="0" applyFill="0" applyBorder="0" applyAlignment="0" applyProtection="0">
      <alignment vertical="top"/>
      <protection locked="0"/>
    </xf>
    <xf numFmtId="0" fontId="3" fillId="0" borderId="0"/>
    <xf numFmtId="0" fontId="50" fillId="0" borderId="0"/>
    <xf numFmtId="0" fontId="50" fillId="0" borderId="0"/>
    <xf numFmtId="9" fontId="3" fillId="0" borderId="0" applyFont="0" applyFill="0" applyBorder="0" applyAlignment="0" applyProtection="0"/>
    <xf numFmtId="180" fontId="3" fillId="0" borderId="0" applyFont="0" applyFill="0" applyBorder="0" applyAlignment="0" applyProtection="0"/>
    <xf numFmtId="181" fontId="3" fillId="0" borderId="0" applyFont="0" applyFill="0" applyBorder="0" applyAlignment="0" applyProtection="0"/>
    <xf numFmtId="0" fontId="49" fillId="0" borderId="11">
      <alignment horizontal="center"/>
    </xf>
    <xf numFmtId="182" fontId="3" fillId="0" borderId="0" applyFont="0" applyFill="0" applyBorder="0" applyAlignment="0" applyProtection="0"/>
    <xf numFmtId="0" fontId="1" fillId="9" borderId="9" applyNumberFormat="0" applyFont="0" applyAlignment="0" applyProtection="0"/>
    <xf numFmtId="0" fontId="78" fillId="0" borderId="0" applyNumberFormat="0" applyFill="0" applyBorder="0" applyAlignment="0" applyProtection="0"/>
    <xf numFmtId="0" fontId="25" fillId="0" borderId="0" applyNumberFormat="0" applyFill="0" applyBorder="0" applyAlignment="0" applyProtection="0"/>
    <xf numFmtId="0" fontId="80" fillId="0" borderId="0"/>
    <xf numFmtId="43" fontId="96" fillId="0" borderId="0" applyFont="0" applyFill="0" applyBorder="0" applyAlignment="0" applyProtection="0"/>
    <xf numFmtId="0" fontId="3" fillId="0" borderId="0"/>
  </cellStyleXfs>
  <cellXfs count="455">
    <xf numFmtId="0" fontId="0" fillId="0" borderId="0" xfId="0"/>
    <xf numFmtId="0" fontId="47" fillId="2" borderId="0" xfId="0" applyFont="1" applyFill="1"/>
    <xf numFmtId="0" fontId="52" fillId="0" borderId="0" xfId="0" applyFont="1" applyAlignment="1">
      <alignment horizontal="left" vertical="center" readingOrder="1"/>
    </xf>
    <xf numFmtId="0" fontId="53" fillId="2" borderId="0" xfId="0" applyFont="1" applyFill="1" applyAlignment="1">
      <alignment horizontal="left" vertical="center"/>
    </xf>
    <xf numFmtId="0" fontId="47" fillId="2" borderId="0" xfId="0" applyFont="1" applyFill="1" applyAlignment="1">
      <alignment vertical="center"/>
    </xf>
    <xf numFmtId="0" fontId="47" fillId="2" borderId="0" xfId="0" applyFont="1" applyFill="1" applyAlignment="1">
      <alignment horizontal="left"/>
    </xf>
    <xf numFmtId="0" fontId="47" fillId="2" borderId="0" xfId="0" applyFont="1" applyFill="1" applyAlignment="1">
      <alignment horizontal="right"/>
    </xf>
    <xf numFmtId="0" fontId="47" fillId="2" borderId="0" xfId="0" applyFont="1" applyFill="1" applyAlignment="1">
      <alignment wrapText="1"/>
    </xf>
    <xf numFmtId="165" fontId="47" fillId="2" borderId="0" xfId="0" applyNumberFormat="1" applyFont="1" applyFill="1"/>
    <xf numFmtId="166" fontId="47" fillId="2" borderId="0" xfId="41" applyNumberFormat="1" applyFont="1" applyFill="1"/>
    <xf numFmtId="0" fontId="57" fillId="2" borderId="0" xfId="0" applyFont="1" applyFill="1"/>
    <xf numFmtId="166" fontId="47" fillId="2" borderId="0" xfId="0" applyNumberFormat="1" applyFont="1" applyFill="1"/>
    <xf numFmtId="0" fontId="54" fillId="2" borderId="0" xfId="47" applyFont="1" applyFill="1"/>
    <xf numFmtId="0" fontId="53" fillId="2" borderId="0" xfId="0" applyFont="1" applyFill="1" applyAlignment="1">
      <alignment horizontal="left"/>
    </xf>
    <xf numFmtId="0" fontId="53" fillId="2" borderId="0" xfId="0" applyFont="1" applyFill="1"/>
    <xf numFmtId="164" fontId="47" fillId="2" borderId="0" xfId="0" applyNumberFormat="1" applyFont="1" applyFill="1" applyAlignment="1">
      <alignment horizontal="right"/>
    </xf>
    <xf numFmtId="165" fontId="47" fillId="2" borderId="0" xfId="0" applyNumberFormat="1" applyFont="1" applyFill="1" applyAlignment="1">
      <alignment horizontal="right"/>
    </xf>
    <xf numFmtId="166" fontId="47" fillId="2" borderId="0" xfId="0" applyNumberFormat="1" applyFont="1" applyFill="1" applyAlignment="1">
      <alignment horizontal="right"/>
    </xf>
    <xf numFmtId="166" fontId="47" fillId="2" borderId="0" xfId="41" applyNumberFormat="1" applyFont="1" applyFill="1" applyAlignment="1">
      <alignment horizontal="right"/>
    </xf>
    <xf numFmtId="164" fontId="47" fillId="2" borderId="0" xfId="0" applyNumberFormat="1" applyFont="1" applyFill="1" applyAlignment="1">
      <alignment horizontal="left"/>
    </xf>
    <xf numFmtId="165" fontId="53" fillId="2" borderId="0" xfId="0" applyNumberFormat="1" applyFont="1" applyFill="1"/>
    <xf numFmtId="0" fontId="47" fillId="2" borderId="0" xfId="0" applyFont="1" applyFill="1" applyAlignment="1">
      <alignment horizontal="right" vertical="center"/>
    </xf>
    <xf numFmtId="1" fontId="47" fillId="2" borderId="0" xfId="0" applyNumberFormat="1" applyFont="1" applyFill="1" applyAlignment="1">
      <alignment horizontal="right" vertical="center"/>
    </xf>
    <xf numFmtId="0" fontId="47" fillId="2" borderId="0" xfId="0" applyFont="1" applyFill="1" applyAlignment="1">
      <alignment horizontal="left" vertical="top"/>
    </xf>
    <xf numFmtId="10" fontId="47" fillId="2" borderId="0" xfId="41" applyNumberFormat="1" applyFont="1" applyFill="1"/>
    <xf numFmtId="164" fontId="47" fillId="2" borderId="0" xfId="0" applyNumberFormat="1" applyFont="1" applyFill="1" applyAlignment="1">
      <alignment horizontal="right" vertical="top"/>
    </xf>
    <xf numFmtId="0" fontId="47" fillId="2" borderId="0" xfId="0" applyFont="1" applyFill="1" applyAlignment="1">
      <alignment horizontal="right" vertical="top"/>
    </xf>
    <xf numFmtId="0" fontId="53" fillId="2" borderId="0" xfId="0" applyFont="1" applyFill="1" applyAlignment="1">
      <alignment vertical="center"/>
    </xf>
    <xf numFmtId="0" fontId="47" fillId="2" borderId="0" xfId="0" applyFont="1" applyFill="1" applyAlignment="1">
      <alignment horizontal="right" wrapText="1"/>
    </xf>
    <xf numFmtId="3" fontId="47" fillId="2" borderId="0" xfId="0" applyNumberFormat="1" applyFont="1" applyFill="1"/>
    <xf numFmtId="0" fontId="59" fillId="0" borderId="0" xfId="0" applyFont="1" applyAlignment="1">
      <alignment horizontal="left" vertical="center" readingOrder="1"/>
    </xf>
    <xf numFmtId="0" fontId="47" fillId="2" borderId="0" xfId="0" applyFont="1" applyFill="1" applyAlignment="1">
      <alignment vertical="top"/>
    </xf>
    <xf numFmtId="164" fontId="47" fillId="2" borderId="0" xfId="0" applyNumberFormat="1" applyFont="1" applyFill="1"/>
    <xf numFmtId="0" fontId="57" fillId="2" borderId="0" xfId="0" applyFont="1" applyFill="1" applyAlignment="1">
      <alignment horizontal="left"/>
    </xf>
    <xf numFmtId="164" fontId="47" fillId="2" borderId="0" xfId="0" applyNumberFormat="1" applyFont="1" applyFill="1" applyAlignment="1">
      <alignment vertical="top"/>
    </xf>
    <xf numFmtId="0" fontId="55" fillId="2" borderId="0" xfId="0" applyFont="1" applyFill="1" applyAlignment="1">
      <alignment vertical="center"/>
    </xf>
    <xf numFmtId="0" fontId="55" fillId="2" borderId="0" xfId="0" applyFont="1" applyFill="1"/>
    <xf numFmtId="0" fontId="47" fillId="2" borderId="0" xfId="0" applyFont="1" applyFill="1" applyAlignment="1">
      <alignment horizontal="centerContinuous"/>
    </xf>
    <xf numFmtId="3" fontId="53" fillId="2" borderId="0" xfId="0" applyNumberFormat="1" applyFont="1" applyFill="1" applyAlignment="1">
      <alignment vertical="top"/>
    </xf>
    <xf numFmtId="0" fontId="47" fillId="2" borderId="0" xfId="0" applyFont="1" applyFill="1" applyAlignment="1">
      <alignment horizontal="center"/>
    </xf>
    <xf numFmtId="3" fontId="47" fillId="2" borderId="0" xfId="0" applyNumberFormat="1" applyFont="1" applyFill="1" applyAlignment="1">
      <alignment vertical="top"/>
    </xf>
    <xf numFmtId="0" fontId="47" fillId="2" borderId="0" xfId="0" applyFont="1" applyFill="1" applyAlignment="1">
      <alignment horizontal="left" vertical="center"/>
    </xf>
    <xf numFmtId="0" fontId="53" fillId="2" borderId="0" xfId="0" applyFont="1" applyFill="1" applyAlignment="1">
      <alignment vertical="top"/>
    </xf>
    <xf numFmtId="0" fontId="53" fillId="2" borderId="0" xfId="0" applyFont="1" applyFill="1" applyAlignment="1">
      <alignment horizontal="left" vertical="top"/>
    </xf>
    <xf numFmtId="0" fontId="47" fillId="2" borderId="0" xfId="0" applyFont="1" applyFill="1" applyAlignment="1">
      <alignment horizontal="left" vertical="top" indent="1"/>
    </xf>
    <xf numFmtId="176" fontId="47" fillId="2" borderId="0" xfId="0" applyNumberFormat="1" applyFont="1" applyFill="1" applyAlignment="1">
      <alignment horizontal="left"/>
    </xf>
    <xf numFmtId="0" fontId="47" fillId="2" borderId="0" xfId="0" applyFont="1" applyFill="1" applyAlignment="1">
      <alignment horizontal="center" vertical="center"/>
    </xf>
    <xf numFmtId="164" fontId="47" fillId="2" borderId="0" xfId="0" applyNumberFormat="1" applyFont="1" applyFill="1" applyAlignment="1">
      <alignment horizontal="center"/>
    </xf>
    <xf numFmtId="173" fontId="57" fillId="2" borderId="0" xfId="28" applyNumberFormat="1" applyFont="1" applyFill="1" applyAlignment="1">
      <alignment vertical="center"/>
    </xf>
    <xf numFmtId="172" fontId="57" fillId="2" borderId="0" xfId="28" applyNumberFormat="1" applyFont="1" applyFill="1" applyAlignment="1">
      <alignment vertical="center"/>
    </xf>
    <xf numFmtId="173" fontId="47" fillId="2" borderId="0" xfId="28" applyNumberFormat="1" applyFont="1" applyFill="1"/>
    <xf numFmtId="172" fontId="47" fillId="2" borderId="0" xfId="28" applyNumberFormat="1" applyFont="1" applyFill="1"/>
    <xf numFmtId="174" fontId="47" fillId="2" borderId="0" xfId="45" applyNumberFormat="1" applyFont="1" applyFill="1"/>
    <xf numFmtId="43" fontId="47" fillId="2" borderId="0" xfId="28" applyFont="1" applyFill="1"/>
    <xf numFmtId="166" fontId="55" fillId="2" borderId="0" xfId="41" applyNumberFormat="1" applyFont="1" applyFill="1"/>
    <xf numFmtId="0" fontId="47" fillId="2" borderId="0" xfId="0" applyFont="1" applyFill="1" applyAlignment="1">
      <alignment horizontal="centerContinuous" vertical="center"/>
    </xf>
    <xf numFmtId="3" fontId="47" fillId="2" borderId="0" xfId="0" applyNumberFormat="1" applyFont="1" applyFill="1" applyAlignment="1" applyProtection="1">
      <alignment horizontal="right" vertical="top"/>
      <protection locked="0"/>
    </xf>
    <xf numFmtId="165" fontId="47" fillId="2" borderId="0" xfId="49" applyFont="1" applyAlignment="1">
      <alignment wrapText="1"/>
    </xf>
    <xf numFmtId="165" fontId="47" fillId="2" borderId="0" xfId="49" applyFont="1"/>
    <xf numFmtId="0" fontId="55" fillId="2" borderId="0" xfId="0" applyFont="1" applyFill="1" applyAlignment="1">
      <alignment wrapText="1"/>
    </xf>
    <xf numFmtId="0" fontId="58" fillId="2" borderId="0" xfId="0" applyFont="1" applyFill="1" applyAlignment="1">
      <alignment vertical="center"/>
    </xf>
    <xf numFmtId="0" fontId="61" fillId="2" borderId="0" xfId="0" applyFont="1" applyFill="1" applyAlignment="1">
      <alignment vertical="center"/>
    </xf>
    <xf numFmtId="176" fontId="47" fillId="2" borderId="0" xfId="0" applyNumberFormat="1" applyFont="1" applyFill="1" applyAlignment="1">
      <alignment horizontal="left" vertical="top"/>
    </xf>
    <xf numFmtId="165" fontId="53" fillId="2" borderId="0" xfId="48" applyFont="1">
      <alignment vertical="center"/>
    </xf>
    <xf numFmtId="3" fontId="47" fillId="2" borderId="0" xfId="0" applyNumberFormat="1" applyFont="1" applyFill="1" applyAlignment="1">
      <alignment horizontal="center"/>
    </xf>
    <xf numFmtId="0" fontId="56" fillId="2" borderId="0" xfId="0" applyFont="1" applyFill="1" applyAlignment="1">
      <alignment horizontal="left"/>
    </xf>
    <xf numFmtId="0" fontId="47" fillId="2" borderId="0" xfId="50" applyFont="1"/>
    <xf numFmtId="166" fontId="47" fillId="2" borderId="0" xfId="41" applyNumberFormat="1" applyFont="1" applyFill="1" applyAlignment="1">
      <alignment horizontal="center"/>
    </xf>
    <xf numFmtId="0" fontId="54" fillId="2" borderId="0" xfId="47" applyFont="1" applyFill="1" applyAlignment="1"/>
    <xf numFmtId="166" fontId="47" fillId="2" borderId="0" xfId="41" applyNumberFormat="1" applyFont="1" applyFill="1" applyAlignment="1"/>
    <xf numFmtId="0" fontId="63" fillId="2" borderId="0" xfId="0" applyFont="1" applyFill="1" applyAlignment="1">
      <alignment vertical="top"/>
    </xf>
    <xf numFmtId="165" fontId="57" fillId="2" borderId="0" xfId="0" applyNumberFormat="1" applyFont="1" applyFill="1"/>
    <xf numFmtId="176" fontId="47" fillId="2" borderId="1" xfId="0" applyNumberFormat="1" applyFont="1" applyFill="1" applyBorder="1" applyAlignment="1">
      <alignment horizontal="left" vertical="top"/>
    </xf>
    <xf numFmtId="166" fontId="47" fillId="2" borderId="1" xfId="41" applyNumberFormat="1" applyFont="1" applyFill="1" applyBorder="1" applyAlignment="1">
      <alignment horizontal="center"/>
    </xf>
    <xf numFmtId="166" fontId="47" fillId="2" borderId="0" xfId="41" applyNumberFormat="1" applyFont="1" applyFill="1" applyBorder="1" applyAlignment="1">
      <alignment horizontal="center"/>
    </xf>
    <xf numFmtId="165" fontId="55" fillId="2" borderId="0" xfId="0" applyNumberFormat="1" applyFont="1" applyFill="1" applyAlignment="1">
      <alignment horizontal="center"/>
    </xf>
    <xf numFmtId="0" fontId="63" fillId="2" borderId="0" xfId="0" applyFont="1" applyFill="1" applyAlignment="1">
      <alignment horizontal="left" vertical="center" readingOrder="1"/>
    </xf>
    <xf numFmtId="176" fontId="47" fillId="2" borderId="1" xfId="0" applyNumberFormat="1" applyFont="1" applyFill="1" applyBorder="1" applyAlignment="1">
      <alignment horizontal="left"/>
    </xf>
    <xf numFmtId="37" fontId="55" fillId="2" borderId="0" xfId="0" applyNumberFormat="1" applyFont="1" applyFill="1" applyAlignment="1">
      <alignment horizontal="center"/>
    </xf>
    <xf numFmtId="37" fontId="55" fillId="2" borderId="1" xfId="0" applyNumberFormat="1" applyFont="1" applyFill="1" applyBorder="1" applyAlignment="1">
      <alignment horizontal="center"/>
    </xf>
    <xf numFmtId="185" fontId="55" fillId="2" borderId="0" xfId="0" applyNumberFormat="1" applyFont="1" applyFill="1" applyAlignment="1">
      <alignment horizontal="center"/>
    </xf>
    <xf numFmtId="0" fontId="47" fillId="2" borderId="0" xfId="0" applyFont="1" applyFill="1" applyAlignment="1">
      <alignment horizontal="center" wrapText="1"/>
    </xf>
    <xf numFmtId="0" fontId="63" fillId="2" borderId="0" xfId="0" applyFont="1" applyFill="1" applyAlignment="1">
      <alignment horizontal="left" vertical="top" wrapText="1"/>
    </xf>
    <xf numFmtId="166" fontId="55" fillId="2" borderId="0" xfId="41" applyNumberFormat="1" applyFont="1" applyFill="1" applyAlignment="1">
      <alignment horizontal="center"/>
    </xf>
    <xf numFmtId="3" fontId="47" fillId="2" borderId="1" xfId="0" applyNumberFormat="1" applyFont="1" applyFill="1" applyBorder="1" applyAlignment="1">
      <alignment horizontal="center"/>
    </xf>
    <xf numFmtId="165" fontId="47" fillId="2" borderId="0" xfId="0" applyNumberFormat="1" applyFont="1" applyFill="1" applyAlignment="1">
      <alignment horizontal="center"/>
    </xf>
    <xf numFmtId="0" fontId="47" fillId="2" borderId="0" xfId="0" applyFont="1" applyFill="1" applyAlignment="1">
      <alignment horizontal="left" vertical="center" wrapText="1"/>
    </xf>
    <xf numFmtId="0" fontId="47" fillId="2" borderId="0" xfId="0" applyFont="1" applyFill="1" applyAlignment="1">
      <alignment vertical="center" wrapText="1"/>
    </xf>
    <xf numFmtId="0" fontId="55" fillId="2" borderId="0" xfId="0" applyFont="1" applyFill="1" applyAlignment="1">
      <alignment horizontal="center"/>
    </xf>
    <xf numFmtId="164" fontId="47" fillId="2" borderId="1" xfId="0" applyNumberFormat="1" applyFont="1" applyFill="1" applyBorder="1" applyAlignment="1">
      <alignment horizontal="center"/>
    </xf>
    <xf numFmtId="0" fontId="57" fillId="2" borderId="0" xfId="50" applyFont="1"/>
    <xf numFmtId="0" fontId="47" fillId="2" borderId="0" xfId="0" applyFont="1" applyFill="1" applyAlignment="1">
      <alignment horizontal="left" wrapText="1"/>
    </xf>
    <xf numFmtId="165" fontId="47" fillId="2" borderId="1" xfId="0" applyNumberFormat="1" applyFont="1" applyFill="1" applyBorder="1" applyAlignment="1">
      <alignment horizontal="center"/>
    </xf>
    <xf numFmtId="0" fontId="47" fillId="2" borderId="1" xfId="0" applyFont="1" applyFill="1" applyBorder="1" applyAlignment="1">
      <alignment horizontal="left"/>
    </xf>
    <xf numFmtId="166" fontId="47" fillId="2" borderId="0" xfId="0" applyNumberFormat="1" applyFont="1" applyFill="1" applyAlignment="1">
      <alignment horizontal="center"/>
    </xf>
    <xf numFmtId="166" fontId="47" fillId="2" borderId="1" xfId="0" applyNumberFormat="1" applyFont="1" applyFill="1" applyBorder="1" applyAlignment="1">
      <alignment horizontal="center"/>
    </xf>
    <xf numFmtId="165" fontId="47" fillId="2" borderId="0" xfId="28" applyNumberFormat="1" applyFont="1" applyFill="1" applyAlignment="1">
      <alignment horizontal="center"/>
    </xf>
    <xf numFmtId="4" fontId="47" fillId="2" borderId="0" xfId="28" applyNumberFormat="1" applyFont="1" applyFill="1" applyAlignment="1">
      <alignment horizontal="center"/>
    </xf>
    <xf numFmtId="4" fontId="55" fillId="2" borderId="0" xfId="0" applyNumberFormat="1" applyFont="1" applyFill="1" applyAlignment="1">
      <alignment horizontal="center"/>
    </xf>
    <xf numFmtId="4" fontId="47" fillId="2" borderId="1" xfId="28" applyNumberFormat="1" applyFont="1" applyFill="1" applyBorder="1" applyAlignment="1">
      <alignment horizontal="center"/>
    </xf>
    <xf numFmtId="0" fontId="53" fillId="2" borderId="0" xfId="0" applyFont="1" applyFill="1" applyAlignment="1">
      <alignment horizontal="center" wrapText="1"/>
    </xf>
    <xf numFmtId="0" fontId="60" fillId="2" borderId="0" xfId="0" applyFont="1" applyFill="1"/>
    <xf numFmtId="10" fontId="47" fillId="2" borderId="0" xfId="41" applyNumberFormat="1" applyFont="1" applyFill="1" applyAlignment="1">
      <alignment horizontal="center"/>
    </xf>
    <xf numFmtId="4" fontId="55" fillId="2" borderId="0" xfId="41" applyNumberFormat="1" applyFont="1" applyFill="1" applyAlignment="1">
      <alignment horizontal="center"/>
    </xf>
    <xf numFmtId="0" fontId="57" fillId="2" borderId="0" xfId="0" quotePrefix="1" applyFont="1" applyFill="1" applyAlignment="1">
      <alignment horizontal="left"/>
    </xf>
    <xf numFmtId="165" fontId="55" fillId="2" borderId="0" xfId="41" applyNumberFormat="1" applyFont="1" applyFill="1" applyAlignment="1">
      <alignment horizontal="center"/>
    </xf>
    <xf numFmtId="39" fontId="47" fillId="2" borderId="0" xfId="28" applyNumberFormat="1" applyFont="1" applyFill="1" applyAlignment="1">
      <alignment horizontal="center"/>
    </xf>
    <xf numFmtId="39" fontId="47" fillId="2" borderId="1" xfId="28" applyNumberFormat="1" applyFont="1" applyFill="1" applyBorder="1" applyAlignment="1">
      <alignment horizontal="center"/>
    </xf>
    <xf numFmtId="175" fontId="47" fillId="2" borderId="0" xfId="0" applyNumberFormat="1" applyFont="1" applyFill="1" applyAlignment="1">
      <alignment horizontal="center"/>
    </xf>
    <xf numFmtId="167" fontId="47" fillId="2" borderId="0" xfId="0" applyNumberFormat="1" applyFont="1" applyFill="1" applyAlignment="1">
      <alignment horizontal="center"/>
    </xf>
    <xf numFmtId="37" fontId="47" fillId="2" borderId="0" xfId="28" applyNumberFormat="1" applyFont="1" applyFill="1" applyAlignment="1">
      <alignment horizontal="center"/>
    </xf>
    <xf numFmtId="37" fontId="47" fillId="2" borderId="1" xfId="28" applyNumberFormat="1" applyFont="1" applyFill="1" applyBorder="1" applyAlignment="1">
      <alignment horizontal="center"/>
    </xf>
    <xf numFmtId="165" fontId="47" fillId="2" borderId="0" xfId="41" applyNumberFormat="1" applyFont="1" applyFill="1" applyAlignment="1">
      <alignment horizontal="center"/>
    </xf>
    <xf numFmtId="165" fontId="47" fillId="2" borderId="1" xfId="41" applyNumberFormat="1" applyFont="1" applyFill="1" applyBorder="1" applyAlignment="1">
      <alignment horizontal="center"/>
    </xf>
    <xf numFmtId="166" fontId="55" fillId="2" borderId="0" xfId="41" applyNumberFormat="1" applyFont="1" applyFill="1" applyBorder="1" applyAlignment="1">
      <alignment horizontal="center"/>
    </xf>
    <xf numFmtId="165" fontId="53" fillId="2" borderId="0" xfId="0" applyNumberFormat="1" applyFont="1" applyFill="1" applyAlignment="1">
      <alignment horizontal="center"/>
    </xf>
    <xf numFmtId="0" fontId="53" fillId="2" borderId="0" xfId="0" applyFont="1" applyFill="1" applyAlignment="1">
      <alignment horizontal="center" vertical="top"/>
    </xf>
    <xf numFmtId="164" fontId="47" fillId="2" borderId="0" xfId="0" applyNumberFormat="1" applyFont="1" applyFill="1" applyAlignment="1">
      <alignment horizontal="center" vertical="center"/>
    </xf>
    <xf numFmtId="165" fontId="53" fillId="2" borderId="0" xfId="48" applyFont="1" applyAlignment="1"/>
    <xf numFmtId="0" fontId="63" fillId="2" borderId="0" xfId="0" applyFont="1" applyFill="1"/>
    <xf numFmtId="0" fontId="63" fillId="2" borderId="0" xfId="0" applyFont="1" applyFill="1" applyAlignment="1">
      <alignment horizontal="left" readingOrder="1"/>
    </xf>
    <xf numFmtId="0" fontId="59" fillId="2" borderId="0" xfId="0" applyFont="1" applyFill="1" applyAlignment="1">
      <alignment horizontal="center" readingOrder="1"/>
    </xf>
    <xf numFmtId="49" fontId="56" fillId="2" borderId="0" xfId="0" applyNumberFormat="1" applyFont="1" applyFill="1" applyAlignment="1">
      <alignment horizontal="left"/>
    </xf>
    <xf numFmtId="9" fontId="47" fillId="2" borderId="0" xfId="41" applyFont="1" applyFill="1" applyAlignment="1"/>
    <xf numFmtId="168" fontId="47" fillId="2" borderId="0" xfId="0" applyNumberFormat="1" applyFont="1" applyFill="1"/>
    <xf numFmtId="169" fontId="47" fillId="2" borderId="0" xfId="0" applyNumberFormat="1" applyFont="1" applyFill="1"/>
    <xf numFmtId="170" fontId="47" fillId="2" borderId="0" xfId="0" applyNumberFormat="1" applyFont="1" applyFill="1"/>
    <xf numFmtId="49" fontId="47" fillId="2" borderId="0" xfId="0" applyNumberFormat="1" applyFont="1" applyFill="1" applyAlignment="1">
      <alignment horizontal="left"/>
    </xf>
    <xf numFmtId="165" fontId="55" fillId="2" borderId="0" xfId="41" applyNumberFormat="1" applyFont="1" applyFill="1" applyBorder="1" applyAlignment="1">
      <alignment horizontal="center"/>
    </xf>
    <xf numFmtId="10" fontId="47" fillId="2" borderId="0" xfId="0" applyNumberFormat="1" applyFont="1" applyFill="1"/>
    <xf numFmtId="0" fontId="71" fillId="2" borderId="0" xfId="0" applyFont="1" applyFill="1"/>
    <xf numFmtId="0" fontId="71" fillId="2" borderId="0" xfId="0" applyFont="1" applyFill="1" applyAlignment="1">
      <alignment horizontal="left"/>
    </xf>
    <xf numFmtId="0" fontId="72" fillId="2" borderId="0" xfId="0" applyFont="1" applyFill="1"/>
    <xf numFmtId="0" fontId="71" fillId="2" borderId="0" xfId="0" applyFont="1" applyFill="1" applyAlignment="1">
      <alignment vertical="top"/>
    </xf>
    <xf numFmtId="0" fontId="63" fillId="2" borderId="0" xfId="0" applyFont="1" applyFill="1" applyAlignment="1">
      <alignment horizontal="left" vertical="top"/>
    </xf>
    <xf numFmtId="0" fontId="71" fillId="2" borderId="0" xfId="0" applyFont="1" applyFill="1" applyAlignment="1">
      <alignment horizontal="left" vertical="top"/>
    </xf>
    <xf numFmtId="0" fontId="63" fillId="2" borderId="0" xfId="0" applyFont="1" applyFill="1" applyAlignment="1">
      <alignment horizontal="left" wrapText="1"/>
    </xf>
    <xf numFmtId="0" fontId="63" fillId="2" borderId="0" xfId="0" applyFont="1" applyFill="1" applyAlignment="1">
      <alignment wrapText="1"/>
    </xf>
    <xf numFmtId="165" fontId="71" fillId="2" borderId="0" xfId="0" applyNumberFormat="1" applyFont="1" applyFill="1" applyAlignment="1">
      <alignment horizontal="center"/>
    </xf>
    <xf numFmtId="165" fontId="73" fillId="2" borderId="0" xfId="0" applyNumberFormat="1" applyFont="1" applyFill="1" applyAlignment="1">
      <alignment horizontal="center"/>
    </xf>
    <xf numFmtId="0" fontId="74" fillId="2" borderId="0" xfId="0" applyFont="1" applyFill="1"/>
    <xf numFmtId="0" fontId="71" fillId="2" borderId="0" xfId="0" applyFont="1" applyFill="1" applyAlignment="1">
      <alignment vertical="center"/>
    </xf>
    <xf numFmtId="14" fontId="47" fillId="2" borderId="0" xfId="0" applyNumberFormat="1" applyFont="1" applyFill="1"/>
    <xf numFmtId="165" fontId="71" fillId="2" borderId="0" xfId="0" applyNumberFormat="1" applyFont="1" applyFill="1"/>
    <xf numFmtId="0" fontId="73" fillId="2" borderId="0" xfId="0" applyFont="1" applyFill="1" applyAlignment="1">
      <alignment horizontal="left"/>
    </xf>
    <xf numFmtId="166" fontId="55" fillId="2" borderId="0" xfId="41" applyNumberFormat="1" applyFont="1" applyFill="1" applyAlignment="1"/>
    <xf numFmtId="171" fontId="47" fillId="2" borderId="0" xfId="0" applyNumberFormat="1" applyFont="1" applyFill="1" applyAlignment="1">
      <alignment horizontal="right"/>
    </xf>
    <xf numFmtId="0" fontId="60" fillId="0" borderId="0" xfId="0" applyFont="1" applyAlignment="1">
      <alignment horizontal="left" readingOrder="1"/>
    </xf>
    <xf numFmtId="0" fontId="71" fillId="2" borderId="0" xfId="0" applyFont="1" applyFill="1" applyAlignment="1">
      <alignment horizontal="center"/>
    </xf>
    <xf numFmtId="4" fontId="72" fillId="2" borderId="0" xfId="0" applyNumberFormat="1" applyFont="1" applyFill="1" applyAlignment="1">
      <alignment horizontal="center"/>
    </xf>
    <xf numFmtId="0" fontId="72" fillId="2" borderId="0" xfId="0" applyFont="1" applyFill="1" applyAlignment="1">
      <alignment horizontal="center"/>
    </xf>
    <xf numFmtId="0" fontId="63" fillId="2" borderId="0" xfId="0" applyFont="1" applyFill="1" applyAlignment="1">
      <alignment horizontal="center"/>
    </xf>
    <xf numFmtId="0" fontId="71" fillId="2" borderId="0" xfId="0" applyFont="1" applyFill="1" applyAlignment="1">
      <alignment horizontal="left" wrapText="1"/>
    </xf>
    <xf numFmtId="165" fontId="62" fillId="2" borderId="0" xfId="0" applyNumberFormat="1" applyFont="1" applyFill="1" applyAlignment="1">
      <alignment horizontal="center"/>
    </xf>
    <xf numFmtId="0" fontId="62" fillId="2" borderId="0" xfId="0" applyFont="1" applyFill="1"/>
    <xf numFmtId="166" fontId="62" fillId="2" borderId="0" xfId="41" applyNumberFormat="1" applyFont="1" applyFill="1" applyBorder="1" applyAlignment="1">
      <alignment horizontal="center"/>
    </xf>
    <xf numFmtId="14" fontId="76" fillId="2" borderId="0" xfId="0" applyNumberFormat="1" applyFont="1" applyFill="1" applyAlignment="1">
      <alignment horizontal="left" vertical="top" wrapText="1"/>
    </xf>
    <xf numFmtId="14" fontId="76" fillId="2" borderId="0" xfId="0" applyNumberFormat="1" applyFont="1" applyFill="1" applyAlignment="1">
      <alignment horizontal="left" wrapText="1"/>
    </xf>
    <xf numFmtId="0" fontId="71" fillId="2" borderId="0" xfId="0" applyFont="1" applyFill="1" applyAlignment="1">
      <alignment wrapText="1"/>
    </xf>
    <xf numFmtId="0" fontId="63" fillId="2" borderId="0" xfId="0" applyFont="1" applyFill="1" applyAlignment="1">
      <alignment horizontal="right"/>
    </xf>
    <xf numFmtId="0" fontId="53" fillId="2" borderId="0" xfId="0" applyFont="1" applyFill="1" applyAlignment="1">
      <alignment horizontal="center"/>
    </xf>
    <xf numFmtId="0" fontId="63" fillId="2" borderId="0" xfId="0" applyFont="1" applyFill="1" applyAlignment="1">
      <alignment horizontal="left"/>
    </xf>
    <xf numFmtId="0" fontId="63" fillId="2" borderId="0" xfId="0" applyFont="1" applyFill="1" applyAlignment="1">
      <alignment vertical="top" wrapText="1"/>
    </xf>
    <xf numFmtId="0" fontId="47" fillId="50" borderId="0" xfId="0" applyFont="1" applyFill="1" applyAlignment="1">
      <alignment horizontal="left"/>
    </xf>
    <xf numFmtId="166" fontId="47" fillId="50" borderId="0" xfId="41" applyNumberFormat="1" applyFont="1" applyFill="1" applyBorder="1" applyAlignment="1">
      <alignment horizontal="center"/>
    </xf>
    <xf numFmtId="165" fontId="47" fillId="50" borderId="0" xfId="0" applyNumberFormat="1" applyFont="1" applyFill="1" applyAlignment="1">
      <alignment horizontal="center"/>
    </xf>
    <xf numFmtId="166" fontId="47" fillId="50" borderId="0" xfId="41" applyNumberFormat="1" applyFont="1" applyFill="1" applyAlignment="1">
      <alignment horizontal="center"/>
    </xf>
    <xf numFmtId="0" fontId="55" fillId="2" borderId="0" xfId="0" applyFont="1" applyFill="1" applyAlignment="1">
      <alignment horizontal="left"/>
    </xf>
    <xf numFmtId="166" fontId="71" fillId="2" borderId="0" xfId="41" applyNumberFormat="1" applyFont="1" applyFill="1" applyBorder="1" applyAlignment="1">
      <alignment horizontal="center"/>
    </xf>
    <xf numFmtId="0" fontId="76" fillId="2" borderId="0" xfId="0" applyFont="1" applyFill="1"/>
    <xf numFmtId="165" fontId="47" fillId="2" borderId="0" xfId="0" applyNumberFormat="1" applyFont="1" applyFill="1" applyAlignment="1" applyProtection="1">
      <alignment horizontal="center" vertical="top"/>
      <protection locked="0"/>
    </xf>
    <xf numFmtId="165" fontId="47" fillId="2" borderId="1" xfId="0" applyNumberFormat="1" applyFont="1" applyFill="1" applyBorder="1" applyAlignment="1" applyProtection="1">
      <alignment horizontal="center" vertical="top"/>
      <protection locked="0"/>
    </xf>
    <xf numFmtId="164" fontId="55" fillId="2" borderId="0" xfId="0" applyNumberFormat="1" applyFont="1" applyFill="1"/>
    <xf numFmtId="164" fontId="55" fillId="2" borderId="1" xfId="0" applyNumberFormat="1" applyFont="1" applyFill="1" applyBorder="1" applyAlignment="1">
      <alignment horizontal="center"/>
    </xf>
    <xf numFmtId="0" fontId="51" fillId="0" borderId="0" xfId="108" applyFill="1" applyAlignment="1" applyProtection="1"/>
    <xf numFmtId="0" fontId="51" fillId="2" borderId="0" xfId="108" applyFill="1" applyAlignment="1" applyProtection="1"/>
    <xf numFmtId="0" fontId="60" fillId="2" borderId="0" xfId="0" applyFont="1" applyFill="1" applyAlignment="1">
      <alignment horizontal="left" vertical="center" readingOrder="1"/>
    </xf>
    <xf numFmtId="0" fontId="71" fillId="2" borderId="0" xfId="50" applyFont="1"/>
    <xf numFmtId="0" fontId="57" fillId="2" borderId="0" xfId="0" applyFont="1" applyFill="1" applyAlignment="1">
      <alignment horizontal="left" vertical="top"/>
    </xf>
    <xf numFmtId="0" fontId="54" fillId="2" borderId="0" xfId="119" applyFont="1" applyFill="1" applyAlignment="1"/>
    <xf numFmtId="0" fontId="54" fillId="2" borderId="0" xfId="119" applyFont="1" applyFill="1"/>
    <xf numFmtId="0" fontId="3" fillId="2" borderId="0" xfId="0" applyFont="1" applyFill="1" applyAlignment="1">
      <alignment horizontal="left"/>
    </xf>
    <xf numFmtId="165" fontId="3" fillId="2" borderId="0" xfId="0" applyNumberFormat="1" applyFont="1" applyFill="1" applyAlignment="1">
      <alignment horizontal="center"/>
    </xf>
    <xf numFmtId="0" fontId="3" fillId="2" borderId="1" xfId="0" applyFont="1" applyFill="1" applyBorder="1" applyAlignment="1">
      <alignment horizontal="left"/>
    </xf>
    <xf numFmtId="165" fontId="3" fillId="2" borderId="1" xfId="0" applyNumberFormat="1" applyFont="1" applyFill="1" applyBorder="1" applyAlignment="1">
      <alignment horizontal="center"/>
    </xf>
    <xf numFmtId="0" fontId="79" fillId="2" borderId="0" xfId="0" applyFont="1" applyFill="1"/>
    <xf numFmtId="0" fontId="79" fillId="2" borderId="0" xfId="0" applyFont="1" applyFill="1" applyAlignment="1">
      <alignment vertical="center"/>
    </xf>
    <xf numFmtId="166" fontId="63" fillId="2" borderId="0" xfId="41" applyNumberFormat="1" applyFont="1" applyFill="1" applyBorder="1" applyAlignment="1">
      <alignment horizontal="center"/>
    </xf>
    <xf numFmtId="4" fontId="63" fillId="2" borderId="0" xfId="41" applyNumberFormat="1" applyFont="1" applyFill="1" applyAlignment="1">
      <alignment horizontal="center"/>
    </xf>
    <xf numFmtId="0" fontId="54" fillId="2" borderId="0" xfId="119" applyFont="1" applyFill="1" applyAlignment="1">
      <alignment horizontal="left"/>
    </xf>
    <xf numFmtId="0" fontId="55" fillId="2" borderId="0" xfId="0" applyFont="1" applyFill="1" applyAlignment="1">
      <alignment horizontal="center" vertical="center"/>
    </xf>
    <xf numFmtId="187" fontId="47" fillId="2" borderId="0" xfId="0" applyNumberFormat="1" applyFont="1" applyFill="1" applyAlignment="1">
      <alignment horizontal="center"/>
    </xf>
    <xf numFmtId="187" fontId="47" fillId="2" borderId="1" xfId="0" applyNumberFormat="1" applyFont="1" applyFill="1" applyBorder="1" applyAlignment="1">
      <alignment horizontal="center"/>
    </xf>
    <xf numFmtId="165" fontId="63" fillId="2" borderId="0" xfId="0" applyNumberFormat="1" applyFont="1" applyFill="1" applyAlignment="1">
      <alignment horizontal="center"/>
    </xf>
    <xf numFmtId="0" fontId="81" fillId="2" borderId="0" xfId="0" applyFont="1" applyFill="1" applyAlignment="1">
      <alignment horizontal="center" vertical="center"/>
    </xf>
    <xf numFmtId="3" fontId="63" fillId="2" borderId="0" xfId="0" applyNumberFormat="1" applyFont="1" applyFill="1" applyAlignment="1">
      <alignment horizontal="center"/>
    </xf>
    <xf numFmtId="39" fontId="47" fillId="2" borderId="0" xfId="41" applyNumberFormat="1" applyFont="1" applyFill="1" applyAlignment="1">
      <alignment horizontal="center"/>
    </xf>
    <xf numFmtId="39" fontId="47" fillId="2" borderId="1" xfId="41" applyNumberFormat="1" applyFont="1" applyFill="1" applyBorder="1" applyAlignment="1">
      <alignment horizontal="center"/>
    </xf>
    <xf numFmtId="0" fontId="51" fillId="0" borderId="0" xfId="47" applyFill="1" applyAlignment="1" applyProtection="1"/>
    <xf numFmtId="0" fontId="51" fillId="0" borderId="0" xfId="47" applyFill="1"/>
    <xf numFmtId="0" fontId="70" fillId="0" borderId="0" xfId="0" applyFont="1"/>
    <xf numFmtId="49" fontId="64" fillId="0" borderId="0" xfId="0" applyNumberFormat="1" applyFont="1" applyAlignment="1">
      <alignment horizontal="left"/>
    </xf>
    <xf numFmtId="0" fontId="64" fillId="0" borderId="0" xfId="0" applyFont="1" applyAlignment="1">
      <alignment horizontal="left"/>
    </xf>
    <xf numFmtId="0" fontId="65" fillId="0" borderId="0" xfId="0" applyFont="1" applyAlignment="1">
      <alignment horizontal="left"/>
    </xf>
    <xf numFmtId="0" fontId="66" fillId="0" borderId="1" xfId="0" applyFont="1" applyBorder="1" applyAlignment="1">
      <alignment horizontal="left"/>
    </xf>
    <xf numFmtId="49" fontId="65" fillId="0" borderId="1" xfId="0" applyNumberFormat="1" applyFont="1" applyBorder="1" applyAlignment="1">
      <alignment horizontal="left"/>
    </xf>
    <xf numFmtId="0" fontId="67" fillId="0" borderId="0" xfId="0" applyFont="1" applyAlignment="1">
      <alignment horizontal="left"/>
    </xf>
    <xf numFmtId="0" fontId="77" fillId="0" borderId="0" xfId="0" applyFont="1"/>
    <xf numFmtId="0" fontId="64" fillId="0" borderId="0" xfId="0" quotePrefix="1" applyFont="1" applyAlignment="1">
      <alignment horizontal="left"/>
    </xf>
    <xf numFmtId="16" fontId="64" fillId="0" borderId="0" xfId="0" quotePrefix="1" applyNumberFormat="1" applyFont="1" applyAlignment="1">
      <alignment horizontal="left"/>
    </xf>
    <xf numFmtId="0" fontId="69" fillId="0" borderId="0" xfId="0" applyFont="1" applyAlignment="1">
      <alignment horizontal="left"/>
    </xf>
    <xf numFmtId="0" fontId="68" fillId="0" borderId="0" xfId="0" applyFont="1"/>
    <xf numFmtId="0" fontId="60" fillId="2" borderId="0" xfId="0" applyFont="1" applyFill="1" applyAlignment="1">
      <alignment horizontal="center"/>
    </xf>
    <xf numFmtId="0" fontId="53" fillId="2" borderId="0" xfId="0" applyFont="1" applyFill="1" applyAlignment="1">
      <alignment horizontal="center" vertical="center"/>
    </xf>
    <xf numFmtId="165" fontId="73" fillId="2" borderId="0" xfId="0" applyNumberFormat="1" applyFont="1" applyFill="1"/>
    <xf numFmtId="189" fontId="47" fillId="2" borderId="0" xfId="41" applyNumberFormat="1" applyFont="1" applyFill="1" applyAlignment="1">
      <alignment horizontal="center"/>
    </xf>
    <xf numFmtId="189" fontId="47" fillId="2" borderId="1" xfId="41" applyNumberFormat="1" applyFont="1" applyFill="1" applyBorder="1" applyAlignment="1">
      <alignment horizontal="center"/>
    </xf>
    <xf numFmtId="189" fontId="47" fillId="2" borderId="0" xfId="41" applyNumberFormat="1" applyFont="1" applyFill="1" applyBorder="1" applyAlignment="1">
      <alignment horizontal="center"/>
    </xf>
    <xf numFmtId="0" fontId="82" fillId="2" borderId="0" xfId="0" applyFont="1" applyFill="1" applyAlignment="1">
      <alignment horizontal="left"/>
    </xf>
    <xf numFmtId="0" fontId="51" fillId="2" borderId="0" xfId="47" applyFill="1"/>
    <xf numFmtId="0" fontId="75" fillId="2" borderId="0" xfId="0" applyFont="1" applyFill="1"/>
    <xf numFmtId="0" fontId="74" fillId="2" borderId="0" xfId="0" applyFont="1" applyFill="1" applyAlignment="1">
      <alignment horizontal="left" vertical="center"/>
    </xf>
    <xf numFmtId="0" fontId="3" fillId="2" borderId="0" xfId="0" applyFont="1" applyFill="1" applyAlignment="1">
      <alignment vertical="center"/>
    </xf>
    <xf numFmtId="0" fontId="75" fillId="2" borderId="0" xfId="0" applyFont="1" applyFill="1" applyAlignment="1">
      <alignment vertical="center"/>
    </xf>
    <xf numFmtId="0" fontId="84" fillId="2" borderId="0" xfId="0" quotePrefix="1" applyFont="1" applyFill="1" applyAlignment="1">
      <alignment horizontal="left"/>
    </xf>
    <xf numFmtId="0" fontId="3" fillId="2" borderId="0" xfId="0" applyFont="1" applyFill="1"/>
    <xf numFmtId="166" fontId="3" fillId="2" borderId="0" xfId="41" applyNumberFormat="1" applyFont="1" applyFill="1" applyBorder="1" applyAlignment="1">
      <alignment horizontal="center"/>
    </xf>
    <xf numFmtId="166" fontId="3" fillId="2" borderId="1" xfId="41" applyNumberFormat="1" applyFont="1" applyFill="1" applyBorder="1" applyAlignment="1">
      <alignment horizontal="center"/>
    </xf>
    <xf numFmtId="0" fontId="85" fillId="2" borderId="0" xfId="0" applyFont="1" applyFill="1"/>
    <xf numFmtId="0" fontId="86" fillId="2" borderId="0" xfId="0" applyFont="1" applyFill="1"/>
    <xf numFmtId="0" fontId="85" fillId="2" borderId="0" xfId="0" applyFont="1" applyFill="1" applyAlignment="1">
      <alignment vertical="top"/>
    </xf>
    <xf numFmtId="0" fontId="3" fillId="52" borderId="0" xfId="0" applyFont="1" applyFill="1" applyAlignment="1">
      <alignment horizontal="left"/>
    </xf>
    <xf numFmtId="165" fontId="3" fillId="52" borderId="0" xfId="0" applyNumberFormat="1" applyFont="1" applyFill="1" applyAlignment="1">
      <alignment horizontal="center"/>
    </xf>
    <xf numFmtId="0" fontId="74" fillId="2" borderId="0" xfId="0" quotePrefix="1" applyFont="1" applyFill="1" applyAlignment="1">
      <alignment horizontal="center"/>
    </xf>
    <xf numFmtId="0" fontId="83" fillId="51" borderId="0" xfId="0" applyFont="1" applyFill="1" applyAlignment="1">
      <alignment horizontal="center" wrapText="1"/>
    </xf>
    <xf numFmtId="166" fontId="3" fillId="52" borderId="0" xfId="41" applyNumberFormat="1" applyFont="1" applyFill="1" applyBorder="1" applyAlignment="1">
      <alignment horizontal="center"/>
    </xf>
    <xf numFmtId="0" fontId="87" fillId="51" borderId="0" xfId="0" applyFont="1" applyFill="1" applyAlignment="1">
      <alignment horizontal="left"/>
    </xf>
    <xf numFmtId="165" fontId="87" fillId="51" borderId="0" xfId="41" applyNumberFormat="1" applyFont="1" applyFill="1" applyAlignment="1">
      <alignment horizontal="center"/>
    </xf>
    <xf numFmtId="166" fontId="87" fillId="51" borderId="0" xfId="41" applyNumberFormat="1" applyFont="1" applyFill="1" applyAlignment="1">
      <alignment horizontal="center"/>
    </xf>
    <xf numFmtId="0" fontId="87" fillId="51" borderId="0" xfId="0" applyFont="1" applyFill="1"/>
    <xf numFmtId="166" fontId="87" fillId="51" borderId="0" xfId="41" applyNumberFormat="1" applyFont="1" applyFill="1" applyBorder="1" applyAlignment="1">
      <alignment horizontal="center"/>
    </xf>
    <xf numFmtId="165" fontId="3" fillId="2" borderId="0" xfId="0" applyNumberFormat="1" applyFont="1" applyFill="1"/>
    <xf numFmtId="0" fontId="88" fillId="51" borderId="0" xfId="0" applyFont="1" applyFill="1" applyAlignment="1">
      <alignment horizontal="center" wrapText="1"/>
    </xf>
    <xf numFmtId="3" fontId="3" fillId="2" borderId="0" xfId="0" applyNumberFormat="1" applyFont="1" applyFill="1" applyAlignment="1">
      <alignment horizontal="center"/>
    </xf>
    <xf numFmtId="3" fontId="3" fillId="2" borderId="1" xfId="0" applyNumberFormat="1" applyFont="1" applyFill="1" applyBorder="1" applyAlignment="1">
      <alignment horizontal="center"/>
    </xf>
    <xf numFmtId="0" fontId="74" fillId="2" borderId="0" xfId="0" applyFont="1" applyFill="1" applyAlignment="1">
      <alignment vertical="center"/>
    </xf>
    <xf numFmtId="0" fontId="90" fillId="2" borderId="0" xfId="0" applyFont="1" applyFill="1"/>
    <xf numFmtId="0" fontId="75" fillId="2" borderId="0" xfId="0" applyFont="1" applyFill="1" applyAlignment="1">
      <alignment wrapText="1"/>
    </xf>
    <xf numFmtId="0" fontId="91" fillId="2" borderId="0" xfId="0" applyFont="1" applyFill="1" applyAlignment="1">
      <alignment horizontal="left"/>
    </xf>
    <xf numFmtId="0" fontId="74" fillId="2" borderId="0" xfId="0" applyFont="1" applyFill="1" applyAlignment="1">
      <alignment wrapText="1"/>
    </xf>
    <xf numFmtId="186" fontId="85" fillId="2" borderId="0" xfId="0" applyNumberFormat="1" applyFont="1" applyFill="1"/>
    <xf numFmtId="0" fontId="75" fillId="2" borderId="0" xfId="0" applyFont="1" applyFill="1" applyAlignment="1">
      <alignment horizontal="center"/>
    </xf>
    <xf numFmtId="166" fontId="3" fillId="2" borderId="0" xfId="41" applyNumberFormat="1" applyFont="1" applyFill="1" applyAlignment="1">
      <alignment horizontal="center"/>
    </xf>
    <xf numFmtId="172" fontId="75" fillId="2" borderId="0" xfId="28" applyNumberFormat="1" applyFont="1" applyFill="1"/>
    <xf numFmtId="0" fontId="85" fillId="2" borderId="0" xfId="0" applyFont="1" applyFill="1" applyAlignment="1">
      <alignment horizontal="left" vertical="top"/>
    </xf>
    <xf numFmtId="0" fontId="92" fillId="2" borderId="0" xfId="0" applyFont="1" applyFill="1" applyAlignment="1">
      <alignment horizontal="center" wrapText="1"/>
    </xf>
    <xf numFmtId="0" fontId="94" fillId="0" borderId="0" xfId="0" applyFont="1" applyAlignment="1">
      <alignment horizontal="left"/>
    </xf>
    <xf numFmtId="0" fontId="3" fillId="52" borderId="1" xfId="0" applyFont="1" applyFill="1" applyBorder="1" applyAlignment="1">
      <alignment horizontal="left"/>
    </xf>
    <xf numFmtId="166" fontId="3" fillId="52" borderId="1" xfId="41" applyNumberFormat="1" applyFont="1" applyFill="1" applyBorder="1" applyAlignment="1">
      <alignment horizontal="center"/>
    </xf>
    <xf numFmtId="0" fontId="51" fillId="2" borderId="0" xfId="47" applyFill="1" applyAlignment="1"/>
    <xf numFmtId="0" fontId="74" fillId="2" borderId="0" xfId="0" applyFont="1" applyFill="1" applyAlignment="1">
      <alignment horizontal="left"/>
    </xf>
    <xf numFmtId="166" fontId="75" fillId="2" borderId="0" xfId="41" applyNumberFormat="1" applyFont="1" applyFill="1" applyAlignment="1"/>
    <xf numFmtId="166" fontId="86" fillId="2" borderId="0" xfId="0" applyNumberFormat="1" applyFont="1" applyFill="1"/>
    <xf numFmtId="0" fontId="89" fillId="51" borderId="0" xfId="0" applyFont="1" applyFill="1" applyAlignment="1">
      <alignment horizontal="left"/>
    </xf>
    <xf numFmtId="166" fontId="89" fillId="51" borderId="0" xfId="41" applyNumberFormat="1" applyFont="1" applyFill="1" applyAlignment="1">
      <alignment horizontal="center"/>
    </xf>
    <xf numFmtId="0" fontId="89" fillId="51" borderId="0" xfId="0" applyFont="1" applyFill="1"/>
    <xf numFmtId="166" fontId="89" fillId="51" borderId="0" xfId="41" applyNumberFormat="1" applyFont="1" applyFill="1" applyBorder="1" applyAlignment="1">
      <alignment horizontal="center"/>
    </xf>
    <xf numFmtId="10" fontId="87" fillId="51" borderId="0" xfId="41" applyNumberFormat="1" applyFont="1" applyFill="1" applyBorder="1" applyAlignment="1">
      <alignment horizontal="center"/>
    </xf>
    <xf numFmtId="0" fontId="47" fillId="52" borderId="0" xfId="0" applyFont="1" applyFill="1" applyAlignment="1">
      <alignment horizontal="left"/>
    </xf>
    <xf numFmtId="165" fontId="47" fillId="52" borderId="0" xfId="0" applyNumberFormat="1" applyFont="1" applyFill="1" applyAlignment="1">
      <alignment horizontal="center"/>
    </xf>
    <xf numFmtId="166" fontId="47" fillId="52" borderId="0" xfId="41" applyNumberFormat="1" applyFont="1" applyFill="1" applyBorder="1" applyAlignment="1">
      <alignment horizontal="center"/>
    </xf>
    <xf numFmtId="165" fontId="47" fillId="52" borderId="0" xfId="0" applyNumberFormat="1" applyFont="1" applyFill="1" applyAlignment="1" applyProtection="1">
      <alignment horizontal="center" vertical="top"/>
      <protection locked="0"/>
    </xf>
    <xf numFmtId="165" fontId="89" fillId="51" borderId="0" xfId="41" applyNumberFormat="1" applyFont="1" applyFill="1" applyAlignment="1">
      <alignment horizontal="center"/>
    </xf>
    <xf numFmtId="0" fontId="88" fillId="51" borderId="0" xfId="0" applyFont="1" applyFill="1" applyAlignment="1">
      <alignment horizontal="left" wrapText="1"/>
    </xf>
    <xf numFmtId="0" fontId="88" fillId="51" borderId="0" xfId="0" applyFont="1" applyFill="1" applyAlignment="1">
      <alignment horizontal="center"/>
    </xf>
    <xf numFmtId="166" fontId="89" fillId="2" borderId="0" xfId="41" applyNumberFormat="1" applyFont="1" applyFill="1" applyBorder="1" applyAlignment="1">
      <alignment horizontal="center"/>
    </xf>
    <xf numFmtId="4" fontId="47" fillId="52" borderId="0" xfId="28" applyNumberFormat="1" applyFont="1" applyFill="1" applyAlignment="1">
      <alignment horizontal="center"/>
    </xf>
    <xf numFmtId="39" fontId="47" fillId="52" borderId="0" xfId="28" applyNumberFormat="1" applyFont="1" applyFill="1" applyAlignment="1">
      <alignment horizontal="center"/>
    </xf>
    <xf numFmtId="4" fontId="89" fillId="51" borderId="0" xfId="41" applyNumberFormat="1" applyFont="1" applyFill="1" applyAlignment="1">
      <alignment horizontal="center"/>
    </xf>
    <xf numFmtId="37" fontId="47" fillId="52" borderId="0" xfId="28" applyNumberFormat="1" applyFont="1" applyFill="1" applyAlignment="1">
      <alignment horizontal="center"/>
    </xf>
    <xf numFmtId="166" fontId="47" fillId="52" borderId="0" xfId="41" applyNumberFormat="1" applyFont="1" applyFill="1" applyAlignment="1">
      <alignment horizontal="center"/>
    </xf>
    <xf numFmtId="188" fontId="89" fillId="51" borderId="0" xfId="41" applyNumberFormat="1" applyFont="1" applyFill="1" applyAlignment="1">
      <alignment horizontal="center"/>
    </xf>
    <xf numFmtId="187" fontId="47" fillId="52" borderId="0" xfId="0" applyNumberFormat="1" applyFont="1" applyFill="1" applyAlignment="1">
      <alignment horizontal="center"/>
    </xf>
    <xf numFmtId="0" fontId="89" fillId="2" borderId="0" xfId="0" applyFont="1" applyFill="1"/>
    <xf numFmtId="165" fontId="88" fillId="53" borderId="0" xfId="0" applyNumberFormat="1" applyFont="1" applyFill="1" applyAlignment="1">
      <alignment horizontal="center"/>
    </xf>
    <xf numFmtId="0" fontId="88" fillId="53" borderId="0" xfId="0" applyFont="1" applyFill="1" applyAlignment="1">
      <alignment horizontal="center"/>
    </xf>
    <xf numFmtId="165" fontId="88" fillId="53" borderId="0" xfId="0" applyNumberFormat="1" applyFont="1" applyFill="1" applyAlignment="1">
      <alignment horizontal="center" wrapText="1"/>
    </xf>
    <xf numFmtId="165" fontId="89" fillId="53" borderId="0" xfId="0" applyNumberFormat="1" applyFont="1" applyFill="1" applyAlignment="1">
      <alignment horizontal="center"/>
    </xf>
    <xf numFmtId="166" fontId="89" fillId="53" borderId="0" xfId="41" applyNumberFormat="1" applyFont="1" applyFill="1" applyBorder="1" applyAlignment="1">
      <alignment horizontal="center"/>
    </xf>
    <xf numFmtId="0" fontId="89" fillId="53" borderId="0" xfId="0" applyFont="1" applyFill="1" applyAlignment="1">
      <alignment horizontal="left"/>
    </xf>
    <xf numFmtId="0" fontId="89" fillId="53" borderId="0" xfId="0" applyFont="1" applyFill="1"/>
    <xf numFmtId="176" fontId="47" fillId="54" borderId="0" xfId="0" applyNumberFormat="1" applyFont="1" applyFill="1" applyAlignment="1">
      <alignment horizontal="left" vertical="top"/>
    </xf>
    <xf numFmtId="165" fontId="47" fillId="54" borderId="0" xfId="0" applyNumberFormat="1" applyFont="1" applyFill="1" applyAlignment="1">
      <alignment horizontal="center"/>
    </xf>
    <xf numFmtId="3" fontId="47" fillId="54" borderId="0" xfId="0" applyNumberFormat="1" applyFont="1" applyFill="1" applyAlignment="1">
      <alignment horizontal="center"/>
    </xf>
    <xf numFmtId="166" fontId="47" fillId="54" borderId="0" xfId="41" applyNumberFormat="1" applyFont="1" applyFill="1" applyBorder="1" applyAlignment="1">
      <alignment horizontal="center"/>
    </xf>
    <xf numFmtId="0" fontId="88" fillId="55" borderId="0" xfId="0" applyFont="1" applyFill="1" applyAlignment="1">
      <alignment horizontal="center" wrapText="1"/>
    </xf>
    <xf numFmtId="0" fontId="87" fillId="55" borderId="0" xfId="0" applyFont="1" applyFill="1" applyAlignment="1">
      <alignment horizontal="left"/>
    </xf>
    <xf numFmtId="165" fontId="89" fillId="55" borderId="0" xfId="41" applyNumberFormat="1" applyFont="1" applyFill="1" applyBorder="1" applyAlignment="1">
      <alignment horizontal="center"/>
    </xf>
    <xf numFmtId="166" fontId="89" fillId="55" borderId="0" xfId="41" applyNumberFormat="1" applyFont="1" applyFill="1" applyBorder="1" applyAlignment="1">
      <alignment horizontal="center"/>
    </xf>
    <xf numFmtId="0" fontId="87" fillId="55" borderId="0" xfId="0" applyFont="1" applyFill="1"/>
    <xf numFmtId="0" fontId="89" fillId="55" borderId="0" xfId="0" applyFont="1" applyFill="1" applyAlignment="1">
      <alignment horizontal="left"/>
    </xf>
    <xf numFmtId="166" fontId="89" fillId="55" borderId="0" xfId="41" applyNumberFormat="1" applyFont="1" applyFill="1" applyAlignment="1">
      <alignment horizontal="center"/>
    </xf>
    <xf numFmtId="4" fontId="47" fillId="2" borderId="0" xfId="0" applyNumberFormat="1" applyFont="1" applyFill="1" applyAlignment="1">
      <alignment horizontal="center"/>
    </xf>
    <xf numFmtId="4" fontId="47" fillId="2" borderId="1" xfId="0" applyNumberFormat="1" applyFont="1" applyFill="1" applyBorder="1" applyAlignment="1">
      <alignment horizontal="center"/>
    </xf>
    <xf numFmtId="3" fontId="47" fillId="50" borderId="0" xfId="0" applyNumberFormat="1" applyFont="1" applyFill="1" applyAlignment="1">
      <alignment horizontal="center"/>
    </xf>
    <xf numFmtId="0" fontId="88" fillId="55" borderId="0" xfId="0" applyFont="1" applyFill="1" applyAlignment="1">
      <alignment horizontal="center"/>
    </xf>
    <xf numFmtId="0" fontId="95" fillId="55" borderId="0" xfId="0" applyFont="1" applyFill="1"/>
    <xf numFmtId="3" fontId="89" fillId="55" borderId="0" xfId="41" applyNumberFormat="1" applyFont="1" applyFill="1" applyAlignment="1">
      <alignment horizontal="center"/>
    </xf>
    <xf numFmtId="165" fontId="89" fillId="55" borderId="0" xfId="41" applyNumberFormat="1" applyFont="1" applyFill="1" applyAlignment="1">
      <alignment horizontal="center"/>
    </xf>
    <xf numFmtId="0" fontId="89" fillId="55" borderId="0" xfId="0" applyFont="1" applyFill="1"/>
    <xf numFmtId="0" fontId="88" fillId="56" borderId="0" xfId="0" applyFont="1" applyFill="1" applyAlignment="1">
      <alignment horizontal="center" wrapText="1"/>
    </xf>
    <xf numFmtId="0" fontId="89" fillId="56" borderId="0" xfId="0" applyFont="1" applyFill="1" applyAlignment="1">
      <alignment horizontal="left"/>
    </xf>
    <xf numFmtId="166" fontId="89" fillId="56" borderId="0" xfId="41" applyNumberFormat="1" applyFont="1" applyFill="1" applyBorder="1" applyAlignment="1">
      <alignment horizontal="center"/>
    </xf>
    <xf numFmtId="0" fontId="87" fillId="56" borderId="0" xfId="0" applyFont="1" applyFill="1" applyAlignment="1">
      <alignment horizontal="left"/>
    </xf>
    <xf numFmtId="165" fontId="89" fillId="56" borderId="0" xfId="41" applyNumberFormat="1" applyFont="1" applyFill="1" applyBorder="1" applyAlignment="1">
      <alignment horizontal="center"/>
    </xf>
    <xf numFmtId="0" fontId="87" fillId="56" borderId="0" xfId="0" applyFont="1" applyFill="1"/>
    <xf numFmtId="0" fontId="47" fillId="57" borderId="0" xfId="0" applyFont="1" applyFill="1" applyAlignment="1">
      <alignment horizontal="left"/>
    </xf>
    <xf numFmtId="165" fontId="47" fillId="57" borderId="0" xfId="0" applyNumberFormat="1" applyFont="1" applyFill="1" applyAlignment="1">
      <alignment horizontal="center"/>
    </xf>
    <xf numFmtId="166" fontId="47" fillId="57" borderId="0" xfId="41" applyNumberFormat="1" applyFont="1" applyFill="1" applyAlignment="1">
      <alignment horizontal="center"/>
    </xf>
    <xf numFmtId="166" fontId="47" fillId="57" borderId="0" xfId="41" applyNumberFormat="1" applyFont="1" applyFill="1" applyBorder="1" applyAlignment="1">
      <alignment horizontal="center"/>
    </xf>
    <xf numFmtId="0" fontId="47" fillId="57" borderId="0" xfId="0" applyFont="1" applyFill="1" applyAlignment="1">
      <alignment wrapText="1"/>
    </xf>
    <xf numFmtId="166" fontId="47" fillId="57" borderId="0" xfId="41" applyNumberFormat="1" applyFont="1" applyFill="1" applyAlignment="1">
      <alignment horizontal="center" vertical="center"/>
    </xf>
    <xf numFmtId="0" fontId="47" fillId="58" borderId="0" xfId="0" applyFont="1" applyFill="1" applyAlignment="1">
      <alignment horizontal="left"/>
    </xf>
    <xf numFmtId="166" fontId="47" fillId="58" borderId="0" xfId="41" applyNumberFormat="1" applyFont="1" applyFill="1" applyAlignment="1">
      <alignment horizontal="center"/>
    </xf>
    <xf numFmtId="165" fontId="89" fillId="56" borderId="0" xfId="0" applyNumberFormat="1" applyFont="1" applyFill="1" applyAlignment="1">
      <alignment horizontal="center"/>
    </xf>
    <xf numFmtId="0" fontId="47" fillId="57" borderId="0" xfId="0" applyFont="1" applyFill="1" applyAlignment="1">
      <alignment horizontal="left" vertical="top" indent="1"/>
    </xf>
    <xf numFmtId="0" fontId="88" fillId="59" borderId="0" xfId="0" applyFont="1" applyFill="1" applyAlignment="1">
      <alignment horizontal="center" wrapText="1"/>
    </xf>
    <xf numFmtId="0" fontId="89" fillId="59" borderId="0" xfId="0" applyFont="1" applyFill="1" applyAlignment="1">
      <alignment horizontal="left"/>
    </xf>
    <xf numFmtId="165" fontId="89" fillId="59" borderId="0" xfId="0" applyNumberFormat="1" applyFont="1" applyFill="1" applyAlignment="1">
      <alignment horizontal="center"/>
    </xf>
    <xf numFmtId="166" fontId="89" fillId="59" borderId="0" xfId="41" applyNumberFormat="1" applyFont="1" applyFill="1" applyAlignment="1">
      <alignment horizontal="center"/>
    </xf>
    <xf numFmtId="166" fontId="89" fillId="59" borderId="0" xfId="41" applyNumberFormat="1" applyFont="1" applyFill="1" applyBorder="1" applyAlignment="1">
      <alignment horizontal="center"/>
    </xf>
    <xf numFmtId="165" fontId="47" fillId="60" borderId="0" xfId="0" applyNumberFormat="1" applyFont="1" applyFill="1" applyAlignment="1">
      <alignment horizontal="center"/>
    </xf>
    <xf numFmtId="166" fontId="47" fillId="60" borderId="0" xfId="41" applyNumberFormat="1" applyFont="1" applyFill="1" applyBorder="1" applyAlignment="1">
      <alignment horizontal="center"/>
    </xf>
    <xf numFmtId="166" fontId="47" fillId="60" borderId="0" xfId="41" applyNumberFormat="1" applyFont="1" applyFill="1" applyAlignment="1">
      <alignment horizontal="center"/>
    </xf>
    <xf numFmtId="3" fontId="47" fillId="60" borderId="0" xfId="0" applyNumberFormat="1" applyFont="1" applyFill="1" applyAlignment="1">
      <alignment horizontal="center"/>
    </xf>
    <xf numFmtId="0" fontId="87" fillId="59" borderId="0" xfId="0" applyFont="1" applyFill="1" applyAlignment="1">
      <alignment horizontal="left"/>
    </xf>
    <xf numFmtId="0" fontId="87" fillId="59" borderId="0" xfId="0" applyFont="1" applyFill="1"/>
    <xf numFmtId="165" fontId="3" fillId="60" borderId="0" xfId="0" applyNumberFormat="1" applyFont="1" applyFill="1" applyAlignment="1">
      <alignment horizontal="center"/>
    </xf>
    <xf numFmtId="0" fontId="47" fillId="60" borderId="0" xfId="0" applyFont="1" applyFill="1" applyAlignment="1">
      <alignment horizontal="left"/>
    </xf>
    <xf numFmtId="3" fontId="3" fillId="60" borderId="0" xfId="0" applyNumberFormat="1" applyFont="1" applyFill="1" applyAlignment="1">
      <alignment horizontal="center"/>
    </xf>
    <xf numFmtId="4" fontId="3" fillId="2" borderId="0" xfId="0" applyNumberFormat="1" applyFont="1" applyFill="1" applyAlignment="1">
      <alignment horizontal="center"/>
    </xf>
    <xf numFmtId="4" fontId="3" fillId="60" borderId="0" xfId="0" applyNumberFormat="1" applyFont="1" applyFill="1" applyAlignment="1">
      <alignment horizontal="center"/>
    </xf>
    <xf numFmtId="4" fontId="3" fillId="2" borderId="1" xfId="0" applyNumberFormat="1" applyFont="1" applyFill="1" applyBorder="1" applyAlignment="1">
      <alignment horizontal="center"/>
    </xf>
    <xf numFmtId="165" fontId="47" fillId="60" borderId="0" xfId="28" applyNumberFormat="1" applyFont="1" applyFill="1" applyAlignment="1">
      <alignment horizontal="center"/>
    </xf>
    <xf numFmtId="176" fontId="3" fillId="2" borderId="0" xfId="0" applyNumberFormat="1" applyFont="1" applyFill="1" applyAlignment="1">
      <alignment horizontal="left"/>
    </xf>
    <xf numFmtId="176" fontId="3" fillId="60" borderId="0" xfId="0" applyNumberFormat="1" applyFont="1" applyFill="1" applyAlignment="1">
      <alignment horizontal="left"/>
    </xf>
    <xf numFmtId="176" fontId="3" fillId="2" borderId="1" xfId="0" applyNumberFormat="1" applyFont="1" applyFill="1" applyBorder="1" applyAlignment="1">
      <alignment horizontal="left"/>
    </xf>
    <xf numFmtId="176" fontId="47" fillId="60" borderId="0" xfId="0" applyNumberFormat="1" applyFont="1" applyFill="1" applyAlignment="1">
      <alignment horizontal="left"/>
    </xf>
    <xf numFmtId="4" fontId="47" fillId="60" borderId="0" xfId="41" applyNumberFormat="1" applyFont="1" applyFill="1" applyBorder="1" applyAlignment="1">
      <alignment horizontal="center"/>
    </xf>
    <xf numFmtId="4" fontId="47" fillId="2" borderId="0" xfId="41" applyNumberFormat="1" applyFont="1" applyFill="1" applyBorder="1" applyAlignment="1">
      <alignment horizontal="center"/>
    </xf>
    <xf numFmtId="0" fontId="88" fillId="59" borderId="0" xfId="0" applyFont="1" applyFill="1" applyAlignment="1">
      <alignment horizontal="left" wrapText="1"/>
    </xf>
    <xf numFmtId="189" fontId="47" fillId="60" borderId="0" xfId="41" applyNumberFormat="1" applyFont="1" applyFill="1" applyAlignment="1">
      <alignment horizontal="center"/>
    </xf>
    <xf numFmtId="39" fontId="47" fillId="60" borderId="0" xfId="41" applyNumberFormat="1" applyFont="1" applyFill="1" applyAlignment="1">
      <alignment horizontal="center"/>
    </xf>
    <xf numFmtId="189" fontId="47" fillId="60" borderId="0" xfId="41" applyNumberFormat="1" applyFont="1" applyFill="1" applyBorder="1" applyAlignment="1">
      <alignment horizontal="center"/>
    </xf>
    <xf numFmtId="165" fontId="89" fillId="59" borderId="0" xfId="41" applyNumberFormat="1" applyFont="1" applyFill="1" applyBorder="1" applyAlignment="1">
      <alignment horizontal="center"/>
    </xf>
    <xf numFmtId="165" fontId="89" fillId="59" borderId="0" xfId="41" applyNumberFormat="1" applyFont="1" applyFill="1" applyAlignment="1">
      <alignment horizontal="center"/>
    </xf>
    <xf numFmtId="165" fontId="62" fillId="60" borderId="0" xfId="0" applyNumberFormat="1" applyFont="1" applyFill="1" applyAlignment="1">
      <alignment horizontal="center"/>
    </xf>
    <xf numFmtId="166" fontId="47" fillId="60" borderId="0" xfId="0" applyNumberFormat="1" applyFont="1" applyFill="1" applyAlignment="1">
      <alignment horizontal="center"/>
    </xf>
    <xf numFmtId="0" fontId="89" fillId="56" borderId="0" xfId="0" applyFont="1" applyFill="1"/>
    <xf numFmtId="166" fontId="89" fillId="56" borderId="0" xfId="0" applyNumberFormat="1" applyFont="1" applyFill="1" applyAlignment="1">
      <alignment horizontal="center"/>
    </xf>
    <xf numFmtId="0" fontId="88" fillId="56" borderId="21" xfId="0" applyFont="1" applyFill="1" applyBorder="1" applyAlignment="1">
      <alignment horizontal="center" wrapText="1"/>
    </xf>
    <xf numFmtId="165" fontId="89" fillId="56" borderId="22" xfId="0" applyNumberFormat="1" applyFont="1" applyFill="1" applyBorder="1" applyAlignment="1">
      <alignment horizontal="center"/>
    </xf>
    <xf numFmtId="166" fontId="89" fillId="56" borderId="22" xfId="0" applyNumberFormat="1" applyFont="1" applyFill="1" applyBorder="1" applyAlignment="1">
      <alignment horizontal="center"/>
    </xf>
    <xf numFmtId="49" fontId="3" fillId="2" borderId="0" xfId="0" applyNumberFormat="1" applyFont="1" applyFill="1" applyAlignment="1">
      <alignment horizontal="left"/>
    </xf>
    <xf numFmtId="49" fontId="3" fillId="52" borderId="0" xfId="0" applyNumberFormat="1" applyFont="1" applyFill="1" applyAlignment="1">
      <alignment horizontal="left"/>
    </xf>
    <xf numFmtId="49" fontId="3" fillId="2" borderId="1" xfId="0" applyNumberFormat="1" applyFont="1" applyFill="1" applyBorder="1" applyAlignment="1">
      <alignment horizontal="left"/>
    </xf>
    <xf numFmtId="0" fontId="83" fillId="51" borderId="0" xfId="0" applyFont="1" applyFill="1" applyAlignment="1">
      <alignment horizontal="center"/>
    </xf>
    <xf numFmtId="0" fontId="74" fillId="2" borderId="0" xfId="0" quotePrefix="1" applyFont="1" applyFill="1"/>
    <xf numFmtId="0" fontId="53" fillId="2" borderId="0" xfId="0" quotePrefix="1" applyFont="1" applyFill="1"/>
    <xf numFmtId="0" fontId="53" fillId="2" borderId="0" xfId="0" applyFont="1" applyFill="1" applyAlignment="1">
      <alignment wrapText="1"/>
    </xf>
    <xf numFmtId="172" fontId="53" fillId="2" borderId="0" xfId="28" applyNumberFormat="1" applyFont="1" applyFill="1" applyBorder="1" applyAlignment="1"/>
    <xf numFmtId="0" fontId="88" fillId="59" borderId="0" xfId="0" applyFont="1" applyFill="1" applyAlignment="1">
      <alignment horizontal="center" vertical="center"/>
    </xf>
    <xf numFmtId="0" fontId="88" fillId="59" borderId="0" xfId="0" applyFont="1" applyFill="1" applyAlignment="1">
      <alignment horizontal="center" vertical="center" wrapText="1"/>
    </xf>
    <xf numFmtId="164" fontId="53" fillId="2" borderId="0" xfId="0" applyNumberFormat="1" applyFont="1" applyFill="1"/>
    <xf numFmtId="166" fontId="47" fillId="57" borderId="0" xfId="41" applyNumberFormat="1" applyFont="1" applyFill="1" applyBorder="1" applyAlignment="1">
      <alignment horizontal="center" vertical="center"/>
    </xf>
    <xf numFmtId="166" fontId="89" fillId="56" borderId="22" xfId="41" applyNumberFormat="1" applyFont="1" applyFill="1" applyBorder="1" applyAlignment="1">
      <alignment horizontal="center"/>
    </xf>
    <xf numFmtId="165" fontId="89" fillId="56" borderId="21" xfId="0" applyNumberFormat="1" applyFont="1" applyFill="1" applyBorder="1" applyAlignment="1">
      <alignment horizontal="center"/>
    </xf>
    <xf numFmtId="166" fontId="89" fillId="56" borderId="21" xfId="41" applyNumberFormat="1" applyFont="1" applyFill="1" applyBorder="1" applyAlignment="1">
      <alignment horizontal="center"/>
    </xf>
    <xf numFmtId="0" fontId="53" fillId="53" borderId="0" xfId="0" applyFont="1" applyFill="1" applyAlignment="1">
      <alignment horizontal="left" wrapText="1"/>
    </xf>
    <xf numFmtId="0" fontId="88" fillId="53" borderId="0" xfId="0" applyFont="1" applyFill="1" applyAlignment="1">
      <alignment horizontal="center" wrapText="1"/>
    </xf>
    <xf numFmtId="166" fontId="89" fillId="53" borderId="0" xfId="41" applyNumberFormat="1" applyFont="1" applyFill="1" applyAlignment="1">
      <alignment horizontal="center"/>
    </xf>
    <xf numFmtId="176" fontId="47" fillId="54" borderId="0" xfId="0" applyNumberFormat="1" applyFont="1" applyFill="1" applyAlignment="1">
      <alignment horizontal="left"/>
    </xf>
    <xf numFmtId="164" fontId="47" fillId="54" borderId="0" xfId="0" applyNumberFormat="1" applyFont="1" applyFill="1" applyAlignment="1">
      <alignment horizontal="center"/>
    </xf>
    <xf numFmtId="37" fontId="55" fillId="54" borderId="0" xfId="0" applyNumberFormat="1" applyFont="1" applyFill="1" applyAlignment="1">
      <alignment horizontal="center"/>
    </xf>
    <xf numFmtId="0" fontId="47" fillId="54" borderId="0" xfId="0" applyFont="1" applyFill="1" applyAlignment="1">
      <alignment horizontal="left"/>
    </xf>
    <xf numFmtId="166" fontId="47" fillId="54" borderId="0" xfId="41" applyNumberFormat="1" applyFont="1" applyFill="1" applyAlignment="1">
      <alignment horizontal="center"/>
    </xf>
    <xf numFmtId="0" fontId="88" fillId="53" borderId="0" xfId="0" applyFont="1" applyFill="1" applyAlignment="1">
      <alignment horizontal="left" wrapText="1"/>
    </xf>
    <xf numFmtId="0" fontId="74" fillId="51" borderId="0" xfId="0" applyFont="1" applyFill="1" applyAlignment="1">
      <alignment horizontal="center" wrapText="1"/>
    </xf>
    <xf numFmtId="166" fontId="89" fillId="0" borderId="0" xfId="41" applyNumberFormat="1" applyFont="1" applyFill="1" applyBorder="1" applyAlignment="1">
      <alignment horizontal="center"/>
    </xf>
    <xf numFmtId="166" fontId="62" fillId="2" borderId="1" xfId="41" applyNumberFormat="1" applyFont="1" applyFill="1" applyBorder="1" applyAlignment="1">
      <alignment horizontal="center"/>
    </xf>
    <xf numFmtId="190" fontId="89" fillId="59" borderId="0" xfId="41" applyNumberFormat="1" applyFont="1" applyFill="1" applyAlignment="1">
      <alignment horizontal="center"/>
    </xf>
    <xf numFmtId="0" fontId="83" fillId="51" borderId="0" xfId="0" applyFont="1" applyFill="1" applyAlignment="1">
      <alignment horizontal="left" wrapText="1"/>
    </xf>
    <xf numFmtId="0" fontId="97" fillId="2" borderId="0" xfId="0" applyFont="1" applyFill="1" applyAlignment="1">
      <alignment vertical="center"/>
    </xf>
    <xf numFmtId="0" fontId="98" fillId="2" borderId="0" xfId="0" applyFont="1" applyFill="1" applyAlignment="1">
      <alignment horizontal="left"/>
    </xf>
    <xf numFmtId="0" fontId="88" fillId="51" borderId="0" xfId="0" applyFont="1" applyFill="1" applyAlignment="1">
      <alignment horizontal="left"/>
    </xf>
    <xf numFmtId="0" fontId="88" fillId="59" borderId="0" xfId="0" applyFont="1" applyFill="1" applyAlignment="1">
      <alignment horizontal="left" vertical="center" wrapText="1"/>
    </xf>
    <xf numFmtId="0" fontId="88" fillId="59" borderId="0" xfId="0" applyFont="1" applyFill="1" applyAlignment="1">
      <alignment wrapText="1"/>
    </xf>
    <xf numFmtId="0" fontId="88" fillId="59" borderId="0" xfId="0" applyFont="1" applyFill="1" applyAlignment="1">
      <alignment horizontal="left" vertical="center"/>
    </xf>
    <xf numFmtId="0" fontId="88" fillId="56" borderId="0" xfId="0" applyFont="1" applyFill="1" applyAlignment="1">
      <alignment horizontal="left" wrapText="1"/>
    </xf>
    <xf numFmtId="0" fontId="88" fillId="55" borderId="0" xfId="0" applyFont="1" applyFill="1" applyAlignment="1">
      <alignment horizontal="left" wrapText="1"/>
    </xf>
    <xf numFmtId="0" fontId="88" fillId="53" borderId="0" xfId="0" applyFont="1" applyFill="1" applyAlignment="1">
      <alignment horizontal="left"/>
    </xf>
    <xf numFmtId="164" fontId="75" fillId="2" borderId="0" xfId="0" applyNumberFormat="1" applyFont="1" applyFill="1"/>
    <xf numFmtId="166" fontId="89" fillId="56" borderId="0" xfId="41" applyNumberFormat="1" applyFont="1" applyFill="1" applyBorder="1" applyAlignment="1">
      <alignment horizontal="center" vertical="center"/>
    </xf>
    <xf numFmtId="165" fontId="89" fillId="56" borderId="0" xfId="41" applyNumberFormat="1" applyFont="1" applyFill="1" applyBorder="1" applyAlignment="1">
      <alignment horizontal="center" vertical="center"/>
    </xf>
    <xf numFmtId="0" fontId="47" fillId="2" borderId="0" xfId="0" applyFont="1" applyFill="1" applyAlignment="1">
      <alignment horizontal="left"/>
    </xf>
    <xf numFmtId="0" fontId="63" fillId="2" borderId="0" xfId="0" applyFont="1" applyFill="1" applyAlignment="1">
      <alignment horizontal="left" vertical="top" wrapText="1"/>
    </xf>
    <xf numFmtId="0" fontId="63" fillId="2" borderId="0" xfId="0" applyFont="1" applyFill="1" applyAlignment="1">
      <alignment horizontal="left" wrapText="1"/>
    </xf>
    <xf numFmtId="0" fontId="63" fillId="2" borderId="0" xfId="0" applyFont="1" applyFill="1" applyAlignment="1">
      <alignment horizontal="center" vertical="top" wrapText="1"/>
    </xf>
    <xf numFmtId="0" fontId="63" fillId="2" borderId="0" xfId="0" applyFont="1" applyFill="1" applyAlignment="1">
      <alignment horizontal="left" vertical="top"/>
    </xf>
    <xf numFmtId="0" fontId="53" fillId="2" borderId="0" xfId="0" applyFont="1" applyFill="1" applyAlignment="1">
      <alignment horizontal="center"/>
    </xf>
    <xf numFmtId="0" fontId="99" fillId="0" borderId="0" xfId="0" applyFont="1" applyAlignment="1">
      <alignment horizontal="left"/>
    </xf>
    <xf numFmtId="0" fontId="100" fillId="0" borderId="0" xfId="0" applyFont="1"/>
    <xf numFmtId="0" fontId="101" fillId="0" borderId="0" xfId="0" quotePrefix="1" applyFont="1" applyAlignment="1">
      <alignment horizontal="left"/>
    </xf>
    <xf numFmtId="0" fontId="102" fillId="2" borderId="0" xfId="0" applyFont="1" applyFill="1" applyAlignment="1">
      <alignment horizontal="left" vertical="center" readingOrder="1"/>
    </xf>
    <xf numFmtId="0" fontId="102" fillId="2" borderId="0" xfId="0" applyFont="1" applyFill="1"/>
    <xf numFmtId="0" fontId="103" fillId="2" borderId="0" xfId="0" applyFont="1" applyFill="1" applyAlignment="1">
      <alignment horizontal="center" wrapText="1"/>
    </xf>
    <xf numFmtId="186" fontId="102" fillId="2" borderId="0" xfId="0" applyNumberFormat="1" applyFont="1" applyFill="1"/>
    <xf numFmtId="0" fontId="93" fillId="2" borderId="0" xfId="0" applyFont="1" applyFill="1"/>
    <xf numFmtId="0" fontId="57" fillId="2" borderId="0" xfId="0" applyFont="1" applyFill="1" applyBorder="1" applyAlignment="1">
      <alignment horizontal="left"/>
    </xf>
    <xf numFmtId="0" fontId="47" fillId="2" borderId="0" xfId="0" applyFont="1" applyFill="1" applyBorder="1" applyAlignment="1">
      <alignment horizontal="center"/>
    </xf>
    <xf numFmtId="0" fontId="47" fillId="2" borderId="0" xfId="0" applyFont="1" applyFill="1" applyBorder="1"/>
    <xf numFmtId="0" fontId="55" fillId="2" borderId="0" xfId="0" applyFont="1" applyFill="1" applyBorder="1"/>
    <xf numFmtId="0" fontId="55" fillId="2" borderId="0" xfId="0" applyFont="1" applyFill="1" applyBorder="1" applyAlignment="1">
      <alignment horizontal="center"/>
    </xf>
    <xf numFmtId="0" fontId="53" fillId="2" borderId="0" xfId="0" applyFont="1" applyFill="1" applyBorder="1" applyAlignment="1">
      <alignment horizontal="left"/>
    </xf>
    <xf numFmtId="0" fontId="53" fillId="2" borderId="0" xfId="0" applyFont="1" applyFill="1" applyBorder="1"/>
    <xf numFmtId="0" fontId="88" fillId="2" borderId="0" xfId="0" applyFont="1" applyFill="1" applyBorder="1" applyAlignment="1">
      <alignment horizontal="left" wrapText="1"/>
    </xf>
    <xf numFmtId="0" fontId="88" fillId="2" borderId="0" xfId="0" applyFont="1" applyFill="1" applyBorder="1" applyAlignment="1">
      <alignment horizontal="center"/>
    </xf>
    <xf numFmtId="0" fontId="88" fillId="2" borderId="0" xfId="0" applyFont="1" applyFill="1" applyBorder="1" applyAlignment="1">
      <alignment horizontal="center" wrapText="1"/>
    </xf>
    <xf numFmtId="0" fontId="63" fillId="2" borderId="0" xfId="0" applyFont="1" applyFill="1" applyBorder="1"/>
    <xf numFmtId="0" fontId="47" fillId="2" borderId="0" xfId="0" applyFont="1" applyFill="1" applyBorder="1" applyAlignment="1">
      <alignment horizontal="left" wrapText="1"/>
    </xf>
    <xf numFmtId="165" fontId="47" fillId="2" borderId="0" xfId="0" applyNumberFormat="1" applyFont="1" applyFill="1" applyBorder="1" applyAlignment="1">
      <alignment horizontal="center"/>
    </xf>
    <xf numFmtId="0" fontId="47" fillId="2" borderId="0" xfId="0" applyFont="1" applyFill="1" applyBorder="1" applyAlignment="1">
      <alignment horizontal="left"/>
    </xf>
    <xf numFmtId="3" fontId="47" fillId="2" borderId="0" xfId="0" applyNumberFormat="1" applyFont="1" applyFill="1" applyBorder="1" applyAlignment="1">
      <alignment horizontal="center"/>
    </xf>
    <xf numFmtId="166" fontId="63" fillId="2" borderId="0" xfId="0" applyNumberFormat="1" applyFont="1" applyFill="1" applyBorder="1"/>
    <xf numFmtId="0" fontId="89" fillId="2" borderId="0" xfId="0" applyFont="1" applyFill="1" applyBorder="1" applyAlignment="1">
      <alignment horizontal="left"/>
    </xf>
    <xf numFmtId="165" fontId="89" fillId="2" borderId="0" xfId="41" applyNumberFormat="1" applyFont="1" applyFill="1" applyBorder="1" applyAlignment="1">
      <alignment horizontal="center"/>
    </xf>
    <xf numFmtId="0" fontId="74" fillId="2" borderId="0" xfId="0" applyFont="1" applyFill="1" applyBorder="1"/>
    <xf numFmtId="0" fontId="88" fillId="2" borderId="0" xfId="0" applyFont="1" applyFill="1" applyBorder="1" applyAlignment="1">
      <alignment horizontal="left"/>
    </xf>
    <xf numFmtId="0" fontId="89" fillId="2" borderId="0" xfId="0" applyFont="1" applyFill="1" applyBorder="1"/>
    <xf numFmtId="0" fontId="47" fillId="2" borderId="0" xfId="0" applyFont="1" applyFill="1" applyBorder="1" applyAlignment="1">
      <alignment horizontal="right" wrapText="1"/>
    </xf>
    <xf numFmtId="0" fontId="47" fillId="2" borderId="0" xfId="0" applyFont="1" applyFill="1" applyBorder="1" applyAlignment="1">
      <alignment wrapText="1"/>
    </xf>
    <xf numFmtId="165" fontId="47" fillId="2" borderId="0" xfId="0" applyNumberFormat="1" applyFont="1" applyFill="1" applyBorder="1"/>
    <xf numFmtId="165" fontId="53" fillId="2" borderId="0" xfId="0" applyNumberFormat="1" applyFont="1" applyFill="1" applyBorder="1" applyAlignment="1">
      <alignment horizontal="right"/>
    </xf>
    <xf numFmtId="166" fontId="47" fillId="2" borderId="0" xfId="41" applyNumberFormat="1" applyFont="1" applyFill="1" applyBorder="1" applyAlignment="1">
      <alignment horizontal="right"/>
    </xf>
    <xf numFmtId="172" fontId="47" fillId="2" borderId="0" xfId="28" applyNumberFormat="1" applyFont="1" applyFill="1" applyBorder="1" applyAlignment="1">
      <alignment horizontal="right"/>
    </xf>
    <xf numFmtId="0" fontId="47" fillId="2" borderId="0" xfId="0" applyFont="1" applyFill="1" applyBorder="1" applyAlignment="1">
      <alignment horizontal="right"/>
    </xf>
    <xf numFmtId="165" fontId="89" fillId="2" borderId="0" xfId="0" applyNumberFormat="1" applyFont="1" applyFill="1" applyBorder="1" applyAlignment="1">
      <alignment horizontal="center"/>
    </xf>
    <xf numFmtId="165" fontId="55" fillId="2" borderId="0" xfId="0" applyNumberFormat="1" applyFont="1" applyFill="1" applyBorder="1" applyAlignment="1">
      <alignment horizontal="center"/>
    </xf>
    <xf numFmtId="0" fontId="87" fillId="2" borderId="0" xfId="0" applyFont="1" applyFill="1" applyBorder="1" applyAlignment="1">
      <alignment horizontal="left"/>
    </xf>
    <xf numFmtId="0" fontId="53" fillId="2" borderId="0" xfId="0" applyFont="1" applyFill="1" applyBorder="1" applyAlignment="1">
      <alignment horizontal="left" vertical="center"/>
    </xf>
    <xf numFmtId="0" fontId="47" fillId="2" borderId="0" xfId="0" applyFont="1" applyFill="1" applyBorder="1" applyAlignment="1">
      <alignment horizontal="left" vertical="top"/>
    </xf>
    <xf numFmtId="10" fontId="55" fillId="2" borderId="0" xfId="41" applyNumberFormat="1" applyFont="1" applyFill="1" applyBorder="1"/>
    <xf numFmtId="166" fontId="47" fillId="2" borderId="0" xfId="41" applyNumberFormat="1" applyFont="1" applyFill="1" applyBorder="1"/>
    <xf numFmtId="0" fontId="47" fillId="2" borderId="0" xfId="0" applyFont="1" applyFill="1" applyBorder="1" applyAlignment="1">
      <alignment horizontal="left" vertical="top" wrapText="1"/>
    </xf>
    <xf numFmtId="164" fontId="47" fillId="2" borderId="0" xfId="0" applyNumberFormat="1" applyFont="1" applyFill="1" applyBorder="1" applyAlignment="1">
      <alignment horizontal="left"/>
    </xf>
  </cellXfs>
  <cellStyles count="123">
    <cellStyle name="_x000a_bidires=100_x000d_" xfId="56" xr:uid="{00000000-0005-0000-0000-000000000000}"/>
    <cellStyle name="20% - Accent1" xfId="1" builtinId="30" customBuiltin="1"/>
    <cellStyle name="20% - Accent1 2" xfId="57" xr:uid="{00000000-0005-0000-0000-000002000000}"/>
    <cellStyle name="20% - Accent2" xfId="2" builtinId="34" customBuiltin="1"/>
    <cellStyle name="20% - Accent2 2" xfId="58" xr:uid="{00000000-0005-0000-0000-000004000000}"/>
    <cellStyle name="20% - Accent3" xfId="3" builtinId="38" customBuiltin="1"/>
    <cellStyle name="20% - Accent3 2" xfId="59" xr:uid="{00000000-0005-0000-0000-000006000000}"/>
    <cellStyle name="20% - Accent4" xfId="4" builtinId="42" customBuiltin="1"/>
    <cellStyle name="20% - Accent4 2" xfId="60" xr:uid="{00000000-0005-0000-0000-000008000000}"/>
    <cellStyle name="20% - Accent5" xfId="5" builtinId="46" customBuiltin="1"/>
    <cellStyle name="20% - Accent5 2" xfId="61" xr:uid="{00000000-0005-0000-0000-00000A000000}"/>
    <cellStyle name="20% - Accent6" xfId="6" builtinId="50" customBuiltin="1"/>
    <cellStyle name="20% - Accent6 2" xfId="62" xr:uid="{00000000-0005-0000-0000-00000C000000}"/>
    <cellStyle name="40% - Accent1" xfId="7" builtinId="31" customBuiltin="1"/>
    <cellStyle name="40% - Accent1 2" xfId="63" xr:uid="{00000000-0005-0000-0000-00000E000000}"/>
    <cellStyle name="40% - Accent2" xfId="8" builtinId="35" customBuiltin="1"/>
    <cellStyle name="40% - Accent2 2" xfId="64" xr:uid="{00000000-0005-0000-0000-000010000000}"/>
    <cellStyle name="40% - Accent3" xfId="9" builtinId="39" customBuiltin="1"/>
    <cellStyle name="40% - Accent3 2" xfId="65" xr:uid="{00000000-0005-0000-0000-000012000000}"/>
    <cellStyle name="40% - Accent4" xfId="10" builtinId="43" customBuiltin="1"/>
    <cellStyle name="40% - Accent4 2" xfId="66" xr:uid="{00000000-0005-0000-0000-000014000000}"/>
    <cellStyle name="40% - Accent5" xfId="11" builtinId="47" customBuiltin="1"/>
    <cellStyle name="40% - Accent5 2" xfId="67" xr:uid="{00000000-0005-0000-0000-000016000000}"/>
    <cellStyle name="40% - Accent6" xfId="12" builtinId="51" customBuiltin="1"/>
    <cellStyle name="40% - Accent6 2" xfId="68" xr:uid="{00000000-0005-0000-0000-000018000000}"/>
    <cellStyle name="60% - Accent1" xfId="13" builtinId="32" customBuiltin="1"/>
    <cellStyle name="60% - Accent1 2" xfId="69" xr:uid="{00000000-0005-0000-0000-00001A000000}"/>
    <cellStyle name="60% - Accent2" xfId="14" builtinId="36" customBuiltin="1"/>
    <cellStyle name="60% - Accent2 2" xfId="70" xr:uid="{00000000-0005-0000-0000-00001C000000}"/>
    <cellStyle name="60% - Accent3" xfId="15" builtinId="40" customBuiltin="1"/>
    <cellStyle name="60% - Accent3 2" xfId="71" xr:uid="{00000000-0005-0000-0000-00001E000000}"/>
    <cellStyle name="60% - Accent4" xfId="16" builtinId="44" customBuiltin="1"/>
    <cellStyle name="60% - Accent4 2" xfId="72" xr:uid="{00000000-0005-0000-0000-000020000000}"/>
    <cellStyle name="60% - Accent5" xfId="17" builtinId="48" customBuiltin="1"/>
    <cellStyle name="60% - Accent5 2" xfId="73" xr:uid="{00000000-0005-0000-0000-000022000000}"/>
    <cellStyle name="60% - Accent6" xfId="18" builtinId="52" customBuiltin="1"/>
    <cellStyle name="60% - Accent6 2" xfId="74" xr:uid="{00000000-0005-0000-0000-000024000000}"/>
    <cellStyle name="Accent1" xfId="19" builtinId="29" customBuiltin="1"/>
    <cellStyle name="Accent1 2" xfId="75" xr:uid="{00000000-0005-0000-0000-000026000000}"/>
    <cellStyle name="Accent2" xfId="20" builtinId="33" customBuiltin="1"/>
    <cellStyle name="Accent2 2" xfId="76" xr:uid="{00000000-0005-0000-0000-000028000000}"/>
    <cellStyle name="Accent3" xfId="21" builtinId="37" customBuiltin="1"/>
    <cellStyle name="Accent3 2" xfId="77" xr:uid="{00000000-0005-0000-0000-00002A000000}"/>
    <cellStyle name="Accent4" xfId="22" builtinId="41" customBuiltin="1"/>
    <cellStyle name="Accent4 2" xfId="78" xr:uid="{00000000-0005-0000-0000-00002C000000}"/>
    <cellStyle name="Accent5" xfId="23" builtinId="45" customBuiltin="1"/>
    <cellStyle name="Accent5 2" xfId="79" xr:uid="{00000000-0005-0000-0000-00002E000000}"/>
    <cellStyle name="Accent6" xfId="24" builtinId="49" customBuiltin="1"/>
    <cellStyle name="Accent6 2" xfId="80" xr:uid="{00000000-0005-0000-0000-000030000000}"/>
    <cellStyle name="Asterick" xfId="101" xr:uid="{00000000-0005-0000-0000-000031000000}"/>
    <cellStyle name="Bad" xfId="25" builtinId="27" customBuiltin="1"/>
    <cellStyle name="Bad 2" xfId="81" xr:uid="{00000000-0005-0000-0000-000033000000}"/>
    <cellStyle name="Calculation" xfId="26" builtinId="22" customBuiltin="1"/>
    <cellStyle name="Calculation 2" xfId="82" xr:uid="{00000000-0005-0000-0000-000035000000}"/>
    <cellStyle name="Check Cell" xfId="27" builtinId="23" customBuiltin="1"/>
    <cellStyle name="Check Cell 2" xfId="83" xr:uid="{00000000-0005-0000-0000-000037000000}"/>
    <cellStyle name="Comma" xfId="28" builtinId="3"/>
    <cellStyle name="Comma 2" xfId="121" xr:uid="{287A12F4-18C0-4191-B636-26ECAE631020}"/>
    <cellStyle name="CPL" xfId="102" xr:uid="{00000000-0005-0000-0000-000039000000}"/>
    <cellStyle name="Currency" xfId="45" builtinId="4"/>
    <cellStyle name="Currency 2" xfId="104" xr:uid="{00000000-0005-0000-0000-00003B000000}"/>
    <cellStyle name="Currency 3" xfId="103" xr:uid="{00000000-0005-0000-0000-00003C000000}"/>
    <cellStyle name="DLN" xfId="105" xr:uid="{00000000-0005-0000-0000-00003D000000}"/>
    <cellStyle name="Double Asterick" xfId="106" xr:uid="{00000000-0005-0000-0000-00003E000000}"/>
    <cellStyle name="EIN" xfId="107" xr:uid="{00000000-0005-0000-0000-00003F000000}"/>
    <cellStyle name="Explanatory Text" xfId="29" builtinId="53" customBuiltin="1"/>
    <cellStyle name="Explanatory Text 2" xfId="84" xr:uid="{00000000-0005-0000-0000-000041000000}"/>
    <cellStyle name="Followed Hyperlink" xfId="46" builtinId="9" hidden="1"/>
    <cellStyle name="Followed Hyperlink" xfId="118" builtinId="9" customBuiltin="1"/>
    <cellStyle name="Good" xfId="30" builtinId="26" customBuiltin="1"/>
    <cellStyle name="Good 2" xfId="85" xr:uid="{00000000-0005-0000-0000-000044000000}"/>
    <cellStyle name="Heading 1" xfId="31" builtinId="16" customBuiltin="1"/>
    <cellStyle name="Heading 1 2" xfId="86" xr:uid="{00000000-0005-0000-0000-000046000000}"/>
    <cellStyle name="Heading 2" xfId="32" builtinId="17" customBuiltin="1"/>
    <cellStyle name="Heading 2 2" xfId="87" xr:uid="{00000000-0005-0000-0000-000048000000}"/>
    <cellStyle name="Heading 3" xfId="33" builtinId="18" customBuiltin="1"/>
    <cellStyle name="Heading 3 2" xfId="88" xr:uid="{00000000-0005-0000-0000-00004A000000}"/>
    <cellStyle name="Heading 4" xfId="34" builtinId="19" customBuiltin="1"/>
    <cellStyle name="Heading 4 2" xfId="89" xr:uid="{00000000-0005-0000-0000-00004C000000}"/>
    <cellStyle name="Hyperlink" xfId="35" builtinId="8" hidden="1" customBuiltin="1"/>
    <cellStyle name="Hyperlink" xfId="47" builtinId="8" customBuiltin="1"/>
    <cellStyle name="Hyperlink 2" xfId="108" xr:uid="{00000000-0005-0000-0000-00004F000000}"/>
    <cellStyle name="Hyperlink 3" xfId="119" xr:uid="{8043F979-69B4-4341-A8D7-07C2015509C2}"/>
    <cellStyle name="Input" xfId="36" builtinId="20" customBuiltin="1"/>
    <cellStyle name="Input 2" xfId="90" xr:uid="{00000000-0005-0000-0000-000051000000}"/>
    <cellStyle name="Linked Cell" xfId="37" builtinId="24" customBuiltin="1"/>
    <cellStyle name="Linked Cell 2" xfId="91" xr:uid="{00000000-0005-0000-0000-000053000000}"/>
    <cellStyle name="Neutral" xfId="38" builtinId="28" customBuiltin="1"/>
    <cellStyle name="Neutral 2" xfId="92" xr:uid="{00000000-0005-0000-0000-000055000000}"/>
    <cellStyle name="Normal" xfId="0" builtinId="0" customBuiltin="1"/>
    <cellStyle name="Normal 2" xfId="51" xr:uid="{00000000-0005-0000-0000-000057000000}"/>
    <cellStyle name="Normal 2 2" xfId="53" xr:uid="{00000000-0005-0000-0000-000058000000}"/>
    <cellStyle name="Normal 2 2 4" xfId="122" xr:uid="{59D4EBC4-07A5-4CB0-A7E7-6A28C055A462}"/>
    <cellStyle name="Normal 2 3" xfId="109" xr:uid="{00000000-0005-0000-0000-000059000000}"/>
    <cellStyle name="Normal 3" xfId="54" xr:uid="{00000000-0005-0000-0000-00005A000000}"/>
    <cellStyle name="Normal 3 2" xfId="110" xr:uid="{00000000-0005-0000-0000-00005B000000}"/>
    <cellStyle name="Normal 4" xfId="52" xr:uid="{00000000-0005-0000-0000-00005C000000}"/>
    <cellStyle name="Normal 4 2" xfId="111" xr:uid="{00000000-0005-0000-0000-00005D000000}"/>
    <cellStyle name="Normal 5" xfId="55" xr:uid="{00000000-0005-0000-0000-00005E000000}"/>
    <cellStyle name="Normal 6" xfId="100" xr:uid="{00000000-0005-0000-0000-00005F000000}"/>
    <cellStyle name="Normal 7" xfId="120" xr:uid="{E3FFFD69-F2E8-4F0C-A437-3D933C84220E}"/>
    <cellStyle name="Note" xfId="39" builtinId="10" customBuiltin="1"/>
    <cellStyle name="Note 2" xfId="93" xr:uid="{00000000-0005-0000-0000-000061000000}"/>
    <cellStyle name="Note 3" xfId="117" xr:uid="{00000000-0005-0000-0000-000078000000}"/>
    <cellStyle name="Output" xfId="40" builtinId="21" customBuiltin="1"/>
    <cellStyle name="Output 2" xfId="94" xr:uid="{00000000-0005-0000-0000-000063000000}"/>
    <cellStyle name="Percent" xfId="41" builtinId="5"/>
    <cellStyle name="Percent 2" xfId="112" xr:uid="{00000000-0005-0000-0000-000065000000}"/>
    <cellStyle name="SCPL" xfId="113" xr:uid="{00000000-0005-0000-0000-000066000000}"/>
    <cellStyle name="SSN" xfId="114" xr:uid="{00000000-0005-0000-0000-000067000000}"/>
    <cellStyle name="Style 1" xfId="95" xr:uid="{00000000-0005-0000-0000-000068000000}"/>
    <cellStyle name="style_col_headings" xfId="115" xr:uid="{00000000-0005-0000-0000-000069000000}"/>
    <cellStyle name="Table Subtitle" xfId="49" xr:uid="{00000000-0005-0000-0000-00006A000000}"/>
    <cellStyle name="Table Text" xfId="50" xr:uid="{00000000-0005-0000-0000-00006B000000}"/>
    <cellStyle name="Table Title" xfId="48" xr:uid="{00000000-0005-0000-0000-00006C000000}"/>
    <cellStyle name="Title" xfId="42" builtinId="15" customBuiltin="1"/>
    <cellStyle name="Title 2" xfId="96" xr:uid="{00000000-0005-0000-0000-00006E000000}"/>
    <cellStyle name="Total" xfId="43" builtinId="25" customBuiltin="1"/>
    <cellStyle name="Total 2" xfId="97" xr:uid="{00000000-0005-0000-0000-000070000000}"/>
    <cellStyle name="Warning Text" xfId="44" builtinId="11" customBuiltin="1"/>
    <cellStyle name="Warning Text 2" xfId="98" xr:uid="{00000000-0005-0000-0000-000072000000}"/>
    <cellStyle name="Y2K Date" xfId="116" xr:uid="{00000000-0005-0000-0000-000073000000}"/>
    <cellStyle name="Обычный_RTS_select_issues" xfId="99" xr:uid="{00000000-0005-0000-0000-00007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5F6C7D"/>
      <color rgb="FF445925"/>
      <color rgb="FF94B5E1"/>
      <color rgb="FF71953E"/>
      <color rgb="FFAEC876"/>
      <color rgb="FFFF9393"/>
      <color rgb="FF117C3C"/>
      <color rgb="FF4198A6"/>
      <color rgb="FF923E8C"/>
      <color rgb="FF48AD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'2-24'!$A$42</c:f>
          <c:strCache>
            <c:ptCount val="1"/>
            <c:pt idx="0">
              <c:v>US Mutual Fund Net Assets ($T)</c:v>
            </c:pt>
          </c:strCache>
        </c:strRef>
      </c:tx>
      <c:overlay val="1"/>
      <c:spPr>
        <a:noFill/>
        <a:ln>
          <a:noFill/>
        </a:ln>
        <a:effectLst/>
      </c:spPr>
      <c:txPr>
        <a:bodyPr rot="0" spcFirstLastPara="1" vertOverflow="ellipsis" vert="horz" wrap="square" anchor="ctr" anchorCtr="1"/>
        <a:lstStyle/>
        <a:p>
          <a:pPr>
            <a:defRPr sz="108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5.9027996500437448E-2"/>
          <c:y val="0.10842592592592593"/>
          <c:w val="0.94097200349956234"/>
          <c:h val="0.81171041119860021"/>
        </c:manualLayout>
      </c:layout>
      <c:barChart>
        <c:barDir val="col"/>
        <c:grouping val="clustered"/>
        <c:varyColors val="0"/>
        <c:ser>
          <c:idx val="0"/>
          <c:order val="0"/>
          <c:tx>
            <c:strRef>
              <c:f>'2-24'!$A$3</c:f>
              <c:strCache>
                <c:ptCount val="1"/>
                <c:pt idx="0">
                  <c:v>US Mutual Fund Net Assets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'2-24'!$A$13:$A$22</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'2-24'!$F$13:$F$22</c:f>
              <c:numCache>
                <c:formatCode>#,##0.0</c:formatCode>
                <c:ptCount val="10"/>
                <c:pt idx="0">
                  <c:v>15867.05</c:v>
                </c:pt>
                <c:pt idx="1">
                  <c:v>15647.73</c:v>
                </c:pt>
                <c:pt idx="2">
                  <c:v>16342.28</c:v>
                </c:pt>
                <c:pt idx="3">
                  <c:v>18748.59</c:v>
                </c:pt>
                <c:pt idx="4">
                  <c:v>17695.41</c:v>
                </c:pt>
                <c:pt idx="5">
                  <c:v>21275.86</c:v>
                </c:pt>
                <c:pt idx="6">
                  <c:v>23830.87</c:v>
                </c:pt>
                <c:pt idx="7">
                  <c:v>26898.89</c:v>
                </c:pt>
                <c:pt idx="8">
                  <c:v>22107.03</c:v>
                </c:pt>
                <c:pt idx="9">
                  <c:v>25519.07</c:v>
                </c:pt>
              </c:numCache>
            </c:numRef>
          </c:val>
          <c:extLst>
            <c:ext xmlns:c16="http://schemas.microsoft.com/office/drawing/2014/chart" uri="{C3380CC4-5D6E-409C-BE32-E72D297353CC}">
              <c16:uniqueId val="{00000000-586A-49D5-B9D0-4B748ABB9245}"/>
            </c:ext>
          </c:extLst>
        </c:ser>
        <c:dLbls>
          <c:showLegendKey val="0"/>
          <c:showVal val="0"/>
          <c:showCatName val="0"/>
          <c:showSerName val="0"/>
          <c:showPercent val="0"/>
          <c:showBubbleSize val="0"/>
        </c:dLbls>
        <c:gapWidth val="100"/>
        <c:axId val="573202544"/>
        <c:axId val="573194672"/>
      </c:barChart>
      <c:catAx>
        <c:axId val="573202544"/>
        <c:scaling>
          <c:orientation val="minMax"/>
        </c:scaling>
        <c:delete val="0"/>
        <c:axPos val="b"/>
        <c:numFmt formatCode="General" sourceLinked="1"/>
        <c:majorTickMark val="none"/>
        <c:minorTickMark val="none"/>
        <c:tickLblPos val="nextTo"/>
        <c:spPr>
          <a:noFill/>
          <a:ln w="6350" cap="flat" cmpd="sng" algn="ctr">
            <a:solidFill>
              <a:schemeClr val="bg1">
                <a:lumMod val="85000"/>
              </a:schemeClr>
            </a:solidFill>
            <a:round/>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3194672"/>
        <c:crosses val="autoZero"/>
        <c:auto val="1"/>
        <c:lblAlgn val="ctr"/>
        <c:lblOffset val="100"/>
        <c:noMultiLvlLbl val="0"/>
      </c:catAx>
      <c:valAx>
        <c:axId val="573194672"/>
        <c:scaling>
          <c:orientation val="minMax"/>
        </c:scaling>
        <c:delete val="0"/>
        <c:axPos val="l"/>
        <c:numFmt formatCode="#,##0" sourceLinked="0"/>
        <c:majorTickMark val="none"/>
        <c:minorTickMark val="none"/>
        <c:tickLblPos val="nextTo"/>
        <c:spPr>
          <a:noFill/>
          <a:ln w="6350">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3202544"/>
        <c:crosses val="autoZero"/>
        <c:crossBetween val="between"/>
        <c:dispUnits>
          <c:builtInUnit val="thousands"/>
        </c:dispUnits>
      </c:valAx>
    </c:plotArea>
    <c:plotVisOnly val="1"/>
    <c:dispBlanksAs val="gap"/>
    <c:showDLblsOverMax val="0"/>
  </c:chart>
  <c:spPr>
    <a:solidFill>
      <a:schemeClr val="bg1"/>
    </a:solidFill>
    <a:ln w="6350" cap="flat" cmpd="sng" algn="ctr">
      <a:solidFill>
        <a:schemeClr val="bg1">
          <a:lumMod val="85000"/>
        </a:schemeClr>
      </a:solidFill>
      <a:round/>
    </a:ln>
    <a:effectLst/>
  </c:spPr>
  <c:txPr>
    <a:bodyPr/>
    <a:lstStyle/>
    <a:p>
      <a:pPr>
        <a:defRPr sz="900">
          <a:solidFill>
            <a:sysClr val="windowText" lastClr="000000"/>
          </a:solidFill>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_rels/drawing3.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9.emf"/></Relationships>
</file>

<file path=xl/drawings/_rels/drawing5.xml.rels><?xml version="1.0" encoding="UTF-8" standalone="yes"?>
<Relationships xmlns="http://schemas.openxmlformats.org/package/2006/relationships"><Relationship Id="rId1" Type="http://schemas.openxmlformats.org/officeDocument/2006/relationships/image" Target="../media/image10.emf"/></Relationships>
</file>

<file path=xl/drawings/_rels/drawing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7.x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_rels/drawing8.xml.rels><?xml version="1.0" encoding="UTF-8" standalone="yes"?>
<Relationships xmlns="http://schemas.openxmlformats.org/package/2006/relationships"><Relationship Id="rId1" Type="http://schemas.openxmlformats.org/officeDocument/2006/relationships/image" Target="../media/image14.emf"/></Relationships>
</file>

<file path=xl/drawings/_rels/drawing9.x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7.emf"/></Relationships>
</file>

<file path=xl/drawings/_rels/drawing12.xml.rels><?xml version="1.0" encoding="UTF-8" standalone="yes"?>
<Relationships xmlns="http://schemas.openxmlformats.org/package/2006/relationships"><Relationship Id="rId3" Type="http://schemas.openxmlformats.org/officeDocument/2006/relationships/image" Target="../media/image20.emf"/><Relationship Id="rId2" Type="http://schemas.openxmlformats.org/officeDocument/2006/relationships/image" Target="../media/image19.emf"/><Relationship Id="rId1" Type="http://schemas.openxmlformats.org/officeDocument/2006/relationships/image" Target="../media/image18.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2.emf"/><Relationship Id="rId1" Type="http://schemas.openxmlformats.org/officeDocument/2006/relationships/image" Target="../media/image2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23.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drawing16.x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4" Type="http://schemas.openxmlformats.org/officeDocument/2006/relationships/image" Target="../media/image29.emf"/></Relationships>
</file>

<file path=xl/drawings/_rels/drawing17.xml.rels><?xml version="1.0" encoding="UTF-8" standalone="yes"?>
<Relationships xmlns="http://schemas.openxmlformats.org/package/2006/relationships"><Relationship Id="rId2" Type="http://schemas.openxmlformats.org/officeDocument/2006/relationships/image" Target="../media/image31.emf"/><Relationship Id="rId1" Type="http://schemas.openxmlformats.org/officeDocument/2006/relationships/image" Target="../media/image30.emf"/></Relationships>
</file>

<file path=xl/drawings/_rels/drawing18.xml.rels><?xml version="1.0" encoding="UTF-8" standalone="yes"?>
<Relationships xmlns="http://schemas.openxmlformats.org/package/2006/relationships"><Relationship Id="rId2" Type="http://schemas.openxmlformats.org/officeDocument/2006/relationships/image" Target="../media/image33.emf"/><Relationship Id="rId1" Type="http://schemas.openxmlformats.org/officeDocument/2006/relationships/image" Target="../media/image3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514350</xdr:colOff>
      <xdr:row>22</xdr:row>
      <xdr:rowOff>0</xdr:rowOff>
    </xdr:to>
    <xdr:pic>
      <xdr:nvPicPr>
        <xdr:cNvPr id="7" name="Picture 6">
          <a:extLst>
            <a:ext uri="{FF2B5EF4-FFF2-40B4-BE49-F238E27FC236}">
              <a16:creationId xmlns:a16="http://schemas.microsoft.com/office/drawing/2014/main" id="{A029BF95-DE63-48DE-9D36-889093AB6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6247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11</xdr:col>
      <xdr:colOff>523875</xdr:colOff>
      <xdr:row>22</xdr:row>
      <xdr:rowOff>0</xdr:rowOff>
    </xdr:to>
    <xdr:pic>
      <xdr:nvPicPr>
        <xdr:cNvPr id="8" name="Picture 7">
          <a:extLst>
            <a:ext uri="{FF2B5EF4-FFF2-40B4-BE49-F238E27FC236}">
              <a16:creationId xmlns:a16="http://schemas.microsoft.com/office/drawing/2014/main" id="{CD51E59B-E3CA-4D6C-A7E3-66C9962FA2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57750" y="809625"/>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0</xdr:colOff>
      <xdr:row>6</xdr:row>
      <xdr:rowOff>0</xdr:rowOff>
    </xdr:from>
    <xdr:to>
      <xdr:col>19</xdr:col>
      <xdr:colOff>9525</xdr:colOff>
      <xdr:row>23</xdr:row>
      <xdr:rowOff>104775</xdr:rowOff>
    </xdr:to>
    <xdr:pic>
      <xdr:nvPicPr>
        <xdr:cNvPr id="4" name="Picture 3">
          <a:extLst>
            <a:ext uri="{FF2B5EF4-FFF2-40B4-BE49-F238E27FC236}">
              <a16:creationId xmlns:a16="http://schemas.microsoft.com/office/drawing/2014/main" id="{58D02199-39C6-834D-AC0C-E63B23FAC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59300" y="971550"/>
          <a:ext cx="27527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6</xdr:row>
      <xdr:rowOff>0</xdr:rowOff>
    </xdr:from>
    <xdr:to>
      <xdr:col>24</xdr:col>
      <xdr:colOff>9525</xdr:colOff>
      <xdr:row>23</xdr:row>
      <xdr:rowOff>104775</xdr:rowOff>
    </xdr:to>
    <xdr:pic>
      <xdr:nvPicPr>
        <xdr:cNvPr id="5" name="Picture 4">
          <a:extLst>
            <a:ext uri="{FF2B5EF4-FFF2-40B4-BE49-F238E27FC236}">
              <a16:creationId xmlns:a16="http://schemas.microsoft.com/office/drawing/2014/main" id="{FB376E92-7AFB-0E76-4471-F744ED8FD3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688300" y="971550"/>
          <a:ext cx="27527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25</xdr:row>
      <xdr:rowOff>0</xdr:rowOff>
    </xdr:from>
    <xdr:to>
      <xdr:col>19</xdr:col>
      <xdr:colOff>9525</xdr:colOff>
      <xdr:row>42</xdr:row>
      <xdr:rowOff>19050</xdr:rowOff>
    </xdr:to>
    <xdr:pic>
      <xdr:nvPicPr>
        <xdr:cNvPr id="6" name="Picture 5">
          <a:extLst>
            <a:ext uri="{FF2B5EF4-FFF2-40B4-BE49-F238E27FC236}">
              <a16:creationId xmlns:a16="http://schemas.microsoft.com/office/drawing/2014/main" id="{D3723A66-4D9C-808D-0552-70A743615B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259300" y="3933825"/>
          <a:ext cx="27527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25</xdr:row>
      <xdr:rowOff>0</xdr:rowOff>
    </xdr:from>
    <xdr:to>
      <xdr:col>24</xdr:col>
      <xdr:colOff>9525</xdr:colOff>
      <xdr:row>42</xdr:row>
      <xdr:rowOff>19050</xdr:rowOff>
    </xdr:to>
    <xdr:pic>
      <xdr:nvPicPr>
        <xdr:cNvPr id="12" name="Picture 11">
          <a:extLst>
            <a:ext uri="{FF2B5EF4-FFF2-40B4-BE49-F238E27FC236}">
              <a16:creationId xmlns:a16="http://schemas.microsoft.com/office/drawing/2014/main" id="{31320D34-C689-B42D-2B5C-F6F80E90FBB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202525" y="3933825"/>
          <a:ext cx="27527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533400</xdr:colOff>
      <xdr:row>21</xdr:row>
      <xdr:rowOff>152400</xdr:rowOff>
    </xdr:to>
    <xdr:pic>
      <xdr:nvPicPr>
        <xdr:cNvPr id="5" name="Picture 4">
          <a:extLst>
            <a:ext uri="{FF2B5EF4-FFF2-40B4-BE49-F238E27FC236}">
              <a16:creationId xmlns:a16="http://schemas.microsoft.com/office/drawing/2014/main" id="{C4AEEDEE-D8A7-46AA-8CB3-BAB88EFE7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11</xdr:col>
      <xdr:colOff>533400</xdr:colOff>
      <xdr:row>22</xdr:row>
      <xdr:rowOff>0</xdr:rowOff>
    </xdr:to>
    <xdr:pic>
      <xdr:nvPicPr>
        <xdr:cNvPr id="8" name="Picture 7">
          <a:extLst>
            <a:ext uri="{FF2B5EF4-FFF2-40B4-BE49-F238E27FC236}">
              <a16:creationId xmlns:a16="http://schemas.microsoft.com/office/drawing/2014/main" id="{D42D7C54-4D97-4A7B-8DD1-39BBF6267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57750" y="809625"/>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6</xdr:col>
      <xdr:colOff>95250</xdr:colOff>
      <xdr:row>21</xdr:row>
      <xdr:rowOff>133350</xdr:rowOff>
    </xdr:to>
    <xdr:pic>
      <xdr:nvPicPr>
        <xdr:cNvPr id="3" name="Picture 2">
          <a:extLst>
            <a:ext uri="{FF2B5EF4-FFF2-40B4-BE49-F238E27FC236}">
              <a16:creationId xmlns:a16="http://schemas.microsoft.com/office/drawing/2014/main" id="{08243120-A8D3-4D42-BDB4-FD4B51DF6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523875</xdr:colOff>
      <xdr:row>21</xdr:row>
      <xdr:rowOff>142875</xdr:rowOff>
    </xdr:to>
    <xdr:pic>
      <xdr:nvPicPr>
        <xdr:cNvPr id="4" name="Picture 3">
          <a:extLst>
            <a:ext uri="{FF2B5EF4-FFF2-40B4-BE49-F238E27FC236}">
              <a16:creationId xmlns:a16="http://schemas.microsoft.com/office/drawing/2014/main" id="{F457A143-1DE2-4B5B-A000-1CC9AA185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5</xdr:col>
      <xdr:colOff>523875</xdr:colOff>
      <xdr:row>21</xdr:row>
      <xdr:rowOff>142875</xdr:rowOff>
    </xdr:to>
    <xdr:pic>
      <xdr:nvPicPr>
        <xdr:cNvPr id="4" name="Picture 3">
          <a:extLst>
            <a:ext uri="{FF2B5EF4-FFF2-40B4-BE49-F238E27FC236}">
              <a16:creationId xmlns:a16="http://schemas.microsoft.com/office/drawing/2014/main" id="{561762D5-5C80-46E2-B0E6-3C345C065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6</xdr:col>
      <xdr:colOff>552450</xdr:colOff>
      <xdr:row>21</xdr:row>
      <xdr:rowOff>152400</xdr:rowOff>
    </xdr:to>
    <xdr:pic>
      <xdr:nvPicPr>
        <xdr:cNvPr id="2" name="Picture 1">
          <a:extLst>
            <a:ext uri="{FF2B5EF4-FFF2-40B4-BE49-F238E27FC236}">
              <a16:creationId xmlns:a16="http://schemas.microsoft.com/office/drawing/2014/main" id="{5695B391-086D-ED75-C43E-F6CA3DA9E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xdr:row>
      <xdr:rowOff>0</xdr:rowOff>
    </xdr:from>
    <xdr:to>
      <xdr:col>13</xdr:col>
      <xdr:colOff>333375</xdr:colOff>
      <xdr:row>21</xdr:row>
      <xdr:rowOff>152400</xdr:rowOff>
    </xdr:to>
    <xdr:pic>
      <xdr:nvPicPr>
        <xdr:cNvPr id="3" name="Picture 2">
          <a:extLst>
            <a:ext uri="{FF2B5EF4-FFF2-40B4-BE49-F238E27FC236}">
              <a16:creationId xmlns:a16="http://schemas.microsoft.com/office/drawing/2014/main" id="{EF521FC9-7648-CA4D-84E5-12043BCCC8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52975" y="809625"/>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15</xdr:col>
      <xdr:colOff>523875</xdr:colOff>
      <xdr:row>22</xdr:row>
      <xdr:rowOff>152400</xdr:rowOff>
    </xdr:to>
    <xdr:pic>
      <xdr:nvPicPr>
        <xdr:cNvPr id="3" name="Picture 2">
          <a:extLst>
            <a:ext uri="{FF2B5EF4-FFF2-40B4-BE49-F238E27FC236}">
              <a16:creationId xmlns:a16="http://schemas.microsoft.com/office/drawing/2014/main" id="{86F2948A-B42E-4868-A36E-2A17D0E36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0" y="99060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24</xdr:col>
      <xdr:colOff>0</xdr:colOff>
      <xdr:row>6</xdr:row>
      <xdr:rowOff>0</xdr:rowOff>
    </xdr:from>
    <xdr:to>
      <xdr:col>30</xdr:col>
      <xdr:colOff>180975</xdr:colOff>
      <xdr:row>23</xdr:row>
      <xdr:rowOff>0</xdr:rowOff>
    </xdr:to>
    <xdr:pic>
      <xdr:nvPicPr>
        <xdr:cNvPr id="6" name="Picture 5">
          <a:extLst>
            <a:ext uri="{FF2B5EF4-FFF2-40B4-BE49-F238E27FC236}">
              <a16:creationId xmlns:a16="http://schemas.microsoft.com/office/drawing/2014/main" id="{1D74D80C-6B37-4029-B6D1-127F9926C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0" y="971550"/>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24</xdr:row>
      <xdr:rowOff>0</xdr:rowOff>
    </xdr:from>
    <xdr:to>
      <xdr:col>30</xdr:col>
      <xdr:colOff>180975</xdr:colOff>
      <xdr:row>41</xdr:row>
      <xdr:rowOff>47625</xdr:rowOff>
    </xdr:to>
    <xdr:pic>
      <xdr:nvPicPr>
        <xdr:cNvPr id="7" name="Picture 6">
          <a:extLst>
            <a:ext uri="{FF2B5EF4-FFF2-40B4-BE49-F238E27FC236}">
              <a16:creationId xmlns:a16="http://schemas.microsoft.com/office/drawing/2014/main" id="{7CF0AEF1-2546-43E8-8A3E-13A7125861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00" y="3886200"/>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19</xdr:col>
      <xdr:colOff>523875</xdr:colOff>
      <xdr:row>21</xdr:row>
      <xdr:rowOff>129540</xdr:rowOff>
    </xdr:to>
    <xdr:graphicFrame macro="">
      <xdr:nvGraphicFramePr>
        <xdr:cNvPr id="4" name="Chart 3">
          <a:extLst>
            <a:ext uri="{FF2B5EF4-FFF2-40B4-BE49-F238E27FC236}">
              <a16:creationId xmlns:a16="http://schemas.microsoft.com/office/drawing/2014/main" id="{7A5F7E2D-92DC-4C31-BCD1-A06169C36C4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13</xdr:col>
      <xdr:colOff>533400</xdr:colOff>
      <xdr:row>21</xdr:row>
      <xdr:rowOff>152400</xdr:rowOff>
    </xdr:to>
    <xdr:pic>
      <xdr:nvPicPr>
        <xdr:cNvPr id="4" name="Picture 3">
          <a:extLst>
            <a:ext uri="{FF2B5EF4-FFF2-40B4-BE49-F238E27FC236}">
              <a16:creationId xmlns:a16="http://schemas.microsoft.com/office/drawing/2014/main" id="{3F5CED66-9B5E-4336-AA2F-95BA0B260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43400" y="990600"/>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8</xdr:col>
      <xdr:colOff>533400</xdr:colOff>
      <xdr:row>22</xdr:row>
      <xdr:rowOff>152400</xdr:rowOff>
    </xdr:to>
    <xdr:pic>
      <xdr:nvPicPr>
        <xdr:cNvPr id="8" name="Picture 7">
          <a:extLst>
            <a:ext uri="{FF2B5EF4-FFF2-40B4-BE49-F238E27FC236}">
              <a16:creationId xmlns:a16="http://schemas.microsoft.com/office/drawing/2014/main" id="{6DA87423-5CB2-41AA-B3BB-EF9625189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5475" y="962025"/>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6</xdr:row>
      <xdr:rowOff>0</xdr:rowOff>
    </xdr:from>
    <xdr:to>
      <xdr:col>14</xdr:col>
      <xdr:colOff>533400</xdr:colOff>
      <xdr:row>23</xdr:row>
      <xdr:rowOff>0</xdr:rowOff>
    </xdr:to>
    <xdr:pic>
      <xdr:nvPicPr>
        <xdr:cNvPr id="9" name="Picture 8">
          <a:extLst>
            <a:ext uri="{FF2B5EF4-FFF2-40B4-BE49-F238E27FC236}">
              <a16:creationId xmlns:a16="http://schemas.microsoft.com/office/drawing/2014/main" id="{A7196462-E88F-4D7E-ACBA-0927621851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53225" y="962025"/>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6</xdr:row>
      <xdr:rowOff>0</xdr:rowOff>
    </xdr:from>
    <xdr:to>
      <xdr:col>20</xdr:col>
      <xdr:colOff>523875</xdr:colOff>
      <xdr:row>23</xdr:row>
      <xdr:rowOff>0</xdr:rowOff>
    </xdr:to>
    <xdr:pic>
      <xdr:nvPicPr>
        <xdr:cNvPr id="10" name="Picture 9">
          <a:extLst>
            <a:ext uri="{FF2B5EF4-FFF2-40B4-BE49-F238E27FC236}">
              <a16:creationId xmlns:a16="http://schemas.microsoft.com/office/drawing/2014/main" id="{CC1627FA-221E-43D1-9CD5-88691875B2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10975" y="962025"/>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23</xdr:col>
      <xdr:colOff>0</xdr:colOff>
      <xdr:row>6</xdr:row>
      <xdr:rowOff>0</xdr:rowOff>
    </xdr:from>
    <xdr:to>
      <xdr:col>28</xdr:col>
      <xdr:colOff>523875</xdr:colOff>
      <xdr:row>21</xdr:row>
      <xdr:rowOff>142875</xdr:rowOff>
    </xdr:to>
    <xdr:pic>
      <xdr:nvPicPr>
        <xdr:cNvPr id="4" name="Picture 3">
          <a:extLst>
            <a:ext uri="{FF2B5EF4-FFF2-40B4-BE49-F238E27FC236}">
              <a16:creationId xmlns:a16="http://schemas.microsoft.com/office/drawing/2014/main" id="{5DD39B2E-2154-0684-EA29-177248E29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31575" y="990600"/>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23</xdr:row>
      <xdr:rowOff>0</xdr:rowOff>
    </xdr:from>
    <xdr:to>
      <xdr:col>28</xdr:col>
      <xdr:colOff>523875</xdr:colOff>
      <xdr:row>40</xdr:row>
      <xdr:rowOff>38100</xdr:rowOff>
    </xdr:to>
    <xdr:pic>
      <xdr:nvPicPr>
        <xdr:cNvPr id="6" name="Picture 5">
          <a:extLst>
            <a:ext uri="{FF2B5EF4-FFF2-40B4-BE49-F238E27FC236}">
              <a16:creationId xmlns:a16="http://schemas.microsoft.com/office/drawing/2014/main" id="{2459B020-4BCB-4335-9B88-1BC0CF5EAE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87650" y="3924300"/>
          <a:ext cx="457200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9</xdr:col>
      <xdr:colOff>466725</xdr:colOff>
      <xdr:row>22</xdr:row>
      <xdr:rowOff>152400</xdr:rowOff>
    </xdr:to>
    <xdr:pic>
      <xdr:nvPicPr>
        <xdr:cNvPr id="2" name="Picture 1">
          <a:extLst>
            <a:ext uri="{FF2B5EF4-FFF2-40B4-BE49-F238E27FC236}">
              <a16:creationId xmlns:a16="http://schemas.microsoft.com/office/drawing/2014/main" id="{5EC7F1FE-9AFD-4719-3ACC-A1B4536DA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7475" y="971550"/>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13</xdr:col>
      <xdr:colOff>0</xdr:colOff>
      <xdr:row>5</xdr:row>
      <xdr:rowOff>0</xdr:rowOff>
    </xdr:from>
    <xdr:to>
      <xdr:col>17</xdr:col>
      <xdr:colOff>733425</xdr:colOff>
      <xdr:row>20</xdr:row>
      <xdr:rowOff>0</xdr:rowOff>
    </xdr:to>
    <xdr:pic>
      <xdr:nvPicPr>
        <xdr:cNvPr id="2" name="Picture 1">
          <a:extLst>
            <a:ext uri="{FF2B5EF4-FFF2-40B4-BE49-F238E27FC236}">
              <a16:creationId xmlns:a16="http://schemas.microsoft.com/office/drawing/2014/main" id="{26B3AEBE-4CC9-D366-8211-2FE5FAAC6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77750" y="809625"/>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22</xdr:row>
      <xdr:rowOff>0</xdr:rowOff>
    </xdr:from>
    <xdr:to>
      <xdr:col>17</xdr:col>
      <xdr:colOff>733425</xdr:colOff>
      <xdr:row>39</xdr:row>
      <xdr:rowOff>38100</xdr:rowOff>
    </xdr:to>
    <xdr:pic>
      <xdr:nvPicPr>
        <xdr:cNvPr id="5" name="Picture 4">
          <a:extLst>
            <a:ext uri="{FF2B5EF4-FFF2-40B4-BE49-F238E27FC236}">
              <a16:creationId xmlns:a16="http://schemas.microsoft.com/office/drawing/2014/main" id="{36A12BAD-738B-798B-2EE6-79FC0284F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77750" y="3886200"/>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12</xdr:col>
      <xdr:colOff>0</xdr:colOff>
      <xdr:row>6</xdr:row>
      <xdr:rowOff>0</xdr:rowOff>
    </xdr:from>
    <xdr:to>
      <xdr:col>17</xdr:col>
      <xdr:colOff>533400</xdr:colOff>
      <xdr:row>21</xdr:row>
      <xdr:rowOff>19050</xdr:rowOff>
    </xdr:to>
    <xdr:pic>
      <xdr:nvPicPr>
        <xdr:cNvPr id="12" name="Picture 11">
          <a:extLst>
            <a:ext uri="{FF2B5EF4-FFF2-40B4-BE49-F238E27FC236}">
              <a16:creationId xmlns:a16="http://schemas.microsoft.com/office/drawing/2014/main" id="{7373D705-4DF0-4686-B557-D5C3405DA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15600" y="1028700"/>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6</xdr:row>
      <xdr:rowOff>0</xdr:rowOff>
    </xdr:from>
    <xdr:to>
      <xdr:col>23</xdr:col>
      <xdr:colOff>523875</xdr:colOff>
      <xdr:row>21</xdr:row>
      <xdr:rowOff>19050</xdr:rowOff>
    </xdr:to>
    <xdr:pic>
      <xdr:nvPicPr>
        <xdr:cNvPr id="13" name="Picture 12">
          <a:extLst>
            <a:ext uri="{FF2B5EF4-FFF2-40B4-BE49-F238E27FC236}">
              <a16:creationId xmlns:a16="http://schemas.microsoft.com/office/drawing/2014/main" id="{B87ACEF9-8356-42ED-9EEE-84B15A202B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373350" y="102870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22</xdr:row>
      <xdr:rowOff>0</xdr:rowOff>
    </xdr:from>
    <xdr:to>
      <xdr:col>17</xdr:col>
      <xdr:colOff>533400</xdr:colOff>
      <xdr:row>38</xdr:row>
      <xdr:rowOff>57150</xdr:rowOff>
    </xdr:to>
    <xdr:pic>
      <xdr:nvPicPr>
        <xdr:cNvPr id="14" name="Picture 13">
          <a:extLst>
            <a:ext uri="{FF2B5EF4-FFF2-40B4-BE49-F238E27FC236}">
              <a16:creationId xmlns:a16="http://schemas.microsoft.com/office/drawing/2014/main" id="{B3BB9DD3-31C4-46E2-8B25-6A696D8E51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15600" y="3924300"/>
          <a:ext cx="4581525"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22</xdr:row>
      <xdr:rowOff>0</xdr:rowOff>
    </xdr:from>
    <xdr:to>
      <xdr:col>23</xdr:col>
      <xdr:colOff>466725</xdr:colOff>
      <xdr:row>38</xdr:row>
      <xdr:rowOff>57150</xdr:rowOff>
    </xdr:to>
    <xdr:pic>
      <xdr:nvPicPr>
        <xdr:cNvPr id="15" name="Picture 14">
          <a:extLst>
            <a:ext uri="{FF2B5EF4-FFF2-40B4-BE49-F238E27FC236}">
              <a16:creationId xmlns:a16="http://schemas.microsoft.com/office/drawing/2014/main" id="{7E9079E0-88A3-4820-AC18-9C856508901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73350" y="3924300"/>
          <a:ext cx="451485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14</xdr:col>
      <xdr:colOff>466725</xdr:colOff>
      <xdr:row>22</xdr:row>
      <xdr:rowOff>0</xdr:rowOff>
    </xdr:to>
    <xdr:pic>
      <xdr:nvPicPr>
        <xdr:cNvPr id="6" name="Picture 5">
          <a:extLst>
            <a:ext uri="{FF2B5EF4-FFF2-40B4-BE49-F238E27FC236}">
              <a16:creationId xmlns:a16="http://schemas.microsoft.com/office/drawing/2014/main" id="{C67F4B16-F207-4511-95B8-5F5343997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5400" y="971550"/>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6</xdr:row>
      <xdr:rowOff>0</xdr:rowOff>
    </xdr:from>
    <xdr:to>
      <xdr:col>21</xdr:col>
      <xdr:colOff>466725</xdr:colOff>
      <xdr:row>22</xdr:row>
      <xdr:rowOff>0</xdr:rowOff>
    </xdr:to>
    <xdr:pic>
      <xdr:nvPicPr>
        <xdr:cNvPr id="7" name="Picture 6">
          <a:extLst>
            <a:ext uri="{FF2B5EF4-FFF2-40B4-BE49-F238E27FC236}">
              <a16:creationId xmlns:a16="http://schemas.microsoft.com/office/drawing/2014/main" id="{BA70FF00-B9A1-430D-BD9A-07E1077C40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971550"/>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8</xdr:col>
      <xdr:colOff>314325</xdr:colOff>
      <xdr:row>22</xdr:row>
      <xdr:rowOff>0</xdr:rowOff>
    </xdr:to>
    <xdr:pic>
      <xdr:nvPicPr>
        <xdr:cNvPr id="6" name="Picture 5">
          <a:extLst>
            <a:ext uri="{FF2B5EF4-FFF2-40B4-BE49-F238E27FC236}">
              <a16:creationId xmlns:a16="http://schemas.microsoft.com/office/drawing/2014/main" id="{3BF9492F-F5A5-44E7-A9DE-EF9133628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xdr:row>
      <xdr:rowOff>0</xdr:rowOff>
    </xdr:from>
    <xdr:to>
      <xdr:col>18</xdr:col>
      <xdr:colOff>114300</xdr:colOff>
      <xdr:row>22</xdr:row>
      <xdr:rowOff>0</xdr:rowOff>
    </xdr:to>
    <xdr:pic>
      <xdr:nvPicPr>
        <xdr:cNvPr id="7" name="Picture 6">
          <a:extLst>
            <a:ext uri="{FF2B5EF4-FFF2-40B4-BE49-F238E27FC236}">
              <a16:creationId xmlns:a16="http://schemas.microsoft.com/office/drawing/2014/main" id="{4F5AFBA8-0ED4-424F-9A68-515B08D970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72025" y="809625"/>
          <a:ext cx="4581525"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IFMA Template 2023">
  <a:themeElements>
    <a:clrScheme name="Custom 5">
      <a:dk1>
        <a:sysClr val="windowText" lastClr="000000"/>
      </a:dk1>
      <a:lt1>
        <a:sysClr val="window" lastClr="FFFFFF"/>
      </a:lt1>
      <a:dk2>
        <a:srgbClr val="71953E"/>
      </a:dk2>
      <a:lt2>
        <a:srgbClr val="94B5E1"/>
      </a:lt2>
      <a:accent1>
        <a:srgbClr val="71953E"/>
      </a:accent1>
      <a:accent2>
        <a:srgbClr val="AEC876"/>
      </a:accent2>
      <a:accent3>
        <a:srgbClr val="94B5E1"/>
      </a:accent3>
      <a:accent4>
        <a:srgbClr val="5F6C7D"/>
      </a:accent4>
      <a:accent5>
        <a:srgbClr val="A3A6B1"/>
      </a:accent5>
      <a:accent6>
        <a:srgbClr val="50B2CE"/>
      </a:accent6>
      <a:hlink>
        <a:srgbClr val="50B2CE"/>
      </a:hlink>
      <a:folHlink>
        <a:srgbClr val="AEC87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6350">
          <a:noFill/>
        </a:ln>
        <a:effectLst/>
      </a:spPr>
      <a:bodyPr rot="0" spcFirstLastPara="0" vertOverflow="overflow" horzOverflow="overflow" vert="horz" wrap="square" lIns="0" tIns="0" rIns="0" bIns="0" numCol="1" spcCol="0" rtlCol="0" fromWordArt="0" anchor="b" anchorCtr="0" forceAA="0" compatLnSpc="1">
        <a:prstTxWarp prst="textNoShape">
          <a:avLst/>
        </a:prstTxWarp>
        <a:spAutoFit/>
      </a:bodyPr>
      <a:lstStyle/>
      <a:style>
        <a:lnRef idx="0">
          <a:schemeClr val="accent1"/>
        </a:lnRef>
        <a:fillRef idx="0">
          <a:schemeClr val="accent1"/>
        </a:fillRef>
        <a:effectRef idx="0">
          <a:schemeClr val="accent1"/>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41.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4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44.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103"/>
  <sheetViews>
    <sheetView showGridLines="0" tabSelected="1" workbookViewId="0"/>
  </sheetViews>
  <sheetFormatPr defaultColWidth="9" defaultRowHeight="12.75" customHeight="1"/>
  <cols>
    <col min="1" max="1" width="78" style="202" customWidth="1"/>
    <col min="2" max="2" width="6.625" style="201" customWidth="1"/>
    <col min="3" max="16384" width="9" style="202"/>
  </cols>
  <sheetData>
    <row r="1" spans="1:2" ht="18">
      <c r="A1" s="200" t="s">
        <v>95</v>
      </c>
    </row>
    <row r="2" spans="1:2" ht="12.75" customHeight="1">
      <c r="A2" s="203" t="s">
        <v>557</v>
      </c>
    </row>
    <row r="3" spans="1:2" ht="12.75" customHeight="1">
      <c r="A3" s="410" t="s">
        <v>592</v>
      </c>
    </row>
    <row r="5" spans="1:2" ht="12.75" customHeight="1">
      <c r="A5" s="204" t="s">
        <v>11</v>
      </c>
      <c r="B5" s="205" t="s">
        <v>15</v>
      </c>
    </row>
    <row r="6" spans="1:2" ht="12.75" customHeight="1">
      <c r="A6" s="206"/>
    </row>
    <row r="7" spans="1:2" ht="12.75" customHeight="1">
      <c r="A7" s="207" t="s">
        <v>66</v>
      </c>
      <c r="B7" s="202"/>
    </row>
    <row r="8" spans="1:2" ht="12.75" customHeight="1">
      <c r="A8" s="198" t="s">
        <v>122</v>
      </c>
      <c r="B8" s="208" t="s">
        <v>151</v>
      </c>
    </row>
    <row r="9" spans="1:2" ht="12.75" customHeight="1">
      <c r="A9" s="411" t="s">
        <v>67</v>
      </c>
      <c r="B9" s="412" t="s">
        <v>152</v>
      </c>
    </row>
    <row r="10" spans="1:2" ht="12.75" customHeight="1">
      <c r="A10" s="411" t="s">
        <v>92</v>
      </c>
      <c r="B10" s="412" t="s">
        <v>153</v>
      </c>
    </row>
    <row r="11" spans="1:2" ht="12.75" customHeight="1">
      <c r="A11" s="411" t="s">
        <v>126</v>
      </c>
      <c r="B11" s="412" t="s">
        <v>154</v>
      </c>
    </row>
    <row r="12" spans="1:2" ht="12.75" customHeight="1">
      <c r="A12" s="411" t="s">
        <v>127</v>
      </c>
      <c r="B12" s="412" t="s">
        <v>155</v>
      </c>
    </row>
    <row r="13" spans="1:2" ht="12.75" customHeight="1">
      <c r="A13" s="411" t="s">
        <v>128</v>
      </c>
      <c r="B13" s="412" t="s">
        <v>156</v>
      </c>
    </row>
    <row r="14" spans="1:2" ht="12.75" customHeight="1">
      <c r="A14" s="411" t="s">
        <v>129</v>
      </c>
      <c r="B14" s="412" t="s">
        <v>157</v>
      </c>
    </row>
    <row r="15" spans="1:2" ht="12.75" customHeight="1">
      <c r="A15" s="198" t="s">
        <v>268</v>
      </c>
      <c r="B15" s="208" t="s">
        <v>158</v>
      </c>
    </row>
    <row r="16" spans="1:2" ht="12.75" customHeight="1">
      <c r="A16" s="198" t="s">
        <v>75</v>
      </c>
      <c r="B16" s="208" t="s">
        <v>159</v>
      </c>
    </row>
    <row r="17" spans="1:2" ht="12.75" customHeight="1">
      <c r="A17" s="198" t="s">
        <v>111</v>
      </c>
      <c r="B17" s="208" t="s">
        <v>52</v>
      </c>
    </row>
    <row r="18" spans="1:2" ht="12.75" customHeight="1">
      <c r="A18" s="198" t="s">
        <v>139</v>
      </c>
      <c r="B18" s="208" t="s">
        <v>53</v>
      </c>
    </row>
    <row r="19" spans="1:2" ht="12.75" customHeight="1">
      <c r="A19" s="198" t="s">
        <v>140</v>
      </c>
      <c r="B19" s="208" t="s">
        <v>54</v>
      </c>
    </row>
    <row r="20" spans="1:2" ht="12.75" customHeight="1">
      <c r="A20" s="198" t="s">
        <v>206</v>
      </c>
      <c r="B20" s="208" t="s">
        <v>70</v>
      </c>
    </row>
    <row r="21" spans="1:2" ht="12.75" customHeight="1">
      <c r="A21" s="198" t="s">
        <v>168</v>
      </c>
      <c r="B21" s="208" t="s">
        <v>71</v>
      </c>
    </row>
    <row r="22" spans="1:2" ht="12.75" customHeight="1">
      <c r="A22" s="411" t="s">
        <v>169</v>
      </c>
      <c r="B22" s="412" t="s">
        <v>141</v>
      </c>
    </row>
    <row r="23" spans="1:2" ht="12.75" customHeight="1">
      <c r="A23" s="411" t="s">
        <v>68</v>
      </c>
      <c r="B23" s="412" t="s">
        <v>142</v>
      </c>
    </row>
    <row r="24" spans="1:2" ht="12.75" customHeight="1">
      <c r="A24" s="198" t="s">
        <v>170</v>
      </c>
      <c r="B24" s="208" t="s">
        <v>143</v>
      </c>
    </row>
    <row r="25" spans="1:2" ht="12.75" customHeight="1">
      <c r="A25" s="198" t="s">
        <v>171</v>
      </c>
      <c r="B25" s="208" t="s">
        <v>144</v>
      </c>
    </row>
    <row r="26" spans="1:2" ht="12.75" customHeight="1">
      <c r="A26" s="198" t="s">
        <v>172</v>
      </c>
      <c r="B26" s="208" t="s">
        <v>145</v>
      </c>
    </row>
    <row r="27" spans="1:2" ht="12.75" customHeight="1">
      <c r="A27" s="198" t="s">
        <v>173</v>
      </c>
      <c r="B27" s="208" t="s">
        <v>146</v>
      </c>
    </row>
    <row r="28" spans="1:2" ht="12.75" customHeight="1">
      <c r="A28" s="198" t="s">
        <v>178</v>
      </c>
      <c r="B28" s="208" t="s">
        <v>147</v>
      </c>
    </row>
    <row r="29" spans="1:2" ht="12.75" customHeight="1">
      <c r="A29" s="198" t="s">
        <v>174</v>
      </c>
      <c r="B29" s="208" t="s">
        <v>148</v>
      </c>
    </row>
    <row r="30" spans="1:2" ht="12.75" customHeight="1">
      <c r="A30" s="198" t="s">
        <v>175</v>
      </c>
      <c r="B30" s="208" t="s">
        <v>149</v>
      </c>
    </row>
    <row r="31" spans="1:2" ht="12.75" customHeight="1">
      <c r="A31" s="198" t="s">
        <v>176</v>
      </c>
      <c r="B31" s="208" t="s">
        <v>150</v>
      </c>
    </row>
    <row r="32" spans="1:2" ht="12.75" customHeight="1">
      <c r="A32" s="198" t="s">
        <v>177</v>
      </c>
      <c r="B32" s="208" t="s">
        <v>212</v>
      </c>
    </row>
    <row r="33" spans="1:2" ht="12.75" customHeight="1">
      <c r="A33" s="198" t="s">
        <v>179</v>
      </c>
      <c r="B33" s="208" t="s">
        <v>213</v>
      </c>
    </row>
    <row r="34" spans="1:2" ht="12.75" customHeight="1">
      <c r="A34" s="198" t="s">
        <v>135</v>
      </c>
      <c r="B34" s="208" t="s">
        <v>447</v>
      </c>
    </row>
    <row r="35" spans="1:2" ht="12.75" customHeight="1">
      <c r="A35" s="198" t="s">
        <v>12</v>
      </c>
      <c r="B35" s="208" t="s">
        <v>448</v>
      </c>
    </row>
    <row r="36" spans="1:2" ht="12.75" customHeight="1">
      <c r="A36" s="199" t="s">
        <v>80</v>
      </c>
      <c r="B36" s="208" t="s">
        <v>449</v>
      </c>
    </row>
    <row r="37" spans="1:2" ht="12.75" customHeight="1">
      <c r="A37" s="174"/>
      <c r="B37" s="208"/>
    </row>
    <row r="38" spans="1:2" ht="12.75" customHeight="1">
      <c r="A38" s="207" t="s">
        <v>199</v>
      </c>
      <c r="B38" s="202"/>
    </row>
    <row r="39" spans="1:2" ht="12.75" customHeight="1">
      <c r="A39" s="198" t="s">
        <v>301</v>
      </c>
      <c r="B39" s="209" t="s">
        <v>214</v>
      </c>
    </row>
    <row r="40" spans="1:2" ht="12.75" customHeight="1">
      <c r="A40" s="411" t="s">
        <v>304</v>
      </c>
      <c r="B40" s="412" t="s">
        <v>215</v>
      </c>
    </row>
    <row r="41" spans="1:2" ht="12.75" customHeight="1">
      <c r="A41" s="198" t="s">
        <v>302</v>
      </c>
      <c r="B41" s="208" t="s">
        <v>216</v>
      </c>
    </row>
    <row r="42" spans="1:2" ht="12.75" customHeight="1">
      <c r="A42" s="198" t="s">
        <v>303</v>
      </c>
      <c r="B42" s="209" t="s">
        <v>217</v>
      </c>
    </row>
    <row r="43" spans="1:2" ht="12.75" customHeight="1">
      <c r="A43" s="198" t="s">
        <v>306</v>
      </c>
      <c r="B43" s="208" t="s">
        <v>218</v>
      </c>
    </row>
    <row r="44" spans="1:2" ht="12.75" customHeight="1">
      <c r="A44" s="411" t="s">
        <v>160</v>
      </c>
      <c r="B44" s="412" t="s">
        <v>219</v>
      </c>
    </row>
    <row r="45" spans="1:2" ht="12.75" customHeight="1">
      <c r="A45" s="411" t="s">
        <v>200</v>
      </c>
      <c r="B45" s="412" t="s">
        <v>220</v>
      </c>
    </row>
    <row r="46" spans="1:2" ht="12.75" customHeight="1">
      <c r="A46" s="411" t="s">
        <v>201</v>
      </c>
      <c r="B46" s="412" t="s">
        <v>221</v>
      </c>
    </row>
    <row r="47" spans="1:2" ht="12.75" customHeight="1">
      <c r="A47" s="411" t="s">
        <v>202</v>
      </c>
      <c r="B47" s="412" t="s">
        <v>222</v>
      </c>
    </row>
    <row r="48" spans="1:2" ht="12.75" customHeight="1">
      <c r="A48" s="411" t="s">
        <v>203</v>
      </c>
      <c r="B48" s="412" t="s">
        <v>223</v>
      </c>
    </row>
    <row r="49" spans="1:2" ht="12.75" customHeight="1">
      <c r="A49" s="411" t="s">
        <v>204</v>
      </c>
      <c r="B49" s="412" t="s">
        <v>224</v>
      </c>
    </row>
    <row r="50" spans="1:2" ht="12.75" customHeight="1">
      <c r="A50" s="411" t="s">
        <v>205</v>
      </c>
      <c r="B50" s="412" t="s">
        <v>225</v>
      </c>
    </row>
    <row r="51" spans="1:2" s="210" customFormat="1" ht="12.75" customHeight="1">
      <c r="A51" s="198" t="s">
        <v>161</v>
      </c>
      <c r="B51" s="209" t="s">
        <v>226</v>
      </c>
    </row>
    <row r="52" spans="1:2" ht="12.75" customHeight="1">
      <c r="A52" s="198" t="s">
        <v>162</v>
      </c>
      <c r="B52" s="208" t="s">
        <v>227</v>
      </c>
    </row>
    <row r="53" spans="1:2" ht="12.75" customHeight="1">
      <c r="A53" s="198" t="s">
        <v>163</v>
      </c>
      <c r="B53" s="208" t="s">
        <v>228</v>
      </c>
    </row>
    <row r="54" spans="1:2" ht="12.75" customHeight="1">
      <c r="A54" s="411" t="s">
        <v>164</v>
      </c>
      <c r="B54" s="412" t="s">
        <v>229</v>
      </c>
    </row>
    <row r="55" spans="1:2" ht="12.75" customHeight="1">
      <c r="A55" s="198" t="s">
        <v>309</v>
      </c>
      <c r="B55" s="208" t="s">
        <v>230</v>
      </c>
    </row>
    <row r="56" spans="1:2" ht="12.75" customHeight="1">
      <c r="A56" s="198" t="s">
        <v>91</v>
      </c>
      <c r="B56" s="208" t="s">
        <v>231</v>
      </c>
    </row>
    <row r="57" spans="1:2" ht="12.75" customHeight="1">
      <c r="A57" s="198" t="s">
        <v>114</v>
      </c>
      <c r="B57" s="209" t="s">
        <v>232</v>
      </c>
    </row>
    <row r="58" spans="1:2" ht="12.75" customHeight="1">
      <c r="A58" s="411" t="s">
        <v>165</v>
      </c>
      <c r="B58" s="412" t="s">
        <v>233</v>
      </c>
    </row>
    <row r="59" spans="1:2" ht="12.75" customHeight="1">
      <c r="A59" s="198" t="s">
        <v>310</v>
      </c>
      <c r="B59" s="208" t="s">
        <v>234</v>
      </c>
    </row>
    <row r="60" spans="1:2" ht="12.75" customHeight="1">
      <c r="A60" s="198" t="s">
        <v>121</v>
      </c>
      <c r="B60" s="209" t="s">
        <v>235</v>
      </c>
    </row>
    <row r="61" spans="1:2" ht="12.75" customHeight="1">
      <c r="A61" s="198" t="s">
        <v>120</v>
      </c>
      <c r="B61" s="208" t="s">
        <v>236</v>
      </c>
    </row>
    <row r="62" spans="1:2" ht="12.75" customHeight="1">
      <c r="A62" s="198" t="s">
        <v>166</v>
      </c>
      <c r="B62" s="208" t="s">
        <v>237</v>
      </c>
    </row>
    <row r="63" spans="1:2" ht="12.75" customHeight="1">
      <c r="A63" s="411" t="s">
        <v>167</v>
      </c>
      <c r="B63" s="412" t="s">
        <v>238</v>
      </c>
    </row>
    <row r="64" spans="1:2" ht="12.75" customHeight="1">
      <c r="A64" s="198" t="s">
        <v>134</v>
      </c>
      <c r="B64" s="208" t="s">
        <v>239</v>
      </c>
    </row>
    <row r="65" spans="1:2" ht="12.75" customHeight="1">
      <c r="A65" s="211"/>
      <c r="B65" s="202"/>
    </row>
    <row r="66" spans="1:2" ht="12.75" customHeight="1">
      <c r="A66" s="207" t="s">
        <v>207</v>
      </c>
      <c r="B66" s="202"/>
    </row>
    <row r="67" spans="1:2" ht="12.75" customHeight="1">
      <c r="A67" s="174" t="s">
        <v>208</v>
      </c>
      <c r="B67" s="208" t="s">
        <v>240</v>
      </c>
    </row>
    <row r="68" spans="1:2" ht="12.75" customHeight="1">
      <c r="A68" s="174" t="s">
        <v>209</v>
      </c>
      <c r="B68" s="208" t="s">
        <v>241</v>
      </c>
    </row>
    <row r="69" spans="1:2" ht="12.75" customHeight="1">
      <c r="A69" s="174" t="s">
        <v>210</v>
      </c>
      <c r="B69" s="208" t="s">
        <v>242</v>
      </c>
    </row>
    <row r="70" spans="1:2" ht="12.75" customHeight="1">
      <c r="A70" s="174" t="s">
        <v>180</v>
      </c>
      <c r="B70" s="208" t="s">
        <v>243</v>
      </c>
    </row>
    <row r="71" spans="1:2" ht="12.75" customHeight="1">
      <c r="A71" s="174" t="s">
        <v>181</v>
      </c>
      <c r="B71" s="208" t="s">
        <v>244</v>
      </c>
    </row>
    <row r="72" spans="1:2" ht="12.75" customHeight="1">
      <c r="A72" s="174" t="s">
        <v>182</v>
      </c>
      <c r="B72" s="208" t="s">
        <v>245</v>
      </c>
    </row>
    <row r="73" spans="1:2" ht="12.75" customHeight="1">
      <c r="A73" s="174" t="s">
        <v>183</v>
      </c>
      <c r="B73" s="208" t="s">
        <v>246</v>
      </c>
    </row>
    <row r="74" spans="1:2" ht="12.75" customHeight="1">
      <c r="A74" s="174" t="s">
        <v>184</v>
      </c>
      <c r="B74" s="208" t="s">
        <v>247</v>
      </c>
    </row>
    <row r="75" spans="1:2" ht="12.75" customHeight="1">
      <c r="A75" s="211"/>
      <c r="B75" s="202"/>
    </row>
    <row r="76" spans="1:2" ht="12.75" customHeight="1">
      <c r="A76" s="207" t="s">
        <v>69</v>
      </c>
      <c r="B76" s="202"/>
    </row>
    <row r="77" spans="1:2" ht="12.75" customHeight="1">
      <c r="A77" s="174" t="s">
        <v>185</v>
      </c>
      <c r="B77" s="208" t="s">
        <v>248</v>
      </c>
    </row>
    <row r="78" spans="1:2" ht="12.75" customHeight="1">
      <c r="A78" s="174" t="s">
        <v>211</v>
      </c>
      <c r="B78" s="208" t="s">
        <v>249</v>
      </c>
    </row>
    <row r="79" spans="1:2" ht="12.75" customHeight="1">
      <c r="A79" s="174" t="s">
        <v>186</v>
      </c>
      <c r="B79" s="208" t="s">
        <v>250</v>
      </c>
    </row>
    <row r="80" spans="1:2" ht="12.75" customHeight="1">
      <c r="A80" s="174" t="s">
        <v>187</v>
      </c>
      <c r="B80" s="208" t="s">
        <v>251</v>
      </c>
    </row>
    <row r="81" spans="1:2" ht="12.75" customHeight="1">
      <c r="A81" s="174" t="s">
        <v>188</v>
      </c>
      <c r="B81" s="208" t="s">
        <v>252</v>
      </c>
    </row>
    <row r="82" spans="1:2" ht="12.75" customHeight="1">
      <c r="A82" s="411" t="s">
        <v>189</v>
      </c>
      <c r="B82" s="412" t="s">
        <v>253</v>
      </c>
    </row>
    <row r="83" spans="1:2" ht="12.75" customHeight="1">
      <c r="A83" s="174" t="s">
        <v>575</v>
      </c>
      <c r="B83" s="208" t="s">
        <v>254</v>
      </c>
    </row>
    <row r="84" spans="1:2" ht="12.75" customHeight="1">
      <c r="A84" s="174" t="s">
        <v>93</v>
      </c>
      <c r="B84" s="208" t="s">
        <v>255</v>
      </c>
    </row>
    <row r="85" spans="1:2" ht="12.75" customHeight="1">
      <c r="A85" s="174" t="s">
        <v>190</v>
      </c>
      <c r="B85" s="208" t="s">
        <v>256</v>
      </c>
    </row>
    <row r="86" spans="1:2" ht="12.75" customHeight="1">
      <c r="A86" s="174" t="s">
        <v>191</v>
      </c>
      <c r="B86" s="208" t="s">
        <v>257</v>
      </c>
    </row>
    <row r="87" spans="1:2" ht="12.75" customHeight="1">
      <c r="A87" s="211"/>
      <c r="B87" s="202"/>
    </row>
    <row r="88" spans="1:2" ht="12.75" customHeight="1">
      <c r="A88" s="207" t="s">
        <v>105</v>
      </c>
      <c r="B88" s="202"/>
    </row>
    <row r="89" spans="1:2" ht="12.75" customHeight="1">
      <c r="A89" s="174" t="s">
        <v>64</v>
      </c>
      <c r="B89" s="208" t="s">
        <v>258</v>
      </c>
    </row>
    <row r="90" spans="1:2" ht="12.75" customHeight="1">
      <c r="A90" s="174" t="s">
        <v>90</v>
      </c>
      <c r="B90" s="208" t="s">
        <v>259</v>
      </c>
    </row>
    <row r="91" spans="1:2" ht="12.75" customHeight="1">
      <c r="A91" s="174" t="s">
        <v>194</v>
      </c>
      <c r="B91" s="208" t="s">
        <v>260</v>
      </c>
    </row>
    <row r="92" spans="1:2" ht="12.75" customHeight="1">
      <c r="A92" s="174" t="s">
        <v>195</v>
      </c>
      <c r="B92" s="208" t="s">
        <v>261</v>
      </c>
    </row>
    <row r="93" spans="1:2" ht="12.75" customHeight="1">
      <c r="A93" s="174" t="s">
        <v>192</v>
      </c>
      <c r="B93" s="208" t="s">
        <v>262</v>
      </c>
    </row>
    <row r="94" spans="1:2" ht="12.75" customHeight="1">
      <c r="A94" s="174" t="s">
        <v>198</v>
      </c>
      <c r="B94" s="208" t="s">
        <v>263</v>
      </c>
    </row>
    <row r="95" spans="1:2" ht="12.75" customHeight="1">
      <c r="A95" s="411" t="s">
        <v>276</v>
      </c>
      <c r="B95" s="412" t="s">
        <v>281</v>
      </c>
    </row>
    <row r="96" spans="1:2" ht="12.75" customHeight="1">
      <c r="A96" s="211"/>
      <c r="B96" s="208"/>
    </row>
    <row r="97" spans="1:2" ht="12.75" customHeight="1">
      <c r="A97" s="211"/>
      <c r="B97" s="208"/>
    </row>
    <row r="98" spans="1:2" ht="12.75" customHeight="1">
      <c r="B98" s="202"/>
    </row>
    <row r="99" spans="1:2" ht="12.75" customHeight="1">
      <c r="B99" s="202"/>
    </row>
    <row r="100" spans="1:2" ht="12.75" customHeight="1">
      <c r="B100" s="202"/>
    </row>
    <row r="101" spans="1:2" ht="12.75" customHeight="1">
      <c r="B101" s="202"/>
    </row>
    <row r="102" spans="1:2" ht="12.75" customHeight="1">
      <c r="B102" s="202"/>
    </row>
    <row r="103" spans="1:2" ht="12.75" customHeight="1">
      <c r="B103" s="202"/>
    </row>
  </sheetData>
  <phoneticPr fontId="0" type="noConversion"/>
  <hyperlinks>
    <hyperlink ref="A41" location="'2-03'!A3" display="U.S. Equity Issuance – Value" xr:uid="{6BD9AC5A-3BEB-4E56-9480-C1D17DF1AD2A}"/>
    <hyperlink ref="A42" location="'2-04'!A3" display="U.S. Equity Issuance – Number of Issues" xr:uid="{9C92C5FC-2CE5-46A3-B66E-653D2D564452}"/>
    <hyperlink ref="A51" location="'2-13'!A3" display="U.S. Stock Market Capitalization" xr:uid="{09E5C75B-4EF3-4DE8-989D-05ECC7B9792F}"/>
    <hyperlink ref="A52" location="'2-14'!A3" display="U.S. Stock Market Indices" xr:uid="{4CCF6E21-22D8-4C59-AEFB-CB6E3C895F07}"/>
    <hyperlink ref="A53" location="'2-15'!A3" display="U.S. Interest Rates and Bond Yields" xr:uid="{7AD0815A-796F-4C4D-95DB-2AE6D6C3AC64}"/>
    <hyperlink ref="A55" location="'2-17'!A3" display="U.S. Fixed Income Securities Average Daily Trading Volume" xr:uid="{FAD0BCCF-E9DE-4615-84BF-7C0BC1187102}"/>
    <hyperlink ref="A56" location="'2-18'!A3" display="Municipal Bond Average Daily Trading – Dollar Volume" xr:uid="{A973F38E-EF35-42D5-AE28-FD97C85F9AC0}"/>
    <hyperlink ref="A57" location="'2-19'!A3" display="Municipal Bond Average Daily Trading – Number of Trades" xr:uid="{25C863BC-DFF4-44BB-96CA-1E7466387F45}"/>
    <hyperlink ref="A59" location="'2-21'!A3" display="Trading Activity of NYSE- and Nasdaq-listed Stocks" xr:uid="{9F91BD87-C293-4B48-9F11-C766A50C7751}"/>
    <hyperlink ref="A60" location="'2-22'!A3" display="Futures Contracts Traded on U.S. Exchanges" xr:uid="{62988EC3-46CE-4065-B8A0-F13374134BFA}"/>
    <hyperlink ref="A61" location="'2-23'!A3" display="Options Contracts Traded on U.S. Exchanges" xr:uid="{5247F30D-7C87-4781-A15E-1A5EFC389943}"/>
    <hyperlink ref="A62" location="'2-24'!A3" display="U.S. Mutual Fund Assets" xr:uid="{FC346C17-DA16-49FB-9275-F338D493BC8D}"/>
    <hyperlink ref="A64" location="'2-26'!A3" display="Net Assets and Number of Exchange-Traded Funds (ETFs) - Chart" xr:uid="{11CDA36A-DB3A-4EA5-9C87-C910C1FBDE63}"/>
    <hyperlink ref="A8" location="'1-01'!A3" display="Global Bond and Equity Issuance - Charts" xr:uid="{B5218C7F-0CEC-4FDA-90AD-F67E4F80572A}"/>
    <hyperlink ref="A15" location="'1-08'!A3" display="Global Bond Market Outstanding and Global Equity Market Capitalization - Charts" xr:uid="{875BF25F-EA57-4EC1-A7F0-9AD99EC35048}"/>
    <hyperlink ref="A16" location="'1-09'!A3" display="Global Bond Market Outstanding - Value" xr:uid="{C163A9DD-D144-4354-BC9F-95C28CC53F9D}"/>
    <hyperlink ref="A17" location="'1-10'!A3" display="Global Bond Market Outstanding - Share of Total" xr:uid="{DFCB44DB-D011-4D8A-A1E3-18F3B8991E33}"/>
    <hyperlink ref="A18" location="'1-11'!A3" display="Global Equity Markets Capitalization - Market Value" xr:uid="{ECADBD01-6F06-4248-AABB-87D4ED361C3F}"/>
    <hyperlink ref="A19" location="'1-12'!A3" display="Global Equity Markets Capitalization - Share of Total" xr:uid="{BAC35CE0-DE1F-41AA-9CD2-64EE483EF557}"/>
    <hyperlink ref="A20" location="'1-13'!A3" display="Global Derivatives Market Outstanding - Notional Principal" xr:uid="{B3B62954-7529-4944-A979-906145A68387}"/>
    <hyperlink ref="A21" location="'1-14'!A3" display="Global Investment Banking Net Revenues by Product - Charts" xr:uid="{A0826837-F8BB-4538-B9EE-5E816970FEB3}"/>
    <hyperlink ref="A24" location="'1-17'!A3" display="U.S. Holdings of Foreign Securities" xr:uid="{0523A5C2-C1A2-4C35-88F8-8982F229CEC3}"/>
    <hyperlink ref="A25" location="'1-18'!A3" display="U.S. Gross Activity in Foreign Securities" xr:uid="{2DDD5F88-D619-4901-AA98-C78D92D0BC73}"/>
    <hyperlink ref="A26" location="'1-19'!A3" display="U.S. Net Purchases of Foreign Securities" xr:uid="{AA2CADEC-4278-4CC7-ABAE-4D27ED03AF32}"/>
    <hyperlink ref="A27" location="'1-20'!A3" display="U.S. Gross Activity in Foreign Equities by Region/Country" xr:uid="{2F9593FC-0FEA-4037-A2AB-C534CCC66CB6}"/>
    <hyperlink ref="A28" location="'1-21'!A3" display="U.S. Net Purchases of Foreign Equities by Region/Country" xr:uid="{993F5491-D79B-4DA5-A724-9027F935BF03}"/>
    <hyperlink ref="A29" location="'1-22'!A3" display="Foreign Holdings of U.S. Securities" xr:uid="{19567927-21F6-4D86-91AD-272165D3C50C}"/>
    <hyperlink ref="A30" location="'1-23'!A3" display="Foreign Gross Activity in U.S. Securities" xr:uid="{0CDDAA9A-71B7-4F36-A3F6-BB4ECD79D4A0}"/>
    <hyperlink ref="A31" location="'1-24'!A3" display="Foreign Net Purchases of U.S. Securities" xr:uid="{3B58AB8F-254A-4213-8FAD-9057D665E083}"/>
    <hyperlink ref="A32" location="'1-25'!A3" display="Foreign Gross Activity in U.S. Equities by Region/Country" xr:uid="{BDB9F69B-79CB-4205-B241-B7F0A98BBFBF}"/>
    <hyperlink ref="A33" location="'1-26'!A3" display="Foreign Net Purchases of U.S. Equities by Region/Country" xr:uid="{C1A2F2D4-50CB-4A7C-ADFB-53110D41CCE5}"/>
    <hyperlink ref="A34" location="'1-27'!A3" display="Major Global Stock Market Indexes" xr:uid="{1185902E-BCB1-4EE7-B3BD-9150BE7A2665}"/>
    <hyperlink ref="A35" location="'1-28'!A3" display="Foreign Exchange Rates" xr:uid="{7C5B2E65-6819-49CA-9E71-3D98F935877B}"/>
    <hyperlink ref="A67" location="'3-01'!A3" display="U.S. Holdings of Equities – Market Value" xr:uid="{47A358F0-59A1-4AF1-80CE-6690FF942F69}"/>
    <hyperlink ref="A68" location="'3-02'!A3" display="U.S. Family Holdings of Stock" xr:uid="{7714C805-AC47-4EE4-93FA-0B66A1642C0C}"/>
    <hyperlink ref="A69" location="'3-03'!A3" display="U.S. Household Equity Ownership" xr:uid="{C290A135-82E7-4CA6-B4AD-57E241DFB398}"/>
    <hyperlink ref="A70" location="'3-04'!A3" display="U.S. Household Liquid Financial Assets - Market Value" xr:uid="{0D4DAB75-B9BA-4079-A09A-A885801F7D70}"/>
    <hyperlink ref="A71" location="'3-05'!A3" display="U.S. Household Liquid Financial Assets - Share of Total" xr:uid="{E1E9A579-9832-456C-AAA3-624C8FD3AC19}"/>
    <hyperlink ref="A72" location="'3-06'!A3" display="U.S. Holdings of Equities by Type of Holder - Market Value" xr:uid="{42863ED3-AD5B-44E7-BCAF-139FCA6E7286}"/>
    <hyperlink ref="A73" location="'3-07'!A3" display="U.S. Holdings of Equities by Type of Holder - Share of Total" xr:uid="{C32E5838-CA3F-4A04-AACB-C92B34A620A5}"/>
    <hyperlink ref="A74" location="'3-08'!A3" display="U.S. Net Acquisitions of Corporate Equities by Type of Holder" xr:uid="{C850402E-2001-4989-98F5-C6DC5127F574}"/>
    <hyperlink ref="A77" location="'4-01'!A3" display="U.S. Retirement Assets" xr:uid="{294033F2-8E72-4E23-9201-D7836A4B3767}"/>
    <hyperlink ref="A78" location="'4-02'!A3" display="U.S. Private Pension Funds Assets" xr:uid="{86E3C9F7-9861-4A29-983A-1AD137AECEA1}"/>
    <hyperlink ref="A79" location="'4-03'!A3" display="U.S. Private Pension Fund Assets Investment Mix" xr:uid="{2181650E-5691-4361-A8B0-777E03BD6418}"/>
    <hyperlink ref="A80" location="'4-04'!A3" display="U.S. Defined Benefit Plan Asset Investment Mix" xr:uid="{0F5C7FE0-B5B8-4A1B-B37C-08F834C8BBB1}"/>
    <hyperlink ref="A81" location="'4-05'!A3" display="U.S. Defined Contribution Plan Asset Investment Mix" xr:uid="{3470B9F0-ABDB-465B-95B9-68704AED3C2F}"/>
    <hyperlink ref="A84" location="'4-08'!A3" display="Household Saving Rates of Major Nations" xr:uid="{015EA259-B9DE-4B7A-A2B7-53A568DF1297}"/>
    <hyperlink ref="A83" location="'4-07'!A3" display="U.S. Individual Retirement Account (IRA) Assets" xr:uid="{66130622-98C3-44A1-A5FB-3C244D900538}"/>
    <hyperlink ref="A85" location="'4-09'!A3" display="U.S. Economic Indicators" xr:uid="{B25701D2-1033-4386-8DDE-E7DB91693BFA}"/>
    <hyperlink ref="A86" location="'4-10'!A3" display="U.S. Federal Receipts, Outlays, Deficit and Debt" xr:uid="{8F75047B-9963-4EA4-B35C-9707701C8504}"/>
    <hyperlink ref="A89" location="'5-01'!A3" display="FINRA-Registered Broker-Dealers Financial Results" xr:uid="{1356548A-16C2-49DC-B269-F83A3D1A1CC0}"/>
    <hyperlink ref="A91" location="'5-03'!A3" display="NYSE Member Firms Aggregate Financial Results" xr:uid="{45B94FB3-5C33-4AED-B4E4-40DC9B826053}"/>
    <hyperlink ref="A92" location="'5-04'!A3" display="NYSE Member Firms Aggregate Total Capital and Equity Capital - Charts" xr:uid="{0DD3B312-F120-4134-824A-E434460C2A98}"/>
    <hyperlink ref="A90" location="'5-02'!A3" display="FINRA-Registered Firms and Registered Representative- Charts" xr:uid="{360E8FD9-7A7E-48B6-8D96-989773AA9EBB}"/>
    <hyperlink ref="A93" location="'5-05'!A3" display="U.S. Securities Industry Employment" xr:uid="{E20CDC13-9DD0-4F68-833B-B8A8336AAC10}"/>
    <hyperlink ref="A94" location="'5-06'!A3" display="U.S. Investment Banking Net Revenues by Product - Charts" xr:uid="{0B4C618D-BAC3-4759-9BE6-D63AD0226418}"/>
    <hyperlink ref="A36" location="'1-29'!A3" display="American Depositary Receipts (ADRs)" xr:uid="{C7AA31A5-6AF1-4857-96E8-22F028E50484}"/>
    <hyperlink ref="A39" location="'2-01'!A3" display="U.S. Fixed Income Securities Issuance – Value" xr:uid="{83F5951F-2094-42AE-8EAB-EBFA1FD0D985}"/>
    <hyperlink ref="A43" location="'2-05'!A3" display="Corporate Bonds and Equity Issuance in the U.S. and U.S. Initial Public Offerings - Charts" xr:uid="{6EFA6473-D1AB-40C9-8C41-8105FB577FB9}"/>
  </hyperlinks>
  <printOptions horizontalCentered="1" verticalCentered="1"/>
  <pageMargins left="0.75" right="0.75" top="0.5" bottom="0.5" header="0.25" footer="0.25"/>
  <pageSetup paperSize="3" scale="9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60BB-2EAD-4D26-A863-A290053073E6}">
  <dimension ref="A1:O27"/>
  <sheetViews>
    <sheetView workbookViewId="0">
      <selection activeCell="A3" sqref="A3"/>
    </sheetView>
  </sheetViews>
  <sheetFormatPr defaultColWidth="10.625" defaultRowHeight="12.75"/>
  <cols>
    <col min="1" max="16384" width="10.625" style="36"/>
  </cols>
  <sheetData>
    <row r="1" spans="1:14">
      <c r="A1" s="180" t="s">
        <v>55</v>
      </c>
    </row>
    <row r="3" spans="1:14" s="35" customFormat="1">
      <c r="A3" s="3" t="s">
        <v>331</v>
      </c>
      <c r="B3" s="392"/>
      <c r="C3" s="392"/>
      <c r="D3" s="392"/>
      <c r="E3" s="4"/>
      <c r="F3" s="4"/>
      <c r="G3" s="4"/>
      <c r="H3" s="4"/>
      <c r="I3" s="4"/>
      <c r="J3" s="4"/>
      <c r="K3" s="4" t="s">
        <v>7</v>
      </c>
      <c r="L3" s="4"/>
      <c r="M3" s="4"/>
      <c r="N3" s="4"/>
    </row>
    <row r="4" spans="1:14">
      <c r="A4" s="393"/>
      <c r="B4" s="1"/>
      <c r="C4" s="1"/>
      <c r="D4" s="1"/>
      <c r="E4" s="1"/>
      <c r="F4" s="1"/>
      <c r="G4" s="1"/>
      <c r="H4" s="1"/>
      <c r="I4" s="1"/>
      <c r="J4" s="1"/>
      <c r="K4" s="14"/>
      <c r="L4" s="14"/>
      <c r="M4" s="14"/>
      <c r="N4" s="14"/>
    </row>
    <row r="5" spans="1:14">
      <c r="A5" s="5"/>
      <c r="B5" s="1" t="s">
        <v>7</v>
      </c>
      <c r="C5" s="1" t="s">
        <v>7</v>
      </c>
      <c r="D5" s="1" t="s">
        <v>7</v>
      </c>
      <c r="E5" s="1" t="s">
        <v>7</v>
      </c>
      <c r="F5" s="1" t="s">
        <v>7</v>
      </c>
      <c r="G5" s="1" t="s">
        <v>7</v>
      </c>
      <c r="H5" s="1" t="s">
        <v>7</v>
      </c>
      <c r="I5" s="1" t="s">
        <v>7</v>
      </c>
      <c r="J5" s="1" t="s">
        <v>7</v>
      </c>
      <c r="K5" s="14" t="s">
        <v>7</v>
      </c>
      <c r="L5" s="14"/>
      <c r="M5" s="14"/>
      <c r="N5" s="14"/>
    </row>
    <row r="6" spans="1:14">
      <c r="A6" s="91"/>
      <c r="B6" s="28"/>
      <c r="C6" s="28"/>
      <c r="D6" s="28"/>
      <c r="E6" s="28"/>
      <c r="F6" s="28"/>
      <c r="G6" s="28"/>
      <c r="H6" s="28"/>
      <c r="I6" s="28"/>
      <c r="J6" s="28"/>
      <c r="K6" s="28"/>
      <c r="L6" s="28"/>
      <c r="M6" s="28"/>
      <c r="N6" s="28"/>
    </row>
    <row r="7" spans="1:14">
      <c r="A7" s="5"/>
      <c r="B7" s="1"/>
      <c r="C7" s="1"/>
      <c r="D7" s="1"/>
      <c r="E7" s="1"/>
      <c r="F7" s="1"/>
      <c r="G7" s="1"/>
      <c r="H7" s="1"/>
      <c r="I7" s="1"/>
      <c r="J7" s="14"/>
      <c r="K7" s="14"/>
      <c r="L7" s="14"/>
      <c r="M7" s="14"/>
      <c r="N7" s="14"/>
    </row>
    <row r="8" spans="1:14">
      <c r="A8" s="2"/>
      <c r="B8" s="8"/>
      <c r="C8" s="8"/>
      <c r="D8" s="8"/>
      <c r="E8" s="8"/>
      <c r="F8" s="8"/>
      <c r="G8" s="8"/>
      <c r="H8" s="2"/>
      <c r="I8" s="8"/>
      <c r="J8" s="8"/>
      <c r="K8" s="8"/>
      <c r="L8" s="8"/>
      <c r="M8" s="8"/>
      <c r="N8" s="8"/>
    </row>
    <row r="9" spans="1:14">
      <c r="A9" s="5"/>
      <c r="B9" s="8"/>
      <c r="C9" s="8"/>
      <c r="D9" s="8"/>
      <c r="E9" s="8"/>
      <c r="F9" s="8"/>
      <c r="G9" s="8"/>
      <c r="H9" s="8"/>
      <c r="I9" s="8"/>
      <c r="J9" s="8"/>
      <c r="K9" s="8"/>
      <c r="L9" s="8"/>
      <c r="M9" s="8"/>
      <c r="N9" s="8"/>
    </row>
    <row r="10" spans="1:14">
      <c r="A10" s="5"/>
      <c r="B10" s="8"/>
      <c r="C10" s="8"/>
      <c r="D10" s="8"/>
      <c r="E10" s="8"/>
      <c r="F10" s="8"/>
      <c r="G10" s="8"/>
      <c r="H10" s="8"/>
      <c r="I10" s="8"/>
      <c r="J10" s="8"/>
      <c r="K10" s="8"/>
      <c r="L10" s="8"/>
      <c r="M10" s="8"/>
      <c r="N10" s="8"/>
    </row>
    <row r="11" spans="1:14">
      <c r="A11" s="5"/>
      <c r="B11" s="8"/>
      <c r="C11" s="8"/>
      <c r="D11" s="8"/>
      <c r="E11" s="8"/>
      <c r="F11" s="8"/>
      <c r="G11" s="8"/>
      <c r="H11" s="8"/>
      <c r="I11" s="8"/>
      <c r="J11" s="8"/>
      <c r="K11" s="8"/>
      <c r="L11" s="8"/>
      <c r="M11" s="8"/>
      <c r="N11" s="8"/>
    </row>
    <row r="12" spans="1:14">
      <c r="A12" s="5"/>
      <c r="B12" s="8"/>
      <c r="C12" s="8"/>
      <c r="D12" s="8"/>
      <c r="E12" s="8"/>
      <c r="F12" s="8"/>
      <c r="G12" s="8"/>
      <c r="H12" s="8"/>
      <c r="I12" s="8"/>
      <c r="J12" s="8"/>
      <c r="K12" s="8"/>
      <c r="L12" s="8"/>
      <c r="M12" s="8"/>
      <c r="N12" s="8"/>
    </row>
    <row r="13" spans="1:14">
      <c r="A13" s="5"/>
      <c r="B13" s="8"/>
      <c r="C13" s="8"/>
      <c r="D13" s="8"/>
      <c r="E13" s="8"/>
      <c r="F13" s="8"/>
      <c r="G13" s="8"/>
      <c r="H13" s="8"/>
      <c r="I13" s="8"/>
      <c r="J13" s="8"/>
      <c r="K13" s="8"/>
      <c r="L13" s="8"/>
      <c r="M13" s="8"/>
      <c r="N13" s="8"/>
    </row>
    <row r="14" spans="1:14">
      <c r="A14" s="5"/>
      <c r="B14" s="8"/>
      <c r="C14" s="8"/>
      <c r="D14" s="8"/>
      <c r="E14" s="8"/>
      <c r="F14" s="8"/>
      <c r="G14" s="8"/>
      <c r="H14" s="8"/>
      <c r="I14" s="8"/>
      <c r="J14" s="8"/>
      <c r="K14" s="8"/>
      <c r="L14" s="8"/>
      <c r="M14" s="8"/>
      <c r="N14" s="8"/>
    </row>
    <row r="15" spans="1:14">
      <c r="A15" s="5"/>
      <c r="B15" s="8"/>
      <c r="C15" s="8"/>
      <c r="D15" s="8"/>
      <c r="E15" s="8"/>
      <c r="F15" s="8"/>
      <c r="G15" s="8"/>
      <c r="H15" s="8"/>
      <c r="I15" s="8"/>
      <c r="J15" s="8"/>
      <c r="K15" s="8"/>
      <c r="L15" s="8"/>
      <c r="M15" s="8"/>
      <c r="N15" s="8"/>
    </row>
    <row r="16" spans="1:14">
      <c r="A16" s="5"/>
      <c r="B16" s="8"/>
      <c r="C16" s="8"/>
      <c r="D16" s="8"/>
      <c r="E16" s="8"/>
      <c r="F16" s="8"/>
      <c r="G16" s="8"/>
      <c r="H16" s="8"/>
      <c r="I16" s="8"/>
      <c r="J16" s="8"/>
      <c r="K16" s="8"/>
      <c r="L16" s="8"/>
      <c r="M16" s="8"/>
      <c r="N16" s="8"/>
    </row>
    <row r="17" spans="1:15">
      <c r="A17" s="5"/>
      <c r="B17" s="8"/>
      <c r="C17" s="8"/>
      <c r="D17" s="8"/>
      <c r="E17" s="8"/>
      <c r="F17" s="8"/>
      <c r="G17" s="8"/>
      <c r="H17" s="8"/>
      <c r="I17" s="8"/>
      <c r="J17" s="8"/>
      <c r="K17" s="8"/>
      <c r="L17" s="8"/>
      <c r="M17" s="8"/>
      <c r="N17" s="8"/>
    </row>
    <row r="18" spans="1:15">
      <c r="A18" s="5"/>
      <c r="B18" s="8"/>
      <c r="C18" s="8"/>
      <c r="D18" s="8"/>
      <c r="E18" s="8"/>
      <c r="F18" s="8"/>
      <c r="G18" s="8"/>
      <c r="H18" s="8"/>
      <c r="I18" s="8"/>
      <c r="J18" s="8"/>
      <c r="K18" s="8"/>
      <c r="L18" s="8"/>
      <c r="M18" s="8"/>
      <c r="N18" s="8"/>
    </row>
    <row r="19" spans="1:15">
      <c r="A19" s="5"/>
      <c r="B19" s="8"/>
      <c r="C19" s="8"/>
      <c r="D19" s="8"/>
      <c r="E19" s="8"/>
      <c r="F19" s="8"/>
      <c r="G19" s="8"/>
      <c r="H19" s="8"/>
      <c r="I19" s="8"/>
      <c r="J19" s="8"/>
      <c r="K19" s="8"/>
      <c r="L19" s="8"/>
      <c r="M19" s="8"/>
      <c r="N19" s="8"/>
    </row>
    <row r="20" spans="1:15">
      <c r="A20" s="5"/>
      <c r="B20" s="8"/>
      <c r="C20" s="8"/>
      <c r="D20" s="8"/>
      <c r="E20" s="8"/>
      <c r="F20" s="8"/>
      <c r="G20" s="8"/>
      <c r="H20" s="8"/>
      <c r="I20" s="8"/>
      <c r="J20" s="8"/>
      <c r="K20" s="8"/>
      <c r="L20" s="8"/>
      <c r="M20" s="8"/>
      <c r="N20" s="8"/>
    </row>
    <row r="21" spans="1:15">
      <c r="A21" s="404"/>
      <c r="B21" s="404"/>
      <c r="C21" s="404"/>
      <c r="D21" s="404"/>
      <c r="E21" s="404"/>
      <c r="F21" s="404"/>
      <c r="G21" s="404"/>
      <c r="H21" s="404"/>
      <c r="I21" s="404"/>
      <c r="J21" s="404"/>
      <c r="K21" s="8"/>
      <c r="L21" s="8"/>
      <c r="M21" s="8"/>
      <c r="N21" s="8"/>
    </row>
    <row r="22" spans="1:15">
      <c r="K22" s="8"/>
      <c r="L22" s="8"/>
      <c r="M22" s="8"/>
      <c r="N22" s="8"/>
      <c r="O22" s="54"/>
    </row>
    <row r="23" spans="1:15">
      <c r="K23" s="20"/>
      <c r="L23" s="8"/>
      <c r="M23" s="8"/>
      <c r="N23" s="9"/>
    </row>
    <row r="24" spans="1:15">
      <c r="K24" s="8"/>
      <c r="L24" s="1"/>
      <c r="M24" s="1"/>
      <c r="N24" s="8" t="s">
        <v>7</v>
      </c>
    </row>
    <row r="25" spans="1:15" s="132" customFormat="1" ht="11.25" customHeight="1">
      <c r="A25" s="405" t="s">
        <v>107</v>
      </c>
      <c r="B25" s="405"/>
      <c r="C25" s="405"/>
      <c r="D25" s="405"/>
      <c r="E25" s="405"/>
      <c r="F25" s="405"/>
      <c r="G25" s="162"/>
      <c r="H25" s="162"/>
      <c r="I25" s="162"/>
      <c r="J25" s="162"/>
    </row>
    <row r="26" spans="1:15" s="132" customFormat="1" ht="11.25">
      <c r="A26" s="70" t="s">
        <v>397</v>
      </c>
      <c r="B26" s="70"/>
      <c r="C26" s="70"/>
      <c r="D26" s="70"/>
      <c r="E26" s="70"/>
      <c r="F26" s="70"/>
      <c r="G26" s="162"/>
      <c r="H26" s="162"/>
      <c r="I26" s="162"/>
      <c r="J26" s="162"/>
    </row>
    <row r="27" spans="1:15" s="132" customFormat="1" ht="11.25">
      <c r="A27" s="131"/>
      <c r="B27" s="130"/>
      <c r="C27" s="130"/>
      <c r="D27" s="130"/>
      <c r="E27" s="130"/>
      <c r="F27" s="130"/>
      <c r="G27" s="130"/>
      <c r="H27" s="130"/>
      <c r="I27" s="130"/>
      <c r="J27" s="130"/>
    </row>
  </sheetData>
  <mergeCells count="2">
    <mergeCell ref="A21:J21"/>
    <mergeCell ref="A25:F25"/>
  </mergeCells>
  <hyperlinks>
    <hyperlink ref="A1" location="Contents!B3" display="Return to the Table of Contents" xr:uid="{CD50F1F2-0ED3-4945-BC69-80958362965B}"/>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0"/>
  <dimension ref="A1:P41"/>
  <sheetViews>
    <sheetView workbookViewId="0">
      <selection activeCell="A3" sqref="A3"/>
    </sheetView>
  </sheetViews>
  <sheetFormatPr defaultColWidth="9" defaultRowHeight="12.75"/>
  <cols>
    <col min="1" max="1" width="12.625" style="220" customWidth="1"/>
    <col min="2" max="14" width="9.75" style="220" customWidth="1"/>
    <col min="15" max="15" width="3.5" style="220" customWidth="1"/>
    <col min="16" max="19" width="9" style="220"/>
    <col min="20" max="20" width="2.625" style="220" customWidth="1"/>
    <col min="21" max="16384" width="9" style="220"/>
  </cols>
  <sheetData>
    <row r="1" spans="1:16" s="223" customFormat="1">
      <c r="A1" s="219" t="s">
        <v>55</v>
      </c>
      <c r="B1" s="222"/>
      <c r="C1" s="222"/>
      <c r="D1" s="222"/>
      <c r="E1" s="222"/>
      <c r="F1" s="222"/>
      <c r="G1" s="222"/>
      <c r="H1" s="222"/>
    </row>
    <row r="2" spans="1:16">
      <c r="B2" s="225"/>
      <c r="C2" s="225"/>
      <c r="D2" s="225"/>
      <c r="E2" s="225"/>
      <c r="F2" s="225"/>
      <c r="G2" s="225"/>
      <c r="H2" s="225"/>
    </row>
    <row r="3" spans="1:16">
      <c r="A3" s="245" t="s">
        <v>593</v>
      </c>
      <c r="B3" s="225"/>
      <c r="C3" s="225"/>
      <c r="D3" s="225"/>
      <c r="E3" s="225"/>
      <c r="F3" s="225"/>
      <c r="G3" s="225"/>
      <c r="H3" s="225"/>
    </row>
    <row r="4" spans="1:16">
      <c r="A4" s="245"/>
      <c r="B4" s="225"/>
      <c r="C4" s="225"/>
      <c r="D4" s="225"/>
      <c r="E4" s="225"/>
      <c r="F4" s="225"/>
      <c r="G4" s="225"/>
      <c r="H4" s="225"/>
    </row>
    <row r="5" spans="1:16">
      <c r="A5" s="248"/>
    </row>
    <row r="6" spans="1:16">
      <c r="A6" s="245" t="s">
        <v>324</v>
      </c>
      <c r="P6" s="246"/>
    </row>
    <row r="7" spans="1:16" ht="12.75" customHeight="1">
      <c r="A7" s="234"/>
      <c r="B7" s="234" t="str">
        <f>_xlfn.XLOOKUP(B$10,'1-09'!$B$22:$M$22,'1-09'!$B$7:$M$7)</f>
        <v>US</v>
      </c>
      <c r="C7" s="234" t="str">
        <f>_xlfn.XLOOKUP(C$10,'1-09'!$B$22:$N$22,'1-09'!$B$7:$N$7)</f>
        <v>EU</v>
      </c>
      <c r="D7" s="234" t="str">
        <f>_xlfn.XLOOKUP(D$10,'1-09'!$B$22:$N$22,'1-09'!$B$7:$N$7)</f>
        <v>China</v>
      </c>
      <c r="E7" s="234" t="str">
        <f>_xlfn.XLOOKUP(E$10,'1-09'!$B$22:$N$22,'1-09'!$B$7:$N$7)</f>
        <v>Japan</v>
      </c>
      <c r="F7" s="234" t="str">
        <f>_xlfn.XLOOKUP(F$10,'1-09'!$B$22:$N$22,'1-09'!$B$7:$N$7)</f>
        <v>EM</v>
      </c>
      <c r="G7" s="234" t="str">
        <f>_xlfn.XLOOKUP(G$10,'1-09'!$B$22:$N$22,'1-09'!$B$7:$N$7)</f>
        <v>UK</v>
      </c>
      <c r="H7" s="234" t="str">
        <f>_xlfn.XLOOKUP(H$10,'1-09'!$B$22:$N$22,'1-09'!$B$7:$N$7)</f>
        <v>Canada</v>
      </c>
      <c r="I7" s="234" t="str">
        <f>_xlfn.XLOOKUP(I$10,'1-09'!$B$22:$N$22,'1-09'!$B$7:$N$7)</f>
        <v>DM</v>
      </c>
      <c r="J7" s="234" t="str">
        <f>_xlfn.XLOOKUP(J$10,'1-09'!$B$22:$N$22,'1-09'!$B$7:$N$7)</f>
        <v>Australia</v>
      </c>
      <c r="K7" s="234" t="str">
        <f>_xlfn.XLOOKUP(K$10,'1-09'!$B$22:$N$22,'1-09'!$B$7:$N$7)</f>
        <v>Switzerland</v>
      </c>
      <c r="L7" s="234" t="str">
        <f>_xlfn.XLOOKUP(L$10,'1-09'!$B$22:$N$22,'1-09'!$B$7:$N$7)</f>
        <v>Singapore</v>
      </c>
      <c r="M7" s="234" t="str">
        <f>_xlfn.XLOOKUP(M$10,'1-09'!$B$22:$N$22,'1-09'!$B$7:$N$7)</f>
        <v>HK</v>
      </c>
      <c r="N7" s="234" t="str">
        <f>_xlfn.XLOOKUP(N$10,'1-09'!$B$22:$N$22,'1-09'!$B$7:$N$7)</f>
        <v>Total</v>
      </c>
    </row>
    <row r="8" spans="1:16">
      <c r="A8" s="140" t="s">
        <v>273</v>
      </c>
    </row>
    <row r="9" spans="1:16">
      <c r="A9" s="181">
        <f>'1-09'!A12</f>
        <v>2013</v>
      </c>
      <c r="B9" s="182">
        <f>_xlfn.XLOOKUP(B$7,'1-09'!$B$7:$N$7,'1-09'!$B$12:$N$12)</f>
        <v>32729.745999999999</v>
      </c>
      <c r="C9" s="182">
        <f>_xlfn.XLOOKUP(C$7,'1-09'!$B$7:$N$7,'1-09'!$B$12:$N$12)</f>
        <v>22662.627146379022</v>
      </c>
      <c r="D9" s="182">
        <f>_xlfn.XLOOKUP(D$7,'1-09'!$B$7:$N$7,'1-09'!$B$12:$N$12)</f>
        <v>4960.84651837</v>
      </c>
      <c r="E9" s="182">
        <f>_xlfn.XLOOKUP(E$7,'1-09'!$B$7:$N$7,'1-09'!$B$12:$N$12)</f>
        <v>11900.2760134</v>
      </c>
      <c r="F9" s="182">
        <f>_xlfn.XLOOKUP(F$7,'1-09'!$B$7:$N$7,'1-09'!$B$12:$N$12)</f>
        <v>1343.2508262656002</v>
      </c>
      <c r="G9" s="182">
        <f>_xlfn.XLOOKUP(G$7,'1-09'!$B$7:$N$7,'1-09'!$B$12:$N$12)</f>
        <v>5555.0619999999999</v>
      </c>
      <c r="H9" s="182">
        <f>_xlfn.XLOOKUP(H$7,'1-09'!$B$7:$N$7,'1-09'!$B$12:$N$12)</f>
        <v>2241.8805989799998</v>
      </c>
      <c r="I9" s="182">
        <f>_xlfn.XLOOKUP(I$7,'1-09'!$B$7:$N$7,'1-09'!$B$12:$N$12)</f>
        <v>948.35932474968001</v>
      </c>
      <c r="J9" s="182">
        <f>_xlfn.XLOOKUP(J$7,'1-09'!$B$7:$N$7,'1-09'!$B$12:$N$12)</f>
        <v>1979.8531392100001</v>
      </c>
      <c r="K9" s="182">
        <f>_xlfn.XLOOKUP(K$7,'1-09'!$B$7:$N$7,'1-09'!$B$12:$N$12)</f>
        <v>461.77368656378002</v>
      </c>
      <c r="L9" s="182">
        <f>_xlfn.XLOOKUP(L$7,'1-09'!$B$7:$N$7,'1-09'!$B$12:$N$12)</f>
        <v>331.38540343452001</v>
      </c>
      <c r="M9" s="182">
        <f>_xlfn.XLOOKUP(M$7,'1-09'!$B$7:$N$7,'1-09'!$B$12:$N$12)</f>
        <v>109.92552449919999</v>
      </c>
      <c r="N9" s="182">
        <f>_xlfn.XLOOKUP(N$7,'1-09'!$B$7:$N$7,'1-09'!$B$12:$N$12)</f>
        <v>85224.986181851797</v>
      </c>
    </row>
    <row r="10" spans="1:16">
      <c r="A10" s="231">
        <f>'1-09'!A22</f>
        <v>2023</v>
      </c>
      <c r="B10" s="232" cm="1">
        <f t="array" ref="B10:M10">_xlfn._xlws.SORT('1-09'!B22:M22,1,-1,1)</f>
        <v>55298.790999999997</v>
      </c>
      <c r="C10" s="232">
        <v>25829.681581481829</v>
      </c>
      <c r="D10" s="232">
        <v>22913.524170100001</v>
      </c>
      <c r="E10" s="232">
        <v>11495.745545</v>
      </c>
      <c r="F10" s="232">
        <v>7035.1819008031998</v>
      </c>
      <c r="G10" s="232">
        <v>5841.0176599010001</v>
      </c>
      <c r="H10" s="232">
        <v>4317.8682150699997</v>
      </c>
      <c r="I10" s="232">
        <v>3794.6377934088205</v>
      </c>
      <c r="J10" s="232">
        <v>2258.59131634</v>
      </c>
      <c r="K10" s="232">
        <v>921.20967674572</v>
      </c>
      <c r="L10" s="232">
        <v>751.85542526347001</v>
      </c>
      <c r="M10" s="232">
        <v>217.08841459121001</v>
      </c>
      <c r="N10" s="232">
        <f>'1-09'!N22</f>
        <v>140675.19269870524</v>
      </c>
      <c r="O10" s="250"/>
    </row>
    <row r="11" spans="1:16">
      <c r="A11" s="236" t="s">
        <v>124</v>
      </c>
      <c r="B11" s="240">
        <f>B10/B9-1</f>
        <v>0.68955759693338292</v>
      </c>
      <c r="C11" s="240">
        <f t="shared" ref="C11:L11" si="0">C10/C9-1</f>
        <v>0.13974789483349159</v>
      </c>
      <c r="D11" s="240">
        <f t="shared" si="0"/>
        <v>3.6188738323693928</v>
      </c>
      <c r="E11" s="240">
        <f t="shared" si="0"/>
        <v>-3.3993368552501568E-2</v>
      </c>
      <c r="F11" s="240">
        <f t="shared" si="0"/>
        <v>4.2374297958646014</v>
      </c>
      <c r="G11" s="240">
        <f t="shared" si="0"/>
        <v>5.1476591962609897E-2</v>
      </c>
      <c r="H11" s="240">
        <f t="shared" si="0"/>
        <v>0.92600275725412096</v>
      </c>
      <c r="I11" s="240">
        <f t="shared" si="0"/>
        <v>3.0012658645080723</v>
      </c>
      <c r="J11" s="240">
        <f t="shared" si="0"/>
        <v>0.14078729962830572</v>
      </c>
      <c r="K11" s="240">
        <f t="shared" si="0"/>
        <v>0.99493757126085791</v>
      </c>
      <c r="L11" s="240">
        <f t="shared" si="0"/>
        <v>1.268824810843042</v>
      </c>
      <c r="M11" s="240">
        <f>M10/M9-1</f>
        <v>0.97486812621749119</v>
      </c>
      <c r="N11" s="240">
        <f>N10/N9-1</f>
        <v>0.65063321217247982</v>
      </c>
    </row>
    <row r="12" spans="1:16">
      <c r="A12" s="249" t="s">
        <v>106</v>
      </c>
      <c r="B12" s="251"/>
      <c r="C12" s="251"/>
      <c r="D12" s="251"/>
      <c r="E12" s="251"/>
      <c r="F12" s="251"/>
      <c r="G12" s="251"/>
      <c r="H12" s="251"/>
      <c r="I12" s="251"/>
      <c r="J12" s="251"/>
      <c r="K12" s="251"/>
      <c r="L12" s="251"/>
      <c r="M12" s="251"/>
      <c r="N12" s="251"/>
    </row>
    <row r="13" spans="1:16">
      <c r="A13" s="181">
        <f>A9</f>
        <v>2013</v>
      </c>
      <c r="B13" s="252">
        <f t="shared" ref="B13:L13" si="1">B9/$N9</f>
        <v>0.38403932304737204</v>
      </c>
      <c r="C13" s="252">
        <f t="shared" si="1"/>
        <v>0.26591529270561393</v>
      </c>
      <c r="D13" s="252">
        <f t="shared" si="1"/>
        <v>5.82088274885093E-2</v>
      </c>
      <c r="E13" s="252">
        <f t="shared" si="1"/>
        <v>0.13963365142714568</v>
      </c>
      <c r="F13" s="252">
        <f t="shared" si="1"/>
        <v>1.5761232549799324E-2</v>
      </c>
      <c r="G13" s="252">
        <f t="shared" si="1"/>
        <v>6.5181142865153321E-2</v>
      </c>
      <c r="H13" s="252">
        <f t="shared" si="1"/>
        <v>2.6305438104692779E-2</v>
      </c>
      <c r="I13" s="252">
        <f t="shared" si="1"/>
        <v>1.1127714620288527E-2</v>
      </c>
      <c r="J13" s="252">
        <f t="shared" si="1"/>
        <v>2.3230900090560523E-2</v>
      </c>
      <c r="K13" s="252">
        <f t="shared" si="1"/>
        <v>5.4182899552304327E-3</v>
      </c>
      <c r="L13" s="252">
        <f t="shared" si="1"/>
        <v>3.8883597203220989E-3</v>
      </c>
      <c r="M13" s="252">
        <f t="shared" ref="M13" si="2">M9/$N9</f>
        <v>1.2898274253121329E-3</v>
      </c>
      <c r="N13" s="252">
        <f>N9/N9</f>
        <v>1</v>
      </c>
    </row>
    <row r="14" spans="1:16">
      <c r="A14" s="257">
        <f>A10</f>
        <v>2023</v>
      </c>
      <c r="B14" s="258">
        <f>B10/$N10</f>
        <v>0.39309554114802331</v>
      </c>
      <c r="C14" s="258">
        <f t="shared" ref="C14:L14" si="3">C10/$N10</f>
        <v>0.18361219974870213</v>
      </c>
      <c r="D14" s="258">
        <f t="shared" si="3"/>
        <v>0.16288247935210323</v>
      </c>
      <c r="E14" s="258">
        <f t="shared" si="3"/>
        <v>8.1718356481098361E-2</v>
      </c>
      <c r="F14" s="258">
        <f t="shared" si="3"/>
        <v>5.0010110281995375E-2</v>
      </c>
      <c r="G14" s="258">
        <f t="shared" si="3"/>
        <v>4.1521305553930549E-2</v>
      </c>
      <c r="H14" s="258">
        <f t="shared" si="3"/>
        <v>3.0693885199204286E-2</v>
      </c>
      <c r="I14" s="258">
        <f t="shared" si="3"/>
        <v>2.6974463091982995E-2</v>
      </c>
      <c r="J14" s="258">
        <f t="shared" si="3"/>
        <v>1.6055363230796468E-2</v>
      </c>
      <c r="K14" s="258">
        <f t="shared" si="3"/>
        <v>6.5484870436164589E-3</v>
      </c>
      <c r="L14" s="258">
        <f t="shared" si="3"/>
        <v>5.3446198355226425E-3</v>
      </c>
      <c r="M14" s="258">
        <f t="shared" ref="M14" si="4">M10/$N10</f>
        <v>1.5431890330242146E-3</v>
      </c>
      <c r="N14" s="258">
        <f>N10/N10</f>
        <v>1</v>
      </c>
    </row>
    <row r="16" spans="1:16">
      <c r="B16" s="253"/>
    </row>
    <row r="17" spans="1:16" s="229" customFormat="1" ht="12.75" customHeight="1">
      <c r="A17" s="254" t="s">
        <v>73</v>
      </c>
    </row>
    <row r="18" spans="1:16" s="229" customFormat="1" ht="11.25">
      <c r="A18" s="254" t="s">
        <v>399</v>
      </c>
      <c r="E18" s="255"/>
      <c r="F18" s="255"/>
    </row>
    <row r="19" spans="1:16" s="229" customFormat="1" ht="11.25"/>
    <row r="20" spans="1:16" s="417" customFormat="1" ht="11.25">
      <c r="A20" s="413"/>
      <c r="B20" s="414"/>
      <c r="C20" s="414"/>
    </row>
    <row r="21" spans="1:16" s="417" customFormat="1" ht="11.25">
      <c r="A21" s="413"/>
      <c r="B21" s="414"/>
      <c r="C21" s="414"/>
    </row>
    <row r="22" spans="1:16" s="417" customFormat="1" ht="11.25">
      <c r="A22" s="413"/>
      <c r="B22" s="414"/>
      <c r="C22" s="415"/>
      <c r="D22" s="255"/>
      <c r="E22" s="255"/>
      <c r="F22" s="255"/>
      <c r="G22" s="255"/>
      <c r="H22" s="255"/>
      <c r="I22" s="255"/>
      <c r="J22" s="255"/>
      <c r="K22" s="255"/>
      <c r="L22" s="255"/>
      <c r="M22" s="255"/>
    </row>
    <row r="23" spans="1:16" s="417" customFormat="1" ht="11.25">
      <c r="A23" s="413"/>
      <c r="B23" s="416"/>
      <c r="C23" s="414"/>
    </row>
    <row r="24" spans="1:16" s="225" customFormat="1"/>
    <row r="25" spans="1:16">
      <c r="A25" s="245" t="s">
        <v>323</v>
      </c>
      <c r="P25" s="246"/>
    </row>
    <row r="26" spans="1:16" ht="12.75" customHeight="1">
      <c r="A26" s="387"/>
      <c r="B26" s="234" t="str">
        <f>_xlfn.XLOOKUP(B$29,'1-11'!$B$22:$M$22,'1-11'!$B$7:$M$7)</f>
        <v>US</v>
      </c>
      <c r="C26" s="234" t="str">
        <f>_xlfn.XLOOKUP(C$29,'1-11'!$B$22:$M$22,'1-11'!$B$7:$M$7)</f>
        <v>EU</v>
      </c>
      <c r="D26" s="234" t="str">
        <f>_xlfn.XLOOKUP(D$29,'1-11'!$B$22:$M$22,'1-11'!$B$7:$M$7)</f>
        <v>DM</v>
      </c>
      <c r="E26" s="234" t="str">
        <f>_xlfn.XLOOKUP(E$29,'1-11'!$B$22:$M$22,'1-11'!$B$7:$M$7)</f>
        <v>China</v>
      </c>
      <c r="F26" s="234" t="str">
        <f>_xlfn.XLOOKUP(F$29,'1-11'!$B$22:$M$22,'1-11'!$B$7:$M$7)</f>
        <v>EM</v>
      </c>
      <c r="G26" s="234" t="str">
        <f>_xlfn.XLOOKUP(G$29,'1-11'!$B$22:$M$22,'1-11'!$B$7:$M$7)</f>
        <v>Japan</v>
      </c>
      <c r="H26" s="234" t="str">
        <f>_xlfn.XLOOKUP(H$29,'1-11'!$B$22:$M$22,'1-11'!$B$7:$M$7)</f>
        <v>India</v>
      </c>
      <c r="I26" s="234" t="str">
        <f>_xlfn.XLOOKUP(I$29,'1-11'!$B$22:$M$22,'1-11'!$B$7:$M$7)</f>
        <v>HK</v>
      </c>
      <c r="J26" s="234" t="str">
        <f>_xlfn.XLOOKUP(J$29,'1-11'!$B$22:$M$22,'1-11'!$B$7:$M$7)</f>
        <v>UK</v>
      </c>
      <c r="K26" s="234" t="str">
        <f>_xlfn.XLOOKUP(K$29,'1-11'!$B$22:$M$22,'1-11'!$B$7:$M$7)</f>
        <v>Canada</v>
      </c>
      <c r="L26" s="234" t="str">
        <f>_xlfn.XLOOKUP(L$29,'1-11'!$B$22:$M$22,'1-11'!$B$7:$M$7)</f>
        <v>Australia</v>
      </c>
      <c r="M26" s="234" t="str">
        <f>_xlfn.XLOOKUP(M$29,'1-11'!$B$22:$M$22,'1-11'!$B$7:$M$7)</f>
        <v>Singapore</v>
      </c>
      <c r="N26" s="234" t="s">
        <v>0</v>
      </c>
    </row>
    <row r="27" spans="1:16">
      <c r="A27" s="140" t="s">
        <v>273</v>
      </c>
    </row>
    <row r="28" spans="1:16">
      <c r="A28" s="363">
        <f>'1-11'!A12</f>
        <v>2013</v>
      </c>
      <c r="B28" s="182">
        <f>_xlfn.XLOOKUP(B$26,'1-11'!$B$7:$M$7,'1-11'!$B$12:$M$12)</f>
        <v>24034.853520000001</v>
      </c>
      <c r="C28" s="182">
        <f>_xlfn.XLOOKUP(C$26,'1-11'!$B$7:$M$7,'1-11'!$B$12:$M$12)</f>
        <v>8611.5743100000018</v>
      </c>
      <c r="D28" s="182">
        <f>_xlfn.XLOOKUP(D$26,'1-11'!$B$7:$M$7,'1-11'!$B$12:$M$12)</f>
        <v>5240.3218399999996</v>
      </c>
      <c r="E28" s="182">
        <f>_xlfn.XLOOKUP(E$26,'1-11'!$B$7:$M$7,'1-11'!$B$12:$M$12)</f>
        <v>3949.1434900000004</v>
      </c>
      <c r="F28" s="182">
        <f>_xlfn.XLOOKUP(F$26,'1-11'!$B$7:$M$7,'1-11'!$B$12:$M$12)</f>
        <v>5825.4815000000008</v>
      </c>
      <c r="G28" s="182">
        <f>_xlfn.XLOOKUP(G$26,'1-11'!$B$7:$M$7,'1-11'!$B$12:$M$12)</f>
        <v>4543.16914</v>
      </c>
      <c r="H28" s="182">
        <f>_xlfn.XLOOKUP(H$26,'1-11'!$B$7:$M$7,'1-11'!$B$12:$M$12)</f>
        <v>2251.7863399999997</v>
      </c>
      <c r="I28" s="182">
        <f>_xlfn.XLOOKUP(I$26,'1-11'!$B$7:$M$7,'1-11'!$B$12:$M$12)</f>
        <v>3100.7771499999999</v>
      </c>
      <c r="J28" s="182">
        <f>_xlfn.XLOOKUP(J$26,'1-11'!$B$7:$M$7,'1-11'!$B$12:$M$12)</f>
        <v>4428.9753200000005</v>
      </c>
      <c r="K28" s="182">
        <f>_xlfn.XLOOKUP(K$26,'1-11'!$B$7:$M$7,'1-11'!$B$12:$M$12)</f>
        <v>2113.82177</v>
      </c>
      <c r="L28" s="182">
        <f>_xlfn.XLOOKUP(L$26,'1-11'!$B$7:$M$7,'1-11'!$B$12:$M$12)</f>
        <v>1365.95813</v>
      </c>
      <c r="M28" s="182">
        <f>_xlfn.XLOOKUP(M$26,'1-11'!$B$7:$M$7,'1-11'!$B$12:$M$12)</f>
        <v>744.41323</v>
      </c>
      <c r="N28" s="182">
        <f>'1-11'!N12</f>
        <v>66210.275739999997</v>
      </c>
    </row>
    <row r="29" spans="1:16">
      <c r="A29" s="231">
        <f>'1-11'!A22</f>
        <v>2023</v>
      </c>
      <c r="B29" s="232" cm="1">
        <f t="array" ref="B29:M29">_xlfn._xlws.SORT('1-11'!B22:M22,1,-1,1)</f>
        <v>48979.397700000001</v>
      </c>
      <c r="C29" s="232">
        <v>12621.91992</v>
      </c>
      <c r="D29" s="232">
        <v>11051.330449999999</v>
      </c>
      <c r="E29" s="232">
        <v>10935.845589999999</v>
      </c>
      <c r="F29" s="232">
        <v>8390.8247799999972</v>
      </c>
      <c r="G29" s="232">
        <v>6149.2001799999998</v>
      </c>
      <c r="H29" s="232">
        <v>4340.1307800000004</v>
      </c>
      <c r="I29" s="232">
        <v>3974.7834900000003</v>
      </c>
      <c r="J29" s="232">
        <v>3095.9834300000002</v>
      </c>
      <c r="K29" s="232">
        <v>3088.3563399999998</v>
      </c>
      <c r="L29" s="232">
        <v>1788.72596</v>
      </c>
      <c r="M29" s="232">
        <v>608.30628999999999</v>
      </c>
      <c r="N29" s="232">
        <f>'1-11'!N22</f>
        <v>115024.80490999999</v>
      </c>
      <c r="O29" s="250"/>
    </row>
    <row r="30" spans="1:16">
      <c r="A30" s="239" t="s">
        <v>124</v>
      </c>
      <c r="B30" s="240">
        <f>B29/B28-1</f>
        <v>1.0378488123192855</v>
      </c>
      <c r="C30" s="240">
        <f t="shared" ref="C30:M30" si="5">C29/C28-1</f>
        <v>0.46569250471926749</v>
      </c>
      <c r="D30" s="240">
        <f t="shared" si="5"/>
        <v>1.1089030001256566</v>
      </c>
      <c r="E30" s="240">
        <f t="shared" si="5"/>
        <v>1.7691689647873488</v>
      </c>
      <c r="F30" s="240">
        <f t="shared" si="5"/>
        <v>0.44036587876899036</v>
      </c>
      <c r="G30" s="240">
        <f t="shared" si="5"/>
        <v>0.35350456707847777</v>
      </c>
      <c r="H30" s="240">
        <f t="shared" si="5"/>
        <v>0.92741678146959594</v>
      </c>
      <c r="I30" s="240">
        <f t="shared" si="5"/>
        <v>0.2818668668272406</v>
      </c>
      <c r="J30" s="240">
        <f t="shared" si="5"/>
        <v>-0.30097071979168311</v>
      </c>
      <c r="K30" s="240">
        <f t="shared" si="5"/>
        <v>0.46102967801301431</v>
      </c>
      <c r="L30" s="240">
        <f t="shared" si="5"/>
        <v>0.30950277370507684</v>
      </c>
      <c r="M30" s="240">
        <f t="shared" si="5"/>
        <v>-0.18283788427564618</v>
      </c>
      <c r="N30" s="240">
        <f>N29/N28-1</f>
        <v>0.73726515445561547</v>
      </c>
    </row>
    <row r="31" spans="1:16">
      <c r="A31" s="249" t="s">
        <v>106</v>
      </c>
      <c r="B31" s="251"/>
      <c r="C31" s="251"/>
      <c r="D31" s="251"/>
      <c r="E31" s="251"/>
      <c r="F31" s="251"/>
      <c r="G31" s="251"/>
      <c r="H31" s="251"/>
      <c r="I31" s="251"/>
      <c r="J31" s="251"/>
      <c r="K31" s="251"/>
      <c r="L31" s="251"/>
      <c r="M31" s="251"/>
      <c r="N31" s="251"/>
    </row>
    <row r="32" spans="1:16">
      <c r="A32" s="181">
        <f>A28</f>
        <v>2013</v>
      </c>
      <c r="B32" s="226">
        <f t="shared" ref="B32:N32" si="6">B28/$N28</f>
        <v>0.36300790551578516</v>
      </c>
      <c r="C32" s="226">
        <f t="shared" si="6"/>
        <v>0.13006401519632158</v>
      </c>
      <c r="D32" s="226">
        <f t="shared" si="6"/>
        <v>7.9146654827086507E-2</v>
      </c>
      <c r="E32" s="226">
        <f t="shared" si="6"/>
        <v>5.964547716894919E-2</v>
      </c>
      <c r="F32" s="226">
        <f t="shared" si="6"/>
        <v>8.798455277359038E-2</v>
      </c>
      <c r="G32" s="226">
        <f t="shared" si="6"/>
        <v>6.8617281671511127E-2</v>
      </c>
      <c r="H32" s="226">
        <f t="shared" si="6"/>
        <v>3.4009620332084115E-2</v>
      </c>
      <c r="I32" s="226">
        <f t="shared" si="6"/>
        <v>4.6832264559301777E-2</v>
      </c>
      <c r="J32" s="226">
        <f t="shared" si="6"/>
        <v>6.6892567211048456E-2</v>
      </c>
      <c r="K32" s="226">
        <f t="shared" si="6"/>
        <v>3.1925886826098274E-2</v>
      </c>
      <c r="L32" s="226">
        <f t="shared" si="6"/>
        <v>2.0630606272717511E-2</v>
      </c>
      <c r="M32" s="226">
        <f t="shared" si="6"/>
        <v>1.1243167645506019E-2</v>
      </c>
      <c r="N32" s="226">
        <f t="shared" si="6"/>
        <v>1</v>
      </c>
    </row>
    <row r="33" spans="1:14">
      <c r="A33" s="257">
        <f>A29</f>
        <v>2023</v>
      </c>
      <c r="B33" s="258">
        <f t="shared" ref="B33:N33" si="7">B29/$N29</f>
        <v>0.4258159597690554</v>
      </c>
      <c r="C33" s="258">
        <f t="shared" si="7"/>
        <v>0.10973215672807178</v>
      </c>
      <c r="D33" s="258">
        <f t="shared" si="7"/>
        <v>9.6077802163168219E-2</v>
      </c>
      <c r="E33" s="258">
        <f t="shared" si="7"/>
        <v>9.5073802546821462E-2</v>
      </c>
      <c r="F33" s="258">
        <f t="shared" si="7"/>
        <v>7.2947959238577401E-2</v>
      </c>
      <c r="G33" s="258">
        <f t="shared" si="7"/>
        <v>5.3459774913866449E-2</v>
      </c>
      <c r="H33" s="258">
        <f t="shared" si="7"/>
        <v>3.7732129025525342E-2</v>
      </c>
      <c r="I33" s="258">
        <f t="shared" si="7"/>
        <v>3.4555881169370639E-2</v>
      </c>
      <c r="J33" s="258">
        <f t="shared" si="7"/>
        <v>2.6915789445784512E-2</v>
      </c>
      <c r="K33" s="258">
        <f t="shared" si="7"/>
        <v>2.6849481226388111E-2</v>
      </c>
      <c r="L33" s="258">
        <f t="shared" si="7"/>
        <v>1.5550784558161787E-2</v>
      </c>
      <c r="M33" s="258">
        <f t="shared" si="7"/>
        <v>5.2884792152089553E-3</v>
      </c>
      <c r="N33" s="258">
        <f t="shared" si="7"/>
        <v>1</v>
      </c>
    </row>
    <row r="35" spans="1:14">
      <c r="B35" s="253"/>
    </row>
    <row r="36" spans="1:14" s="229" customFormat="1" ht="12.75" customHeight="1">
      <c r="A36" s="254" t="s">
        <v>76</v>
      </c>
    </row>
    <row r="37" spans="1:14" s="229" customFormat="1" ht="11.25">
      <c r="A37" s="254" t="s">
        <v>398</v>
      </c>
    </row>
    <row r="41" spans="1:14">
      <c r="A41" s="256"/>
    </row>
  </sheetData>
  <hyperlinks>
    <hyperlink ref="A1" location="Contents!B3" display="Return to the Table of Contents" xr:uid="{91A6694F-4118-4D30-8304-1431409A55CD}"/>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dimension ref="A1:AC33"/>
  <sheetViews>
    <sheetView workbookViewId="0">
      <selection activeCell="A3" sqref="A3"/>
    </sheetView>
  </sheetViews>
  <sheetFormatPr defaultColWidth="9" defaultRowHeight="12.75"/>
  <cols>
    <col min="1" max="1" width="10.625" style="220" customWidth="1"/>
    <col min="2" max="14" width="10.375" style="220" customWidth="1"/>
    <col min="15" max="15" width="2.625" style="220" customWidth="1"/>
    <col min="16" max="16" width="10.625" style="220" customWidth="1"/>
    <col min="17" max="29" width="10.375" style="220" customWidth="1"/>
    <col min="30" max="30" width="4.625" style="220" customWidth="1"/>
    <col min="31" max="16384" width="9" style="220"/>
  </cols>
  <sheetData>
    <row r="1" spans="1:29">
      <c r="A1" s="259" t="s">
        <v>55</v>
      </c>
    </row>
    <row r="3" spans="1:29">
      <c r="A3" s="260" t="s">
        <v>325</v>
      </c>
      <c r="B3" s="225"/>
      <c r="C3" s="225"/>
      <c r="D3" s="225"/>
      <c r="E3" s="225"/>
      <c r="F3" s="225"/>
      <c r="G3" s="225"/>
      <c r="H3" s="225"/>
      <c r="I3" s="225"/>
      <c r="J3" s="225"/>
      <c r="K3" s="225"/>
      <c r="L3" s="225"/>
      <c r="M3" s="225"/>
    </row>
    <row r="4" spans="1:29">
      <c r="A4" s="224"/>
      <c r="B4" s="225"/>
      <c r="C4" s="225"/>
      <c r="D4" s="225"/>
      <c r="E4" s="225"/>
      <c r="F4" s="225"/>
      <c r="G4" s="225"/>
      <c r="H4" s="225"/>
      <c r="I4" s="225"/>
      <c r="J4" s="225"/>
      <c r="K4" s="225"/>
      <c r="L4" s="225"/>
      <c r="M4" s="225"/>
    </row>
    <row r="5" spans="1:29">
      <c r="A5" s="224"/>
      <c r="B5" s="225"/>
      <c r="C5" s="225"/>
      <c r="D5" s="225"/>
      <c r="E5" s="225"/>
      <c r="F5" s="225"/>
      <c r="G5" s="225"/>
      <c r="H5" s="225"/>
      <c r="I5" s="225"/>
      <c r="J5" s="225"/>
      <c r="K5" s="225"/>
      <c r="L5" s="225"/>
      <c r="M5" s="225"/>
    </row>
    <row r="6" spans="1:29" ht="14.25" customHeight="1">
      <c r="A6" s="260" t="s">
        <v>500</v>
      </c>
      <c r="B6" s="367"/>
      <c r="C6" s="367"/>
      <c r="D6" s="367"/>
      <c r="E6" s="367"/>
      <c r="F6" s="367"/>
      <c r="G6" s="367"/>
      <c r="H6" s="367"/>
      <c r="I6" s="367"/>
      <c r="J6" s="367"/>
      <c r="K6" s="367"/>
      <c r="L6" s="367"/>
      <c r="M6" s="367"/>
      <c r="N6" s="367"/>
      <c r="P6" s="260" t="s">
        <v>501</v>
      </c>
      <c r="Q6" s="367"/>
      <c r="R6" s="367"/>
      <c r="S6" s="367"/>
      <c r="T6" s="367"/>
      <c r="U6" s="367"/>
      <c r="V6" s="367"/>
      <c r="W6" s="367"/>
      <c r="X6" s="367"/>
      <c r="Y6" s="367"/>
      <c r="Z6" s="367"/>
      <c r="AA6" s="367"/>
      <c r="AB6" s="367"/>
      <c r="AC6" s="367"/>
    </row>
    <row r="7" spans="1:29" ht="13.5" customHeight="1">
      <c r="A7" s="391" t="s">
        <v>576</v>
      </c>
      <c r="B7" s="234" t="s">
        <v>24</v>
      </c>
      <c r="C7" s="234" t="s">
        <v>21</v>
      </c>
      <c r="D7" s="234" t="s">
        <v>59</v>
      </c>
      <c r="E7" s="234" t="s">
        <v>317</v>
      </c>
      <c r="F7" s="234" t="s">
        <v>318</v>
      </c>
      <c r="G7" s="234" t="s">
        <v>18</v>
      </c>
      <c r="H7" s="234" t="s">
        <v>22</v>
      </c>
      <c r="I7" s="234" t="s">
        <v>572</v>
      </c>
      <c r="J7" s="234" t="s">
        <v>271</v>
      </c>
      <c r="K7" s="234" t="s">
        <v>270</v>
      </c>
      <c r="L7" s="234" t="s">
        <v>319</v>
      </c>
      <c r="M7" s="234" t="s">
        <v>272</v>
      </c>
      <c r="N7" s="234" t="s">
        <v>0</v>
      </c>
      <c r="P7" s="391" t="s">
        <v>577</v>
      </c>
      <c r="Q7" s="234" t="str">
        <f>B7</f>
        <v>Australia</v>
      </c>
      <c r="R7" s="234" t="str">
        <f>C7</f>
        <v>Canada</v>
      </c>
      <c r="S7" s="234" t="str">
        <f>D7</f>
        <v>China</v>
      </c>
      <c r="T7" s="234" t="str">
        <f>E7</f>
        <v>EU</v>
      </c>
      <c r="U7" s="234" t="str">
        <f>F7</f>
        <v>HK</v>
      </c>
      <c r="V7" s="234" t="str">
        <f>G7</f>
        <v>Japan</v>
      </c>
      <c r="W7" s="234" t="str">
        <f>H7</f>
        <v>Singapore</v>
      </c>
      <c r="X7" s="234" t="str">
        <f>I7</f>
        <v>Switzerland</v>
      </c>
      <c r="Y7" s="234" t="str">
        <f>J7</f>
        <v>UK</v>
      </c>
      <c r="Z7" s="234" t="str">
        <f>K7</f>
        <v>US</v>
      </c>
      <c r="AA7" s="234" t="str">
        <f>L7</f>
        <v>DM</v>
      </c>
      <c r="AB7" s="234" t="str">
        <f>M7</f>
        <v>EM</v>
      </c>
      <c r="AC7" s="234" t="str">
        <f>N7</f>
        <v>Total</v>
      </c>
    </row>
    <row r="8" spans="1:29">
      <c r="A8" s="181">
        <v>2009</v>
      </c>
      <c r="B8" s="182">
        <v>1661.1360290299999</v>
      </c>
      <c r="C8" s="182">
        <v>1671.59214488</v>
      </c>
      <c r="D8" s="182">
        <v>2577.9030578100001</v>
      </c>
      <c r="E8" s="182">
        <v>22066.375484933094</v>
      </c>
      <c r="F8" s="182">
        <v>71.025395075630001</v>
      </c>
      <c r="G8" s="182">
        <v>12268.505987</v>
      </c>
      <c r="H8" s="182">
        <v>185.02301007935</v>
      </c>
      <c r="I8" s="182">
        <v>380.65192081558001</v>
      </c>
      <c r="J8" s="182">
        <v>5122.7709999999997</v>
      </c>
      <c r="K8" s="182">
        <v>28589.053</v>
      </c>
      <c r="L8" s="182">
        <v>717.37556493995999</v>
      </c>
      <c r="M8" s="182">
        <v>1015.0102380845699</v>
      </c>
      <c r="N8" s="182">
        <v>76326.422832648197</v>
      </c>
    </row>
    <row r="9" spans="1:29">
      <c r="A9" s="231">
        <v>2010</v>
      </c>
      <c r="B9" s="232">
        <v>1884.6662448699999</v>
      </c>
      <c r="C9" s="232">
        <v>1866.5835511499999</v>
      </c>
      <c r="D9" s="232">
        <v>3065.3441487499999</v>
      </c>
      <c r="E9" s="232">
        <v>21256.681861971967</v>
      </c>
      <c r="F9" s="232">
        <v>88.562828458170003</v>
      </c>
      <c r="G9" s="232">
        <v>14604.1395906</v>
      </c>
      <c r="H9" s="232">
        <v>218.98205222376001</v>
      </c>
      <c r="I9" s="232">
        <v>511.71632891209998</v>
      </c>
      <c r="J9" s="232">
        <v>5012.3289999999997</v>
      </c>
      <c r="K9" s="232">
        <v>29676.363000000001</v>
      </c>
      <c r="L9" s="232">
        <v>790.13493913767002</v>
      </c>
      <c r="M9" s="232">
        <v>1222.1612428784599</v>
      </c>
      <c r="N9" s="232">
        <v>80197.664788952126</v>
      </c>
      <c r="P9" s="231">
        <f>A9</f>
        <v>2010</v>
      </c>
      <c r="Q9" s="235">
        <f t="shared" ref="Q9:X9" si="0">B9/B8-1</f>
        <v>0.13456466654963095</v>
      </c>
      <c r="R9" s="235">
        <f t="shared" si="0"/>
        <v>0.11665010921907504</v>
      </c>
      <c r="S9" s="235">
        <f t="shared" si="0"/>
        <v>0.18908433715660911</v>
      </c>
      <c r="T9" s="235">
        <f t="shared" si="0"/>
        <v>-3.6693548676083432E-2</v>
      </c>
      <c r="U9" s="235">
        <f t="shared" si="0"/>
        <v>0.24691778713607437</v>
      </c>
      <c r="V9" s="235">
        <f t="shared" si="0"/>
        <v>0.1903763674301413</v>
      </c>
      <c r="W9" s="235">
        <f t="shared" si="0"/>
        <v>0.18353956153802775</v>
      </c>
      <c r="X9" s="235">
        <f t="shared" si="0"/>
        <v>0.34431563570125445</v>
      </c>
      <c r="Y9" s="235">
        <f t="shared" ref="Y9:AC22" si="1">J9/J8-1</f>
        <v>-2.1559035139380622E-2</v>
      </c>
      <c r="Z9" s="235">
        <f t="shared" si="1"/>
        <v>3.8032389530356259E-2</v>
      </c>
      <c r="AA9" s="235">
        <f t="shared" si="1"/>
        <v>0.10142438320128666</v>
      </c>
      <c r="AB9" s="235">
        <f t="shared" si="1"/>
        <v>0.20408760130814607</v>
      </c>
      <c r="AC9" s="235">
        <f t="shared" si="1"/>
        <v>5.0719551796524431E-2</v>
      </c>
    </row>
    <row r="10" spans="1:29">
      <c r="A10" s="181">
        <v>2011</v>
      </c>
      <c r="B10" s="182">
        <v>2007.3405430299999</v>
      </c>
      <c r="C10" s="182">
        <v>1963.37230535</v>
      </c>
      <c r="D10" s="182">
        <v>3528.4441355826002</v>
      </c>
      <c r="E10" s="182">
        <v>21411.397878518896</v>
      </c>
      <c r="F10" s="182">
        <v>91.995892630110006</v>
      </c>
      <c r="G10" s="182">
        <v>15809.098717700001</v>
      </c>
      <c r="H10" s="182">
        <v>240.87811925662999</v>
      </c>
      <c r="I10" s="182">
        <v>417.43614852818001</v>
      </c>
      <c r="J10" s="182">
        <v>5350.8940000000002</v>
      </c>
      <c r="K10" s="182">
        <v>30448.342000000001</v>
      </c>
      <c r="L10" s="182">
        <v>802.5148003726199</v>
      </c>
      <c r="M10" s="182">
        <v>1233.2321235203899</v>
      </c>
      <c r="N10" s="182">
        <v>83304.946664489427</v>
      </c>
      <c r="P10" s="181">
        <f t="shared" ref="P10:P22" si="2">A10</f>
        <v>2011</v>
      </c>
      <c r="Q10" s="226">
        <f t="shared" ref="Q10:Q22" si="3">B10/B9-1</f>
        <v>6.5090728129670428E-2</v>
      </c>
      <c r="R10" s="226">
        <f t="shared" ref="R10:R22" si="4">C10/C9-1</f>
        <v>5.1853427155922782E-2</v>
      </c>
      <c r="S10" s="226">
        <f t="shared" ref="S10:S22" si="5">D10/D9-1</f>
        <v>0.1510760176867727</v>
      </c>
      <c r="T10" s="226">
        <f t="shared" ref="T10:T22" si="6">E10/E9-1</f>
        <v>7.2784650751966939E-3</v>
      </c>
      <c r="U10" s="226">
        <f t="shared" ref="U10:U22" si="7">F10/F9-1</f>
        <v>3.8764165866286726E-2</v>
      </c>
      <c r="V10" s="226">
        <f t="shared" ref="V10:V22" si="8">G10/G9-1</f>
        <v>8.2508053256049152E-2</v>
      </c>
      <c r="W10" s="226">
        <f t="shared" ref="W10:W22" si="9">H10/H9-1</f>
        <v>9.9990235777387637E-2</v>
      </c>
      <c r="X10" s="226">
        <f t="shared" ref="X10:X22" si="10">I10/I9-1</f>
        <v>-0.18424305627369364</v>
      </c>
      <c r="Y10" s="226">
        <f t="shared" si="1"/>
        <v>6.754644397843812E-2</v>
      </c>
      <c r="Z10" s="226">
        <f t="shared" si="1"/>
        <v>2.6013261800308829E-2</v>
      </c>
      <c r="AA10" s="226">
        <f t="shared" si="1"/>
        <v>1.5668034182187762E-2</v>
      </c>
      <c r="AB10" s="226">
        <f t="shared" si="1"/>
        <v>9.0584451981603475E-3</v>
      </c>
      <c r="AC10" s="226">
        <f t="shared" si="1"/>
        <v>3.8745291196625287E-2</v>
      </c>
    </row>
    <row r="11" spans="1:29">
      <c r="A11" s="231">
        <v>2012</v>
      </c>
      <c r="B11" s="232">
        <v>2169.9693191699998</v>
      </c>
      <c r="C11" s="232">
        <v>2173.4965049000002</v>
      </c>
      <c r="D11" s="232">
        <v>4294.0522113699999</v>
      </c>
      <c r="E11" s="232">
        <v>22084.342621939362</v>
      </c>
      <c r="F11" s="232">
        <v>94.906494335260007</v>
      </c>
      <c r="G11" s="232">
        <v>14247.602544199999</v>
      </c>
      <c r="H11" s="232">
        <v>294.80830572809998</v>
      </c>
      <c r="I11" s="232">
        <v>430.21287246123001</v>
      </c>
      <c r="J11" s="232">
        <v>5657.768</v>
      </c>
      <c r="K11" s="232">
        <v>31696.453000000001</v>
      </c>
      <c r="L11" s="232">
        <v>931.07834483752004</v>
      </c>
      <c r="M11" s="232">
        <v>1405.1890351572201</v>
      </c>
      <c r="N11" s="232">
        <v>85479.879254098691</v>
      </c>
      <c r="P11" s="231">
        <f t="shared" si="2"/>
        <v>2012</v>
      </c>
      <c r="Q11" s="235">
        <f t="shared" si="3"/>
        <v>8.1017033559496632E-2</v>
      </c>
      <c r="R11" s="235">
        <f t="shared" si="4"/>
        <v>0.10702208591688489</v>
      </c>
      <c r="S11" s="235">
        <f t="shared" si="5"/>
        <v>0.21698177620742909</v>
      </c>
      <c r="T11" s="235">
        <f t="shared" si="6"/>
        <v>3.1429276464737699E-2</v>
      </c>
      <c r="U11" s="235">
        <f t="shared" si="7"/>
        <v>3.1638387562070047E-2</v>
      </c>
      <c r="V11" s="235">
        <f t="shared" si="8"/>
        <v>-9.8771992090335714E-2</v>
      </c>
      <c r="W11" s="235">
        <f t="shared" si="9"/>
        <v>0.22388993503396271</v>
      </c>
      <c r="X11" s="235">
        <f t="shared" si="10"/>
        <v>3.0607612632731707E-2</v>
      </c>
      <c r="Y11" s="235">
        <f t="shared" si="1"/>
        <v>5.7350042815275337E-2</v>
      </c>
      <c r="Z11" s="235">
        <f t="shared" si="1"/>
        <v>4.0991098957046779E-2</v>
      </c>
      <c r="AA11" s="235">
        <f t="shared" si="1"/>
        <v>0.16020083916858119</v>
      </c>
      <c r="AB11" s="235">
        <f t="shared" si="1"/>
        <v>0.13943596534443259</v>
      </c>
      <c r="AC11" s="235">
        <f t="shared" si="1"/>
        <v>2.6108084533909004E-2</v>
      </c>
    </row>
    <row r="12" spans="1:29">
      <c r="A12" s="181">
        <v>2013</v>
      </c>
      <c r="B12" s="182">
        <v>1979.8531392100001</v>
      </c>
      <c r="C12" s="182">
        <v>2241.8805989799998</v>
      </c>
      <c r="D12" s="182">
        <v>4960.84651837</v>
      </c>
      <c r="E12" s="182">
        <v>22662.627146379022</v>
      </c>
      <c r="F12" s="182">
        <v>109.92552449919999</v>
      </c>
      <c r="G12" s="182">
        <v>11900.2760134</v>
      </c>
      <c r="H12" s="182">
        <v>331.38540343452001</v>
      </c>
      <c r="I12" s="182">
        <v>461.77368656378002</v>
      </c>
      <c r="J12" s="182">
        <v>5555.0619999999999</v>
      </c>
      <c r="K12" s="182">
        <v>32729.745999999999</v>
      </c>
      <c r="L12" s="182">
        <v>948.35932474968001</v>
      </c>
      <c r="M12" s="182">
        <v>1343.2508262656002</v>
      </c>
      <c r="N12" s="182">
        <v>85224.986181851797</v>
      </c>
      <c r="P12" s="181">
        <f t="shared" si="2"/>
        <v>2013</v>
      </c>
      <c r="Q12" s="226">
        <f t="shared" si="3"/>
        <v>-8.7612381557872876E-2</v>
      </c>
      <c r="R12" s="226">
        <f t="shared" si="4"/>
        <v>3.1462711776086172E-2</v>
      </c>
      <c r="S12" s="226">
        <f t="shared" si="5"/>
        <v>0.15528323228917196</v>
      </c>
      <c r="T12" s="226">
        <f t="shared" si="6"/>
        <v>2.6185272269104054E-2</v>
      </c>
      <c r="U12" s="226">
        <f t="shared" si="7"/>
        <v>0.15825081591239498</v>
      </c>
      <c r="V12" s="226">
        <f t="shared" si="8"/>
        <v>-0.16475238718359408</v>
      </c>
      <c r="W12" s="226">
        <f t="shared" si="9"/>
        <v>0.12407078428840079</v>
      </c>
      <c r="X12" s="226">
        <f t="shared" si="10"/>
        <v>7.3360924609233269E-2</v>
      </c>
      <c r="Y12" s="226">
        <f t="shared" si="1"/>
        <v>-1.8153095001421038E-2</v>
      </c>
      <c r="Z12" s="226">
        <f t="shared" si="1"/>
        <v>3.25996413541918E-2</v>
      </c>
      <c r="AA12" s="226">
        <f t="shared" si="1"/>
        <v>1.8560178107434711E-2</v>
      </c>
      <c r="AB12" s="226">
        <f t="shared" si="1"/>
        <v>-4.4078203958295203E-2</v>
      </c>
      <c r="AC12" s="226">
        <f t="shared" si="1"/>
        <v>-2.981907256667915E-3</v>
      </c>
    </row>
    <row r="13" spans="1:29">
      <c r="A13" s="231">
        <v>2014</v>
      </c>
      <c r="B13" s="232">
        <v>1995.9104273099999</v>
      </c>
      <c r="C13" s="232">
        <v>2206.1223837900002</v>
      </c>
      <c r="D13" s="232">
        <v>5835.3711722853004</v>
      </c>
      <c r="E13" s="232">
        <v>20007.151835453733</v>
      </c>
      <c r="F13" s="232">
        <v>110.66866777638</v>
      </c>
      <c r="G13" s="232">
        <v>10547.3907337</v>
      </c>
      <c r="H13" s="232">
        <v>349.32475242433998</v>
      </c>
      <c r="I13" s="232">
        <v>428.86800092491001</v>
      </c>
      <c r="J13" s="232">
        <v>5845.7049999999999</v>
      </c>
      <c r="K13" s="232">
        <v>33772.686000000002</v>
      </c>
      <c r="L13" s="232">
        <v>879.91294057748996</v>
      </c>
      <c r="M13" s="232">
        <v>1397.9438075436001</v>
      </c>
      <c r="N13" s="232">
        <v>83377.055721785757</v>
      </c>
      <c r="P13" s="231">
        <f t="shared" si="2"/>
        <v>2014</v>
      </c>
      <c r="Q13" s="235">
        <f t="shared" si="3"/>
        <v>8.110343025951483E-3</v>
      </c>
      <c r="R13" s="235">
        <f t="shared" si="4"/>
        <v>-1.5950097969654964E-2</v>
      </c>
      <c r="S13" s="235">
        <f t="shared" si="5"/>
        <v>0.17628536796632144</v>
      </c>
      <c r="T13" s="235">
        <f t="shared" si="6"/>
        <v>-0.11717420463979944</v>
      </c>
      <c r="U13" s="235">
        <f t="shared" si="7"/>
        <v>6.7604251202406651E-3</v>
      </c>
      <c r="V13" s="235">
        <f t="shared" si="8"/>
        <v>-0.11368520176982599</v>
      </c>
      <c r="W13" s="235">
        <f t="shared" si="9"/>
        <v>5.4134397000876522E-2</v>
      </c>
      <c r="X13" s="235">
        <f t="shared" si="10"/>
        <v>-7.1259334596851409E-2</v>
      </c>
      <c r="Y13" s="235">
        <f t="shared" si="1"/>
        <v>5.2320388143282548E-2</v>
      </c>
      <c r="Z13" s="235">
        <f t="shared" si="1"/>
        <v>3.186520298690998E-2</v>
      </c>
      <c r="AA13" s="235">
        <f t="shared" si="1"/>
        <v>-7.2173470947055285E-2</v>
      </c>
      <c r="AB13" s="235">
        <f t="shared" si="1"/>
        <v>4.0716878939172529E-2</v>
      </c>
      <c r="AC13" s="235">
        <f t="shared" si="1"/>
        <v>-2.1682965792719E-2</v>
      </c>
    </row>
    <row r="14" spans="1:29">
      <c r="A14" s="181">
        <v>2015</v>
      </c>
      <c r="B14" s="182">
        <v>1880.5857363299999</v>
      </c>
      <c r="C14" s="182">
        <v>2767.4672025199998</v>
      </c>
      <c r="D14" s="182">
        <v>7752.5028397799997</v>
      </c>
      <c r="E14" s="182">
        <v>17987.609213296175</v>
      </c>
      <c r="F14" s="182">
        <v>121.84538101854</v>
      </c>
      <c r="G14" s="182">
        <v>10630.9972984</v>
      </c>
      <c r="H14" s="182">
        <v>322.31993237732001</v>
      </c>
      <c r="I14" s="182">
        <v>438.24304880107002</v>
      </c>
      <c r="J14" s="182">
        <v>5565.1149999999998</v>
      </c>
      <c r="K14" s="182">
        <v>34856.124000000003</v>
      </c>
      <c r="L14" s="182">
        <v>821.35663083027998</v>
      </c>
      <c r="M14" s="182">
        <v>1405.0212535937101</v>
      </c>
      <c r="N14" s="182">
        <v>84549.187536947109</v>
      </c>
      <c r="P14" s="181">
        <f t="shared" si="2"/>
        <v>2015</v>
      </c>
      <c r="Q14" s="226">
        <f t="shared" si="3"/>
        <v>-5.7780494255661341E-2</v>
      </c>
      <c r="R14" s="226">
        <f t="shared" si="4"/>
        <v>0.25444863025488162</v>
      </c>
      <c r="S14" s="226">
        <f t="shared" si="5"/>
        <v>0.32853637084817944</v>
      </c>
      <c r="T14" s="226">
        <f t="shared" si="6"/>
        <v>-0.10094103542408372</v>
      </c>
      <c r="U14" s="226">
        <f t="shared" si="7"/>
        <v>0.10099257058686151</v>
      </c>
      <c r="V14" s="226">
        <f t="shared" si="8"/>
        <v>7.9267533374740573E-3</v>
      </c>
      <c r="W14" s="226">
        <f t="shared" si="9"/>
        <v>-7.7305773093960473E-2</v>
      </c>
      <c r="X14" s="226">
        <f t="shared" si="10"/>
        <v>2.1859984554551737E-2</v>
      </c>
      <c r="Y14" s="226">
        <f t="shared" si="1"/>
        <v>-4.7999343107461012E-2</v>
      </c>
      <c r="Z14" s="226">
        <f t="shared" si="1"/>
        <v>3.2080302999885735E-2</v>
      </c>
      <c r="AA14" s="226">
        <f t="shared" si="1"/>
        <v>-6.6547844731979167E-2</v>
      </c>
      <c r="AB14" s="226">
        <f t="shared" si="1"/>
        <v>5.0627543195360669E-3</v>
      </c>
      <c r="AC14" s="226">
        <f t="shared" si="1"/>
        <v>1.405820588187412E-2</v>
      </c>
    </row>
    <row r="15" spans="1:29">
      <c r="A15" s="231">
        <v>2016</v>
      </c>
      <c r="B15" s="232">
        <v>1868.3457934200001</v>
      </c>
      <c r="C15" s="232">
        <v>2943.4561531999998</v>
      </c>
      <c r="D15" s="232">
        <v>9408.7676841299999</v>
      </c>
      <c r="E15" s="232">
        <v>17539.110585391201</v>
      </c>
      <c r="F15" s="232">
        <v>139.43612206316001</v>
      </c>
      <c r="G15" s="232">
        <v>11241.1368043</v>
      </c>
      <c r="H15" s="232">
        <v>326.42778162957001</v>
      </c>
      <c r="I15" s="232">
        <v>447.63364952728</v>
      </c>
      <c r="J15" s="232">
        <v>5142.1530000000002</v>
      </c>
      <c r="K15" s="232">
        <v>36069.375999999997</v>
      </c>
      <c r="L15" s="232">
        <v>879.72345045766997</v>
      </c>
      <c r="M15" s="232">
        <v>1526.0534202828298</v>
      </c>
      <c r="N15" s="232">
        <v>87531.620444401706</v>
      </c>
      <c r="P15" s="231">
        <f t="shared" si="2"/>
        <v>2016</v>
      </c>
      <c r="Q15" s="235">
        <f t="shared" si="3"/>
        <v>-6.5085801054124426E-3</v>
      </c>
      <c r="R15" s="235">
        <f t="shared" si="4"/>
        <v>6.3592063717954117E-2</v>
      </c>
      <c r="S15" s="235">
        <f t="shared" si="5"/>
        <v>0.21364259756878745</v>
      </c>
      <c r="T15" s="235">
        <f t="shared" si="6"/>
        <v>-2.4933754263098518E-2</v>
      </c>
      <c r="U15" s="235">
        <f t="shared" si="7"/>
        <v>0.14436937122748561</v>
      </c>
      <c r="V15" s="235">
        <f t="shared" si="8"/>
        <v>5.7392499384025575E-2</v>
      </c>
      <c r="W15" s="235">
        <f t="shared" si="9"/>
        <v>1.2744633017114149E-2</v>
      </c>
      <c r="X15" s="235">
        <f t="shared" si="10"/>
        <v>2.1427837251270621E-2</v>
      </c>
      <c r="Y15" s="235">
        <f t="shared" si="1"/>
        <v>-7.6002382700087856E-2</v>
      </c>
      <c r="Z15" s="235">
        <f t="shared" si="1"/>
        <v>3.4807427240045152E-2</v>
      </c>
      <c r="AA15" s="235">
        <f t="shared" si="1"/>
        <v>7.106148223140174E-2</v>
      </c>
      <c r="AB15" s="235">
        <f t="shared" si="1"/>
        <v>8.6142587793279546E-2</v>
      </c>
      <c r="AC15" s="235">
        <f t="shared" si="1"/>
        <v>3.5274530652956271E-2</v>
      </c>
    </row>
    <row r="16" spans="1:29">
      <c r="A16" s="181">
        <v>2017</v>
      </c>
      <c r="B16" s="182">
        <v>2034.1432345000001</v>
      </c>
      <c r="C16" s="182">
        <v>3267.43467405</v>
      </c>
      <c r="D16" s="182">
        <v>11757.0869016</v>
      </c>
      <c r="E16" s="182">
        <v>19937.893402518966</v>
      </c>
      <c r="F16" s="182">
        <v>150.77535543277</v>
      </c>
      <c r="G16" s="182">
        <v>11913.3030378</v>
      </c>
      <c r="H16" s="182">
        <v>412.21363761896998</v>
      </c>
      <c r="I16" s="182">
        <v>487.51506555051998</v>
      </c>
      <c r="J16" s="182">
        <v>5712.9279999999999</v>
      </c>
      <c r="K16" s="182">
        <v>37296.326000000001</v>
      </c>
      <c r="L16" s="182">
        <v>966.28252504954003</v>
      </c>
      <c r="M16" s="182">
        <v>1814.7094268389399</v>
      </c>
      <c r="N16" s="182">
        <v>95750.611260959704</v>
      </c>
      <c r="P16" s="181">
        <f t="shared" si="2"/>
        <v>2017</v>
      </c>
      <c r="Q16" s="226">
        <f t="shared" si="3"/>
        <v>8.8740233025337512E-2</v>
      </c>
      <c r="R16" s="226">
        <f t="shared" si="4"/>
        <v>0.11006738472994915</v>
      </c>
      <c r="S16" s="226">
        <f t="shared" si="5"/>
        <v>0.24958839417737644</v>
      </c>
      <c r="T16" s="226">
        <f t="shared" si="6"/>
        <v>0.13676764311673684</v>
      </c>
      <c r="U16" s="226">
        <f t="shared" si="7"/>
        <v>8.1322064912804137E-2</v>
      </c>
      <c r="V16" s="226">
        <f t="shared" si="8"/>
        <v>5.9795218686679474E-2</v>
      </c>
      <c r="W16" s="226">
        <f t="shared" si="9"/>
        <v>0.26280194523010825</v>
      </c>
      <c r="X16" s="226">
        <f t="shared" si="10"/>
        <v>8.909387412084957E-2</v>
      </c>
      <c r="Y16" s="226">
        <f t="shared" si="1"/>
        <v>0.11099922542172513</v>
      </c>
      <c r="Z16" s="226">
        <f t="shared" si="1"/>
        <v>3.401639107923593E-2</v>
      </c>
      <c r="AA16" s="226">
        <f t="shared" si="1"/>
        <v>9.839350598968144E-2</v>
      </c>
      <c r="AB16" s="226">
        <f t="shared" si="1"/>
        <v>0.18915196723756389</v>
      </c>
      <c r="AC16" s="226">
        <f t="shared" si="1"/>
        <v>9.3897391306476896E-2</v>
      </c>
    </row>
    <row r="17" spans="1:29">
      <c r="A17" s="231">
        <v>2018</v>
      </c>
      <c r="B17" s="232">
        <v>1918.1190941100001</v>
      </c>
      <c r="C17" s="232">
        <v>3150.9551083699998</v>
      </c>
      <c r="D17" s="232">
        <v>12906.932679400001</v>
      </c>
      <c r="E17" s="232">
        <v>19449.39826057398</v>
      </c>
      <c r="F17" s="232">
        <v>152.40009101264999</v>
      </c>
      <c r="G17" s="232">
        <v>12459.5315059</v>
      </c>
      <c r="H17" s="232">
        <v>441.05168768392002</v>
      </c>
      <c r="I17" s="232">
        <v>516.93470379763005</v>
      </c>
      <c r="J17" s="232">
        <v>5434.6419999999998</v>
      </c>
      <c r="K17" s="232">
        <v>38793.133000000002</v>
      </c>
      <c r="L17" s="232">
        <v>3136.4414041719601</v>
      </c>
      <c r="M17" s="232">
        <v>5133.6795834227687</v>
      </c>
      <c r="N17" s="232">
        <v>103493.2191184429</v>
      </c>
      <c r="P17" s="231">
        <f t="shared" si="2"/>
        <v>2018</v>
      </c>
      <c r="Q17" s="235">
        <f t="shared" si="3"/>
        <v>-5.703833359528343E-2</v>
      </c>
      <c r="R17" s="235">
        <f t="shared" si="4"/>
        <v>-3.5648628756094869E-2</v>
      </c>
      <c r="S17" s="235">
        <f t="shared" si="5"/>
        <v>9.7800227847556487E-2</v>
      </c>
      <c r="T17" s="235">
        <f t="shared" si="6"/>
        <v>-2.4500840288536718E-2</v>
      </c>
      <c r="U17" s="235">
        <f t="shared" si="7"/>
        <v>1.0775869671913796E-2</v>
      </c>
      <c r="V17" s="235">
        <f t="shared" si="8"/>
        <v>4.5850295788402162E-2</v>
      </c>
      <c r="W17" s="235">
        <f t="shared" si="9"/>
        <v>6.9958990759074524E-2</v>
      </c>
      <c r="X17" s="235">
        <f t="shared" si="10"/>
        <v>6.034611097379794E-2</v>
      </c>
      <c r="Y17" s="235">
        <f t="shared" si="1"/>
        <v>-4.8711623881834365E-2</v>
      </c>
      <c r="Z17" s="235">
        <f t="shared" si="1"/>
        <v>4.0132827024302653E-2</v>
      </c>
      <c r="AA17" s="235">
        <f t="shared" si="1"/>
        <v>2.2458844311720934</v>
      </c>
      <c r="AB17" s="235">
        <f t="shared" si="1"/>
        <v>1.8289264978168851</v>
      </c>
      <c r="AC17" s="235">
        <f t="shared" si="1"/>
        <v>8.0862229029341703E-2</v>
      </c>
    </row>
    <row r="18" spans="1:29">
      <c r="A18" s="181">
        <v>2019</v>
      </c>
      <c r="B18" s="182">
        <v>1959.73951453</v>
      </c>
      <c r="C18" s="182">
        <v>3371.07987392</v>
      </c>
      <c r="D18" s="182">
        <v>14725.913515800001</v>
      </c>
      <c r="E18" s="182">
        <v>19792.655507948653</v>
      </c>
      <c r="F18" s="182">
        <v>154.82740020744001</v>
      </c>
      <c r="G18" s="182">
        <v>12815.0256491</v>
      </c>
      <c r="H18" s="182">
        <v>492.8663985851</v>
      </c>
      <c r="I18" s="182">
        <v>569.39226267731999</v>
      </c>
      <c r="J18" s="182">
        <v>5965.0519999999997</v>
      </c>
      <c r="K18" s="182">
        <v>40622.1</v>
      </c>
      <c r="L18" s="182">
        <v>3291.0732648019002</v>
      </c>
      <c r="M18" s="182">
        <v>5476.1299389124597</v>
      </c>
      <c r="N18" s="182">
        <v>109235.85532648288</v>
      </c>
      <c r="P18" s="181">
        <f t="shared" si="2"/>
        <v>2019</v>
      </c>
      <c r="Q18" s="226">
        <f t="shared" si="3"/>
        <v>2.1698559045579824E-2</v>
      </c>
      <c r="R18" s="226">
        <f t="shared" si="4"/>
        <v>6.9859695863414339E-2</v>
      </c>
      <c r="S18" s="226">
        <f t="shared" si="5"/>
        <v>0.14093052792497862</v>
      </c>
      <c r="T18" s="226">
        <f t="shared" si="6"/>
        <v>1.7648733537967143E-2</v>
      </c>
      <c r="U18" s="226">
        <f t="shared" si="7"/>
        <v>1.5927216175930958E-2</v>
      </c>
      <c r="V18" s="226">
        <f t="shared" si="8"/>
        <v>2.8531902907558138E-2</v>
      </c>
      <c r="W18" s="226">
        <f t="shared" si="9"/>
        <v>0.11747990620617021</v>
      </c>
      <c r="X18" s="226">
        <f t="shared" si="10"/>
        <v>0.10147811414926022</v>
      </c>
      <c r="Y18" s="226">
        <f t="shared" si="1"/>
        <v>9.7597965054551761E-2</v>
      </c>
      <c r="Z18" s="226">
        <f t="shared" si="1"/>
        <v>4.7146668973603978E-2</v>
      </c>
      <c r="AA18" s="226">
        <f t="shared" si="1"/>
        <v>4.9301689623232114E-2</v>
      </c>
      <c r="AB18" s="226">
        <f t="shared" si="1"/>
        <v>6.6706608763722253E-2</v>
      </c>
      <c r="AC18" s="226">
        <f t="shared" si="1"/>
        <v>5.5488043148680388E-2</v>
      </c>
    </row>
    <row r="19" spans="1:29">
      <c r="A19" s="231">
        <v>2020</v>
      </c>
      <c r="B19" s="232">
        <v>2501.3663606599998</v>
      </c>
      <c r="C19" s="232">
        <v>3914.4271608899999</v>
      </c>
      <c r="D19" s="232">
        <v>18555.5738255</v>
      </c>
      <c r="E19" s="232">
        <v>24608.195961978854</v>
      </c>
      <c r="F19" s="232">
        <v>154.78855088386001</v>
      </c>
      <c r="G19" s="232">
        <v>14669.377507699999</v>
      </c>
      <c r="H19" s="232">
        <v>542.75668424313994</v>
      </c>
      <c r="I19" s="232">
        <v>675.08437589104005</v>
      </c>
      <c r="J19" s="232">
        <v>5355.1606096300002</v>
      </c>
      <c r="K19" s="232">
        <v>46620.254999999997</v>
      </c>
      <c r="L19" s="232">
        <v>3805.4791927366205</v>
      </c>
      <c r="M19" s="232">
        <v>5515.2096430576003</v>
      </c>
      <c r="N19" s="232">
        <v>126917.67487317111</v>
      </c>
      <c r="P19" s="231">
        <f t="shared" si="2"/>
        <v>2020</v>
      </c>
      <c r="Q19" s="235">
        <f t="shared" si="3"/>
        <v>0.27637695832239073</v>
      </c>
      <c r="R19" s="235">
        <f t="shared" si="4"/>
        <v>0.16117900117809381</v>
      </c>
      <c r="S19" s="235">
        <f t="shared" si="5"/>
        <v>0.26006266474341366</v>
      </c>
      <c r="T19" s="235">
        <f t="shared" si="6"/>
        <v>0.24329936183127621</v>
      </c>
      <c r="U19" s="235">
        <f t="shared" si="7"/>
        <v>-2.5092020874817322E-4</v>
      </c>
      <c r="V19" s="235">
        <f t="shared" si="8"/>
        <v>0.14470137706905262</v>
      </c>
      <c r="W19" s="235">
        <f t="shared" si="9"/>
        <v>0.10122476557797988</v>
      </c>
      <c r="X19" s="235">
        <f t="shared" si="10"/>
        <v>0.18562267199899907</v>
      </c>
      <c r="Y19" s="235">
        <f t="shared" si="1"/>
        <v>-0.10224410287957242</v>
      </c>
      <c r="Z19" s="235">
        <f t="shared" si="1"/>
        <v>0.14765743277673971</v>
      </c>
      <c r="AA19" s="235">
        <f t="shared" si="1"/>
        <v>0.15630339604903454</v>
      </c>
      <c r="AB19" s="235">
        <f t="shared" si="1"/>
        <v>7.136372690400794E-3</v>
      </c>
      <c r="AC19" s="235">
        <f t="shared" si="1"/>
        <v>0.1618682757034402</v>
      </c>
    </row>
    <row r="20" spans="1:29">
      <c r="A20" s="181">
        <v>2021</v>
      </c>
      <c r="B20" s="182">
        <v>2414.6687498095998</v>
      </c>
      <c r="C20" s="182">
        <v>4074.6439427999999</v>
      </c>
      <c r="D20" s="182">
        <v>21816.443141299998</v>
      </c>
      <c r="E20" s="182">
        <v>24077.210296124878</v>
      </c>
      <c r="F20" s="182">
        <v>177.10837163351999</v>
      </c>
      <c r="G20" s="182">
        <v>13372.558172200001</v>
      </c>
      <c r="H20" s="182">
        <v>612.35860105854999</v>
      </c>
      <c r="I20" s="182">
        <v>703.82470407794995</v>
      </c>
      <c r="J20" s="182">
        <v>5609.89292415</v>
      </c>
      <c r="K20" s="182">
        <v>49581.438000000002</v>
      </c>
      <c r="L20" s="182">
        <v>3809.5612796965106</v>
      </c>
      <c r="M20" s="182">
        <v>5648.5327165091894</v>
      </c>
      <c r="N20" s="182">
        <v>131898.24089936021</v>
      </c>
      <c r="P20" s="181">
        <f t="shared" si="2"/>
        <v>2021</v>
      </c>
      <c r="Q20" s="226">
        <f t="shared" si="3"/>
        <v>-3.4660101060735582E-2</v>
      </c>
      <c r="R20" s="226">
        <f t="shared" si="4"/>
        <v>4.0929815608977238E-2</v>
      </c>
      <c r="S20" s="226">
        <f t="shared" si="5"/>
        <v>0.1757352990786385</v>
      </c>
      <c r="T20" s="226">
        <f t="shared" si="6"/>
        <v>-2.1577594175305692E-2</v>
      </c>
      <c r="U20" s="226">
        <f t="shared" si="7"/>
        <v>0.14419555336755407</v>
      </c>
      <c r="V20" s="226">
        <f t="shared" si="8"/>
        <v>-8.8403160585327822E-2</v>
      </c>
      <c r="W20" s="226">
        <f t="shared" si="9"/>
        <v>0.12823778837927735</v>
      </c>
      <c r="X20" s="226">
        <f t="shared" si="10"/>
        <v>4.2572942306620121E-2</v>
      </c>
      <c r="Y20" s="226">
        <f t="shared" si="1"/>
        <v>4.7567632997210785E-2</v>
      </c>
      <c r="Z20" s="226">
        <f t="shared" si="1"/>
        <v>6.35170914444807E-2</v>
      </c>
      <c r="AA20" s="226">
        <f t="shared" si="1"/>
        <v>1.0726867112245131E-3</v>
      </c>
      <c r="AB20" s="226">
        <f t="shared" si="1"/>
        <v>2.4173709084551742E-2</v>
      </c>
      <c r="AC20" s="226">
        <f t="shared" si="1"/>
        <v>3.9242493460159844E-2</v>
      </c>
    </row>
    <row r="21" spans="1:29">
      <c r="A21" s="231">
        <v>2022</v>
      </c>
      <c r="B21" s="232">
        <v>2293.0556490099998</v>
      </c>
      <c r="C21" s="232">
        <v>4085.8405935699998</v>
      </c>
      <c r="D21" s="232">
        <v>21659.973902500002</v>
      </c>
      <c r="E21" s="232">
        <v>23622.666364923938</v>
      </c>
      <c r="F21" s="232">
        <v>193.55855231339001</v>
      </c>
      <c r="G21" s="232">
        <v>12054.3892903</v>
      </c>
      <c r="H21" s="232">
        <v>656.60631800040005</v>
      </c>
      <c r="I21" s="232">
        <v>810.35491229551997</v>
      </c>
      <c r="J21" s="232">
        <v>5269.5295165999996</v>
      </c>
      <c r="K21" s="232">
        <v>52169.154999999999</v>
      </c>
      <c r="L21" s="232">
        <v>3754.6736486763698</v>
      </c>
      <c r="M21" s="232">
        <v>6215.5354075159903</v>
      </c>
      <c r="N21" s="232">
        <v>132785.33915570562</v>
      </c>
      <c r="P21" s="231">
        <f t="shared" si="2"/>
        <v>2022</v>
      </c>
      <c r="Q21" s="235">
        <f t="shared" si="3"/>
        <v>-5.0364299786125666E-2</v>
      </c>
      <c r="R21" s="235">
        <f t="shared" si="4"/>
        <v>2.7478844598887164E-3</v>
      </c>
      <c r="S21" s="235">
        <f t="shared" si="5"/>
        <v>-7.1720783166432378E-3</v>
      </c>
      <c r="T21" s="235">
        <f t="shared" si="6"/>
        <v>-1.8878596216526655E-2</v>
      </c>
      <c r="U21" s="235">
        <f t="shared" si="7"/>
        <v>9.2882005114413246E-2</v>
      </c>
      <c r="V21" s="235">
        <f t="shared" si="8"/>
        <v>-9.8572678834205507E-2</v>
      </c>
      <c r="W21" s="235">
        <f t="shared" si="9"/>
        <v>7.2257851633604098E-2</v>
      </c>
      <c r="X21" s="235">
        <f t="shared" si="10"/>
        <v>0.15135900686681714</v>
      </c>
      <c r="Y21" s="235">
        <f t="shared" si="1"/>
        <v>-6.067199715787297E-2</v>
      </c>
      <c r="Z21" s="235">
        <f t="shared" si="1"/>
        <v>5.2191245441489453E-2</v>
      </c>
      <c r="AA21" s="235">
        <f t="shared" si="1"/>
        <v>-1.4407861428209823E-2</v>
      </c>
      <c r="AB21" s="235">
        <f t="shared" si="1"/>
        <v>0.10038052702600098</v>
      </c>
      <c r="AC21" s="235">
        <f t="shared" si="1"/>
        <v>6.7256261364567749E-3</v>
      </c>
    </row>
    <row r="22" spans="1:29">
      <c r="A22" s="183">
        <v>2023</v>
      </c>
      <c r="B22" s="184">
        <v>2258.59131634</v>
      </c>
      <c r="C22" s="184">
        <v>4317.8682150699997</v>
      </c>
      <c r="D22" s="184">
        <v>22913.524170100001</v>
      </c>
      <c r="E22" s="184">
        <v>25829.681581481829</v>
      </c>
      <c r="F22" s="184">
        <v>217.08841459121001</v>
      </c>
      <c r="G22" s="184">
        <v>11495.745545</v>
      </c>
      <c r="H22" s="184">
        <v>751.85542526347001</v>
      </c>
      <c r="I22" s="184">
        <v>921.20967674572</v>
      </c>
      <c r="J22" s="184">
        <v>5841.0176599010001</v>
      </c>
      <c r="K22" s="184">
        <v>55298.790999999997</v>
      </c>
      <c r="L22" s="184">
        <v>3794.6377934088205</v>
      </c>
      <c r="M22" s="184">
        <v>7035.1819008031998</v>
      </c>
      <c r="N22" s="184">
        <v>140675.19269870524</v>
      </c>
      <c r="P22" s="183">
        <f t="shared" si="2"/>
        <v>2023</v>
      </c>
      <c r="Q22" s="227">
        <f t="shared" si="3"/>
        <v>-1.502987190253291E-2</v>
      </c>
      <c r="R22" s="227">
        <f t="shared" si="4"/>
        <v>5.6788221710153852E-2</v>
      </c>
      <c r="S22" s="227">
        <f t="shared" si="5"/>
        <v>5.7874043304148026E-2</v>
      </c>
      <c r="T22" s="227">
        <f t="shared" si="6"/>
        <v>9.3427862141547857E-2</v>
      </c>
      <c r="U22" s="227">
        <f t="shared" si="7"/>
        <v>0.12156457049607861</v>
      </c>
      <c r="V22" s="227">
        <f t="shared" si="8"/>
        <v>-4.6343595834384854E-2</v>
      </c>
      <c r="W22" s="227">
        <f t="shared" si="9"/>
        <v>0.14506273340947651</v>
      </c>
      <c r="X22" s="227">
        <f t="shared" si="10"/>
        <v>0.13679779411243143</v>
      </c>
      <c r="Y22" s="227">
        <f t="shared" si="1"/>
        <v>0.10845145501144016</v>
      </c>
      <c r="Z22" s="227">
        <f t="shared" si="1"/>
        <v>5.9990160852710694E-2</v>
      </c>
      <c r="AA22" s="227">
        <f t="shared" si="1"/>
        <v>1.0643839777270347E-2</v>
      </c>
      <c r="AB22" s="227">
        <f t="shared" si="1"/>
        <v>0.13187061766168551</v>
      </c>
      <c r="AC22" s="227">
        <f t="shared" si="1"/>
        <v>5.9418107399250575E-2</v>
      </c>
    </row>
    <row r="24" spans="1:29">
      <c r="A24" s="236" t="s">
        <v>99</v>
      </c>
      <c r="B24" s="237">
        <f>AVERAGE(B$8:B$22)</f>
        <v>2055.1660767553062</v>
      </c>
      <c r="C24" s="237">
        <f t="shared" ref="C24:N24" si="11">AVERAGE(C$8:C$22)</f>
        <v>2934.4146942293328</v>
      </c>
      <c r="D24" s="237">
        <f t="shared" si="11"/>
        <v>11050.578660285193</v>
      </c>
      <c r="E24" s="237">
        <f t="shared" si="11"/>
        <v>21488.866533562301</v>
      </c>
      <c r="F24" s="237">
        <f t="shared" si="11"/>
        <v>135.26086946208599</v>
      </c>
      <c r="G24" s="237">
        <f t="shared" si="11"/>
        <v>12668.605226486665</v>
      </c>
      <c r="H24" s="237">
        <f t="shared" si="11"/>
        <v>411.92387397380935</v>
      </c>
      <c r="I24" s="237"/>
      <c r="J24" s="237">
        <f t="shared" si="11"/>
        <v>5496.001314018733</v>
      </c>
      <c r="K24" s="237">
        <f t="shared" si="11"/>
        <v>38547.956066666658</v>
      </c>
      <c r="L24" s="237">
        <f t="shared" si="11"/>
        <v>1955.2403402963073</v>
      </c>
      <c r="M24" s="237">
        <f t="shared" si="11"/>
        <v>3159.1227042924352</v>
      </c>
      <c r="N24" s="237">
        <f t="shared" si="11"/>
        <v>100449.85978386684</v>
      </c>
    </row>
    <row r="25" spans="1:29">
      <c r="A25" s="236" t="s">
        <v>123</v>
      </c>
      <c r="B25" s="238">
        <f>B22/B21-1</f>
        <v>-1.502987190253291E-2</v>
      </c>
      <c r="C25" s="238">
        <f t="shared" ref="C25:M25" si="12">C22/C21-1</f>
        <v>5.6788221710153852E-2</v>
      </c>
      <c r="D25" s="238">
        <f t="shared" si="12"/>
        <v>5.7874043304148026E-2</v>
      </c>
      <c r="E25" s="238">
        <f t="shared" si="12"/>
        <v>9.3427862141547857E-2</v>
      </c>
      <c r="F25" s="238">
        <f t="shared" si="12"/>
        <v>0.12156457049607861</v>
      </c>
      <c r="G25" s="238">
        <f t="shared" si="12"/>
        <v>-4.6343595834384854E-2</v>
      </c>
      <c r="H25" s="238">
        <f t="shared" si="12"/>
        <v>0.14506273340947651</v>
      </c>
      <c r="I25" s="238"/>
      <c r="J25" s="238">
        <f t="shared" si="12"/>
        <v>0.10845145501144016</v>
      </c>
      <c r="K25" s="238">
        <f t="shared" si="12"/>
        <v>5.9990160852710694E-2</v>
      </c>
      <c r="L25" s="238">
        <f t="shared" si="12"/>
        <v>1.0643839777270347E-2</v>
      </c>
      <c r="M25" s="238">
        <f t="shared" si="12"/>
        <v>0.13187061766168551</v>
      </c>
      <c r="N25" s="238">
        <f>N22/N21-1</f>
        <v>5.9418107399250575E-2</v>
      </c>
    </row>
    <row r="26" spans="1:29">
      <c r="A26" s="239" t="s">
        <v>457</v>
      </c>
      <c r="B26" s="240">
        <f>((B22/B18)^(1/5))-1</f>
        <v>2.879266909042455E-2</v>
      </c>
      <c r="C26" s="240">
        <f t="shared" ref="C26:N26" si="13">((C22/C18)^(1/5))-1</f>
        <v>5.0751619587547037E-2</v>
      </c>
      <c r="D26" s="240">
        <f t="shared" si="13"/>
        <v>9.2450905328022914E-2</v>
      </c>
      <c r="E26" s="240">
        <f t="shared" si="13"/>
        <v>5.4685553475492643E-2</v>
      </c>
      <c r="F26" s="240">
        <f t="shared" si="13"/>
        <v>6.9935913046550002E-2</v>
      </c>
      <c r="G26" s="240">
        <f t="shared" si="13"/>
        <v>-2.14939110227792E-2</v>
      </c>
      <c r="H26" s="240">
        <f t="shared" si="13"/>
        <v>8.8130604640440424E-2</v>
      </c>
      <c r="I26" s="240"/>
      <c r="J26" s="240">
        <f t="shared" si="13"/>
        <v>-4.1937285650753831E-3</v>
      </c>
      <c r="K26" s="240">
        <f t="shared" si="13"/>
        <v>6.3630183333170276E-2</v>
      </c>
      <c r="L26" s="240">
        <f t="shared" si="13"/>
        <v>2.8884336002393818E-2</v>
      </c>
      <c r="M26" s="240">
        <f t="shared" si="13"/>
        <v>5.1381466886777583E-2</v>
      </c>
      <c r="N26" s="240">
        <f t="shared" si="13"/>
        <v>5.1890326018917632E-2</v>
      </c>
    </row>
    <row r="27" spans="1:29">
      <c r="A27" s="239" t="s">
        <v>458</v>
      </c>
      <c r="B27" s="240">
        <f>((B22/B13)^(1/10))-1</f>
        <v>1.2440852168254413E-2</v>
      </c>
      <c r="C27" s="240">
        <f t="shared" ref="C27:N27" si="14">((C22/C13)^(1/10))-1</f>
        <v>6.9458602524421709E-2</v>
      </c>
      <c r="D27" s="240">
        <f t="shared" si="14"/>
        <v>0.14657466286863685</v>
      </c>
      <c r="E27" s="240">
        <f t="shared" si="14"/>
        <v>2.5872477220506784E-2</v>
      </c>
      <c r="F27" s="240">
        <f t="shared" si="14"/>
        <v>6.9698031258598192E-2</v>
      </c>
      <c r="G27" s="240">
        <f t="shared" si="14"/>
        <v>8.6470222493408855E-3</v>
      </c>
      <c r="H27" s="240">
        <f t="shared" si="14"/>
        <v>7.966866668370276E-2</v>
      </c>
      <c r="I27" s="240"/>
      <c r="J27" s="240">
        <f t="shared" si="14"/>
        <v>-8.0213289743280569E-5</v>
      </c>
      <c r="K27" s="240">
        <f t="shared" si="14"/>
        <v>5.0545830470531294E-2</v>
      </c>
      <c r="L27" s="240">
        <f t="shared" si="14"/>
        <v>0.15737224231322022</v>
      </c>
      <c r="M27" s="240">
        <f t="shared" si="14"/>
        <v>0.17538071733335725</v>
      </c>
      <c r="N27" s="240">
        <f t="shared" si="14"/>
        <v>5.3700282247779008E-2</v>
      </c>
    </row>
    <row r="28" spans="1:29">
      <c r="Q28" s="261"/>
      <c r="R28" s="261"/>
      <c r="S28" s="261"/>
      <c r="T28" s="261"/>
      <c r="U28" s="261"/>
      <c r="V28" s="261"/>
      <c r="W28" s="261"/>
      <c r="X28" s="261"/>
      <c r="Y28" s="261"/>
      <c r="Z28" s="261"/>
      <c r="AA28" s="261"/>
      <c r="AB28" s="261"/>
      <c r="AC28" s="261"/>
    </row>
    <row r="30" spans="1:29" s="229" customFormat="1" ht="11.25">
      <c r="A30" s="228" t="s">
        <v>73</v>
      </c>
      <c r="B30" s="228"/>
      <c r="C30" s="228"/>
      <c r="D30" s="228"/>
      <c r="E30" s="228"/>
      <c r="F30" s="228"/>
      <c r="G30" s="228"/>
      <c r="H30" s="228"/>
      <c r="I30" s="228"/>
      <c r="Q30" s="262"/>
    </row>
    <row r="31" spans="1:29" s="229" customFormat="1" ht="11.25" customHeight="1">
      <c r="A31" s="228" t="s">
        <v>573</v>
      </c>
      <c r="B31" s="228"/>
      <c r="C31" s="228"/>
      <c r="D31" s="228"/>
      <c r="E31" s="228"/>
      <c r="F31" s="228"/>
      <c r="G31" s="228"/>
      <c r="H31" s="228"/>
      <c r="I31" s="228"/>
    </row>
    <row r="32" spans="1:29" s="229" customFormat="1" ht="11.25"/>
    <row r="33" s="229" customFormat="1" ht="11.25"/>
  </sheetData>
  <hyperlinks>
    <hyperlink ref="A1" location="Contents!B3" display="Return to the Table of Contents" xr:uid="{BD5A3187-27C5-457A-B408-43DB47C0C6DE}"/>
  </hyperlink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2"/>
  <dimension ref="A1:N29"/>
  <sheetViews>
    <sheetView workbookViewId="0">
      <selection activeCell="A3" sqref="A3"/>
    </sheetView>
  </sheetViews>
  <sheetFormatPr defaultColWidth="9" defaultRowHeight="12.75"/>
  <cols>
    <col min="1" max="1" width="11" style="220" customWidth="1"/>
    <col min="2" max="13" width="10.375" style="220" customWidth="1"/>
    <col min="14" max="14" width="2.625" style="220" customWidth="1"/>
    <col min="15" max="16384" width="9" style="220"/>
  </cols>
  <sheetData>
    <row r="1" spans="1:14">
      <c r="A1" s="219" t="s">
        <v>55</v>
      </c>
    </row>
    <row r="3" spans="1:14" s="223" customFormat="1">
      <c r="A3" s="221" t="s">
        <v>326</v>
      </c>
      <c r="B3" s="222"/>
      <c r="C3" s="222"/>
      <c r="D3" s="222"/>
      <c r="E3" s="222"/>
      <c r="F3" s="222"/>
      <c r="G3" s="222"/>
      <c r="H3" s="222"/>
      <c r="I3" s="222"/>
      <c r="J3" s="222"/>
      <c r="K3" s="222"/>
      <c r="L3" s="222"/>
      <c r="M3" s="222"/>
    </row>
    <row r="4" spans="1:14">
      <c r="A4" s="248"/>
      <c r="B4" s="225"/>
      <c r="C4" s="225"/>
      <c r="D4" s="225"/>
      <c r="E4" s="225"/>
      <c r="F4" s="225"/>
      <c r="G4" s="225"/>
      <c r="H4" s="225"/>
      <c r="I4" s="225"/>
      <c r="J4" s="225"/>
      <c r="K4" s="225"/>
      <c r="L4" s="225"/>
      <c r="M4" s="225"/>
    </row>
    <row r="5" spans="1:14">
      <c r="A5" s="224"/>
      <c r="B5" s="225"/>
      <c r="C5" s="225"/>
      <c r="D5" s="225"/>
      <c r="E5" s="225"/>
      <c r="F5" s="224"/>
      <c r="G5" s="225"/>
      <c r="H5" s="225"/>
      <c r="I5" s="225"/>
      <c r="J5" s="225"/>
      <c r="K5" s="225"/>
      <c r="L5" s="225"/>
      <c r="M5" s="225"/>
    </row>
    <row r="6" spans="1:14" ht="14.25" customHeight="1">
      <c r="A6" s="260" t="s">
        <v>466</v>
      </c>
      <c r="B6" s="367"/>
      <c r="C6" s="367"/>
      <c r="D6" s="367"/>
      <c r="E6" s="367"/>
      <c r="F6" s="367"/>
      <c r="G6" s="367"/>
      <c r="H6" s="367"/>
      <c r="I6" s="367"/>
      <c r="J6" s="367"/>
      <c r="K6" s="367"/>
      <c r="L6" s="367"/>
      <c r="M6" s="367"/>
    </row>
    <row r="7" spans="1:14" ht="13.5" customHeight="1">
      <c r="A7" s="391" t="s">
        <v>580</v>
      </c>
      <c r="B7" s="234" t="s">
        <v>24</v>
      </c>
      <c r="C7" s="234" t="s">
        <v>21</v>
      </c>
      <c r="D7" s="234" t="s">
        <v>59</v>
      </c>
      <c r="E7" s="234" t="s">
        <v>317</v>
      </c>
      <c r="F7" s="234" t="s">
        <v>318</v>
      </c>
      <c r="G7" s="234" t="s">
        <v>18</v>
      </c>
      <c r="H7" s="234" t="s">
        <v>22</v>
      </c>
      <c r="I7" s="234" t="s">
        <v>572</v>
      </c>
      <c r="J7" s="234" t="s">
        <v>271</v>
      </c>
      <c r="K7" s="234" t="s">
        <v>270</v>
      </c>
      <c r="L7" s="234" t="s">
        <v>319</v>
      </c>
      <c r="M7" s="234" t="s">
        <v>272</v>
      </c>
    </row>
    <row r="8" spans="1:14">
      <c r="A8" s="181">
        <f>'1-09'!A8</f>
        <v>2009</v>
      </c>
      <c r="B8" s="226">
        <f>'1-09'!B8/'1-09'!$N8</f>
        <v>2.1763577636438877E-2</v>
      </c>
      <c r="C8" s="226">
        <f>'1-09'!C8/'1-09'!$N8</f>
        <v>2.1900569722035839E-2</v>
      </c>
      <c r="D8" s="226">
        <f>'1-09'!D8/'1-09'!$N8</f>
        <v>3.3774713423453097E-2</v>
      </c>
      <c r="E8" s="226">
        <f>'1-09'!E8/'1-09'!$N8</f>
        <v>0.28910532769648317</v>
      </c>
      <c r="F8" s="226">
        <f>'1-09'!F8/'1-09'!$N8</f>
        <v>9.3054793398819277E-4</v>
      </c>
      <c r="G8" s="226">
        <f>'1-09'!G8/'1-09'!$N8</f>
        <v>0.16073733749975003</v>
      </c>
      <c r="H8" s="226">
        <f>'1-09'!H8/'1-09'!$N8</f>
        <v>2.4241016834370423E-3</v>
      </c>
      <c r="I8" s="226">
        <f>'1-09'!I8/'1-09'!$N8</f>
        <v>4.9871578765087665E-3</v>
      </c>
      <c r="J8" s="226">
        <f>'1-09'!J8/'1-09'!$N8</f>
        <v>6.71166132236026E-2</v>
      </c>
      <c r="K8" s="226">
        <f>'1-09'!K8/'1-09'!$N8</f>
        <v>0.37456298800592019</v>
      </c>
      <c r="L8" s="226">
        <f>'1-09'!L8/'1-09'!$N8</f>
        <v>9.3987840424915956E-3</v>
      </c>
      <c r="M8" s="226">
        <f>'1-09'!M8/'1-09'!$N8</f>
        <v>1.3298281255890391E-2</v>
      </c>
      <c r="N8" s="226"/>
    </row>
    <row r="9" spans="1:14">
      <c r="A9" s="231">
        <f>'1-09'!A9</f>
        <v>2010</v>
      </c>
      <c r="B9" s="235">
        <f>'1-09'!B9/'1-09'!$N9</f>
        <v>2.3500263378362456E-2</v>
      </c>
      <c r="C9" s="235">
        <f>'1-09'!C9/'1-09'!$N9</f>
        <v>2.3274786816574949E-2</v>
      </c>
      <c r="D9" s="235">
        <f>'1-09'!D9/'1-09'!$N9</f>
        <v>3.8222361671212596E-2</v>
      </c>
      <c r="E9" s="235">
        <f>'1-09'!E9/'1-09'!$N9</f>
        <v>0.26505362616119771</v>
      </c>
      <c r="F9" s="235">
        <f>'1-09'!F9/'1-09'!$N9</f>
        <v>1.1043068235369647E-3</v>
      </c>
      <c r="G9" s="235">
        <f>'1-09'!G9/'1-09'!$N9</f>
        <v>0.18210180594450223</v>
      </c>
      <c r="H9" s="235">
        <f>'1-09'!H9/'1-09'!$N9</f>
        <v>2.7305290347297813E-3</v>
      </c>
      <c r="I9" s="235">
        <f>'1-09'!I9/'1-09'!$N9</f>
        <v>6.3806886429764601E-3</v>
      </c>
      <c r="J9" s="235">
        <f>'1-09'!J9/'1-09'!$N9</f>
        <v>6.2499687655375329E-2</v>
      </c>
      <c r="K9" s="235">
        <f>'1-09'!K9/'1-09'!$N9</f>
        <v>0.37004023842958778</v>
      </c>
      <c r="L9" s="235">
        <f>'1-09'!L9/'1-09'!$N9</f>
        <v>9.8523434718078909E-3</v>
      </c>
      <c r="M9" s="235">
        <f>'1-09'!M9/'1-09'!$N9</f>
        <v>1.523936197013585E-2</v>
      </c>
    </row>
    <row r="10" spans="1:14">
      <c r="A10" s="181">
        <f>'1-09'!A10</f>
        <v>2011</v>
      </c>
      <c r="B10" s="226">
        <f>'1-09'!B10/'1-09'!$N10</f>
        <v>2.4096294678808951E-2</v>
      </c>
      <c r="C10" s="226">
        <f>'1-09'!C10/'1-09'!$N10</f>
        <v>2.356849603730592E-2</v>
      </c>
      <c r="D10" s="226">
        <f>'1-09'!D10/'1-09'!$N10</f>
        <v>4.2355757693398506E-2</v>
      </c>
      <c r="E10" s="226">
        <f>'1-09'!E10/'1-09'!$N10</f>
        <v>0.25702432731579883</v>
      </c>
      <c r="F10" s="226">
        <f>'1-09'!F10/'1-09'!$N10</f>
        <v>1.1043268895018126E-3</v>
      </c>
      <c r="G10" s="226">
        <f>'1-09'!G10/'1-09'!$N10</f>
        <v>0.1897738291745282</v>
      </c>
      <c r="H10" s="226">
        <f>'1-09'!H10/'1-09'!$N10</f>
        <v>2.8915223993452193E-3</v>
      </c>
      <c r="I10" s="226">
        <f>'1-09'!I10/'1-09'!$N10</f>
        <v>5.0109407093123009E-3</v>
      </c>
      <c r="J10" s="226">
        <f>'1-09'!J10/'1-09'!$N10</f>
        <v>6.4232608197334534E-2</v>
      </c>
      <c r="K10" s="226">
        <f>'1-09'!K10/'1-09'!$N10</f>
        <v>0.36550460949972946</v>
      </c>
      <c r="L10" s="226">
        <f>'1-09'!L10/'1-09'!$N10</f>
        <v>9.6334591462467079E-3</v>
      </c>
      <c r="M10" s="226">
        <f>'1-09'!M10/'1-09'!$N10</f>
        <v>1.4803828258689497E-2</v>
      </c>
    </row>
    <row r="11" spans="1:14">
      <c r="A11" s="231">
        <f>'1-09'!A11</f>
        <v>2012</v>
      </c>
      <c r="B11" s="235">
        <f>'1-09'!B11/'1-09'!$N11</f>
        <v>2.5385732152469687E-2</v>
      </c>
      <c r="C11" s="235">
        <f>'1-09'!C11/'1-09'!$N11</f>
        <v>2.5426995497256542E-2</v>
      </c>
      <c r="D11" s="235">
        <f>'1-09'!D11/'1-09'!$N11</f>
        <v>5.0234654620948165E-2</v>
      </c>
      <c r="E11" s="235">
        <f>'1-09'!E11/'1-09'!$N11</f>
        <v>0.25835720422920971</v>
      </c>
      <c r="F11" s="235">
        <f>'1-09'!F11/'1-09'!$N11</f>
        <v>1.1102787599072247E-3</v>
      </c>
      <c r="G11" s="235">
        <f>'1-09'!G11/'1-09'!$N11</f>
        <v>0.16667785060677701</v>
      </c>
      <c r="H11" s="235">
        <f>'1-09'!H11/'1-09'!$N11</f>
        <v>3.4488619813295321E-3</v>
      </c>
      <c r="I11" s="235">
        <f>'1-09'!I11/'1-09'!$N11</f>
        <v>5.032913899917584E-3</v>
      </c>
      <c r="J11" s="235">
        <f>'1-09'!J11/'1-09'!$N11</f>
        <v>6.6188301263056762E-2</v>
      </c>
      <c r="K11" s="235">
        <f>'1-09'!K11/'1-09'!$N11</f>
        <v>0.37080601045046729</v>
      </c>
      <c r="L11" s="235">
        <f>'1-09'!L11/'1-09'!$N11</f>
        <v>1.0892368507795659E-2</v>
      </c>
      <c r="M11" s="235">
        <f>'1-09'!M11/'1-09'!$N11</f>
        <v>1.6438828030864848E-2</v>
      </c>
    </row>
    <row r="12" spans="1:14">
      <c r="A12" s="181">
        <f>'1-09'!A12</f>
        <v>2013</v>
      </c>
      <c r="B12" s="226">
        <f>'1-09'!B12/'1-09'!$N12</f>
        <v>2.3230900090560523E-2</v>
      </c>
      <c r="C12" s="226">
        <f>'1-09'!C12/'1-09'!$N12</f>
        <v>2.6305438104692779E-2</v>
      </c>
      <c r="D12" s="226">
        <f>'1-09'!D12/'1-09'!$N12</f>
        <v>5.82088274885093E-2</v>
      </c>
      <c r="E12" s="226">
        <f>'1-09'!E12/'1-09'!$N12</f>
        <v>0.26591529270561393</v>
      </c>
      <c r="F12" s="226">
        <f>'1-09'!F12/'1-09'!$N12</f>
        <v>1.2898274253121329E-3</v>
      </c>
      <c r="G12" s="226">
        <f>'1-09'!G12/'1-09'!$N12</f>
        <v>0.13963365142714568</v>
      </c>
      <c r="H12" s="226">
        <f>'1-09'!H12/'1-09'!$N12</f>
        <v>3.8883597203220989E-3</v>
      </c>
      <c r="I12" s="226">
        <f>'1-09'!I12/'1-09'!$N12</f>
        <v>5.4182899552304327E-3</v>
      </c>
      <c r="J12" s="226">
        <f>'1-09'!J12/'1-09'!$N12</f>
        <v>6.5181142865153321E-2</v>
      </c>
      <c r="K12" s="226">
        <f>'1-09'!K12/'1-09'!$N12</f>
        <v>0.38403932304737204</v>
      </c>
      <c r="L12" s="226">
        <f>'1-09'!L12/'1-09'!$N12</f>
        <v>1.1127714620288527E-2</v>
      </c>
      <c r="M12" s="226">
        <f>'1-09'!M12/'1-09'!$N12</f>
        <v>1.5761232549799324E-2</v>
      </c>
    </row>
    <row r="13" spans="1:14">
      <c r="A13" s="231">
        <f>'1-09'!A13</f>
        <v>2014</v>
      </c>
      <c r="B13" s="235">
        <f>'1-09'!B13/'1-09'!$N13</f>
        <v>2.3938365417579557E-2</v>
      </c>
      <c r="C13" s="235">
        <f>'1-09'!C13/'1-09'!$N13</f>
        <v>2.6459586089864266E-2</v>
      </c>
      <c r="D13" s="235">
        <f>'1-09'!D13/'1-09'!$N13</f>
        <v>6.998773369686842E-2</v>
      </c>
      <c r="E13" s="235">
        <f>'1-09'!E13/'1-09'!$N13</f>
        <v>0.23995992257407123</v>
      </c>
      <c r="F13" s="235">
        <f>'1-09'!F13/'1-09'!$N13</f>
        <v>1.3273276061181801E-3</v>
      </c>
      <c r="G13" s="235">
        <f>'1-09'!G13/'1-09'!$N13</f>
        <v>0.12650231700307032</v>
      </c>
      <c r="H13" s="235">
        <f>'1-09'!H13/'1-09'!$N13</f>
        <v>4.1896988254175567E-3</v>
      </c>
      <c r="I13" s="235">
        <f>'1-09'!I13/'1-09'!$N13</f>
        <v>5.1437172638473276E-3</v>
      </c>
      <c r="J13" s="235">
        <f>'1-09'!J13/'1-09'!$N13</f>
        <v>7.0111674601536264E-2</v>
      </c>
      <c r="K13" s="235">
        <f>'1-09'!K13/'1-09'!$N13</f>
        <v>0.40505970986422668</v>
      </c>
      <c r="L13" s="235">
        <f>'1-09'!L13/'1-09'!$N13</f>
        <v>1.0553418239108865E-2</v>
      </c>
      <c r="M13" s="235">
        <f>'1-09'!M13/'1-09'!$N13</f>
        <v>1.6766528818291295E-2</v>
      </c>
    </row>
    <row r="14" spans="1:14">
      <c r="A14" s="181">
        <f>'1-09'!A14</f>
        <v>2015</v>
      </c>
      <c r="B14" s="226">
        <f>'1-09'!B14/'1-09'!$N14</f>
        <v>2.2242505115832173E-2</v>
      </c>
      <c r="C14" s="226">
        <f>'1-09'!C14/'1-09'!$N14</f>
        <v>3.2732037801198807E-2</v>
      </c>
      <c r="D14" s="226">
        <f>'1-09'!D14/'1-09'!$N14</f>
        <v>9.1692221600500154E-2</v>
      </c>
      <c r="E14" s="226">
        <f>'1-09'!E14/'1-09'!$N14</f>
        <v>0.21274727454283079</v>
      </c>
      <c r="F14" s="226">
        <f>'1-09'!F14/'1-09'!$N14</f>
        <v>1.4411182953744509E-3</v>
      </c>
      <c r="G14" s="226">
        <f>'1-09'!G14/'1-09'!$N14</f>
        <v>0.1257374270303232</v>
      </c>
      <c r="H14" s="226">
        <f>'1-09'!H14/'1-09'!$N14</f>
        <v>3.8122179735490609E-3</v>
      </c>
      <c r="I14" s="226">
        <f>'1-09'!I14/'1-09'!$N14</f>
        <v>5.183291070769455E-3</v>
      </c>
      <c r="J14" s="226">
        <f>'1-09'!J14/'1-09'!$N14</f>
        <v>6.5821034620446264E-2</v>
      </c>
      <c r="K14" s="226">
        <f>'1-09'!K14/'1-09'!$N14</f>
        <v>0.41225853275962282</v>
      </c>
      <c r="L14" s="226">
        <f>'1-09'!L14/'1-09'!$N14</f>
        <v>9.7145419696830996E-3</v>
      </c>
      <c r="M14" s="226">
        <f>'1-09'!M14/'1-09'!$N14</f>
        <v>1.6617797219869564E-2</v>
      </c>
    </row>
    <row r="15" spans="1:14">
      <c r="A15" s="231">
        <f>'1-09'!A15</f>
        <v>2016</v>
      </c>
      <c r="B15" s="235">
        <f>'1-09'!B15/'1-09'!$N15</f>
        <v>2.1344809840539113E-2</v>
      </c>
      <c r="C15" s="235">
        <f>'1-09'!C15/'1-09'!$N15</f>
        <v>3.36273467605872E-2</v>
      </c>
      <c r="D15" s="235">
        <f>'1-09'!D15/'1-09'!$N15</f>
        <v>0.10748992919771498</v>
      </c>
      <c r="E15" s="235">
        <f>'1-09'!E15/'1-09'!$N15</f>
        <v>0.20037456745738741</v>
      </c>
      <c r="F15" s="235">
        <f>'1-09'!F15/'1-09'!$N15</f>
        <v>1.592980015167513E-3</v>
      </c>
      <c r="G15" s="235">
        <f>'1-09'!G15/'1-09'!$N15</f>
        <v>0.12842372558885895</v>
      </c>
      <c r="H15" s="235">
        <f>'1-09'!H15/'1-09'!$N15</f>
        <v>3.7292555532764328E-3</v>
      </c>
      <c r="I15" s="235">
        <f>'1-09'!I15/'1-09'!$N15</f>
        <v>5.1139650706181969E-3</v>
      </c>
      <c r="J15" s="235">
        <f>'1-09'!J15/'1-09'!$N15</f>
        <v>5.8746233348509647E-2</v>
      </c>
      <c r="K15" s="235">
        <f>'1-09'!K15/'1-09'!$N15</f>
        <v>0.41207252666949684</v>
      </c>
      <c r="L15" s="235">
        <f>'1-09'!L15/'1-09'!$N15</f>
        <v>1.0050350330443754E-2</v>
      </c>
      <c r="M15" s="235">
        <f>'1-09'!M15/'1-09'!$N15</f>
        <v>1.7434310167399995E-2</v>
      </c>
    </row>
    <row r="16" spans="1:14">
      <c r="A16" s="181">
        <f>'1-09'!A16</f>
        <v>2017</v>
      </c>
      <c r="B16" s="226">
        <f>'1-09'!B16/'1-09'!$N16</f>
        <v>2.1244180143729058E-2</v>
      </c>
      <c r="C16" s="226">
        <f>'1-09'!C16/'1-09'!$N16</f>
        <v>3.4124426267576502E-2</v>
      </c>
      <c r="D16" s="226">
        <f>'1-09'!D16/'1-09'!$N16</f>
        <v>0.12278863546423859</v>
      </c>
      <c r="E16" s="226">
        <f>'1-09'!E16/'1-09'!$N16</f>
        <v>0.20822732241551989</v>
      </c>
      <c r="F16" s="226">
        <f>'1-09'!F16/'1-09'!$N16</f>
        <v>1.5746672887742229E-3</v>
      </c>
      <c r="G16" s="226">
        <f>'1-09'!G16/'1-09'!$N16</f>
        <v>0.12442012516589958</v>
      </c>
      <c r="H16" s="226">
        <f>'1-09'!H16/'1-09'!$N16</f>
        <v>4.305075781662831E-3</v>
      </c>
      <c r="I16" s="226">
        <f>'1-09'!I16/'1-09'!$N16</f>
        <v>5.0915086507577626E-3</v>
      </c>
      <c r="J16" s="226">
        <f>'1-09'!J16/'1-09'!$N16</f>
        <v>5.9664663491598262E-2</v>
      </c>
      <c r="K16" s="226">
        <f>'1-09'!K16/'1-09'!$N16</f>
        <v>0.3895152783761579</v>
      </c>
      <c r="L16" s="226">
        <f>'1-09'!L16/'1-09'!$N16</f>
        <v>1.0091659074802391E-2</v>
      </c>
      <c r="M16" s="226">
        <f>'1-09'!M16/'1-09'!$N16</f>
        <v>1.8952457879283006E-2</v>
      </c>
    </row>
    <row r="17" spans="1:13">
      <c r="A17" s="231">
        <f>'1-09'!A17</f>
        <v>2018</v>
      </c>
      <c r="B17" s="235">
        <f>'1-09'!B17/'1-09'!$N17</f>
        <v>1.853376588774195E-2</v>
      </c>
      <c r="C17" s="235">
        <f>'1-09'!C17/'1-09'!$N17</f>
        <v>3.044600540218859E-2</v>
      </c>
      <c r="D17" s="235">
        <f>'1-09'!D17/'1-09'!$N17</f>
        <v>0.12471283422567668</v>
      </c>
      <c r="E17" s="235">
        <f>'1-09'!E17/'1-09'!$N17</f>
        <v>0.1879292037318416</v>
      </c>
      <c r="F17" s="235">
        <f>'1-09'!F17/'1-09'!$N17</f>
        <v>1.4725611234320153E-3</v>
      </c>
      <c r="G17" s="235">
        <f>'1-09'!G17/'1-09'!$N17</f>
        <v>0.12038983434886376</v>
      </c>
      <c r="H17" s="235">
        <f>'1-09'!H17/'1-09'!$N17</f>
        <v>4.2616481682646095E-3</v>
      </c>
      <c r="I17" s="235">
        <f>'1-09'!I17/'1-09'!$N17</f>
        <v>4.9948654433680699E-3</v>
      </c>
      <c r="J17" s="235">
        <f>'1-09'!J17/'1-09'!$N17</f>
        <v>5.2512058725125939E-2</v>
      </c>
      <c r="K17" s="235">
        <f>'1-09'!K17/'1-09'!$N17</f>
        <v>0.37483743698805205</v>
      </c>
      <c r="L17" s="235">
        <f>'1-09'!L17/'1-09'!$N17</f>
        <v>3.0305767188306871E-2</v>
      </c>
      <c r="M17" s="235">
        <f>'1-09'!M17/'1-09'!$N17</f>
        <v>4.9604018767138019E-2</v>
      </c>
    </row>
    <row r="18" spans="1:13">
      <c r="A18" s="181">
        <f>'1-09'!A18</f>
        <v>2019</v>
      </c>
      <c r="B18" s="226">
        <f>'1-09'!B18/'1-09'!$N18</f>
        <v>1.7940441887627032E-2</v>
      </c>
      <c r="C18" s="226">
        <f>'1-09'!C18/'1-09'!$N18</f>
        <v>3.0860561890091443E-2</v>
      </c>
      <c r="D18" s="226">
        <f>'1-09'!D18/'1-09'!$N18</f>
        <v>0.13480842413681257</v>
      </c>
      <c r="E18" s="226">
        <f>'1-09'!E18/'1-09'!$N18</f>
        <v>0.18119193051395616</v>
      </c>
      <c r="F18" s="226">
        <f>'1-09'!F18/'1-09'!$N18</f>
        <v>1.4173679488725898E-3</v>
      </c>
      <c r="G18" s="226">
        <f>'1-09'!G18/'1-09'!$N18</f>
        <v>0.11731519482132123</v>
      </c>
      <c r="H18" s="226">
        <f>'1-09'!H18/'1-09'!$N18</f>
        <v>4.5119470810387899E-3</v>
      </c>
      <c r="I18" s="226">
        <f>'1-09'!I18/'1-09'!$N18</f>
        <v>5.2125033577622194E-3</v>
      </c>
      <c r="J18" s="226">
        <f>'1-09'!J18/'1-09'!$N18</f>
        <v>5.4607088324357601E-2</v>
      </c>
      <c r="K18" s="226">
        <f>'1-09'!K18/'1-09'!$N18</f>
        <v>0.37187514922265341</v>
      </c>
      <c r="L18" s="226">
        <f>'1-09'!L18/'1-09'!$N18</f>
        <v>3.0128141121480469E-2</v>
      </c>
      <c r="M18" s="226">
        <f>'1-09'!M18/'1-09'!$N18</f>
        <v>5.0131249694026422E-2</v>
      </c>
    </row>
    <row r="19" spans="1:13">
      <c r="A19" s="231">
        <f>'1-09'!A19</f>
        <v>2020</v>
      </c>
      <c r="B19" s="235">
        <f>'1-09'!B19/'1-09'!$N19</f>
        <v>1.9708573791314854E-2</v>
      </c>
      <c r="C19" s="235">
        <f>'1-09'!C19/'1-09'!$N19</f>
        <v>3.0842253963458507E-2</v>
      </c>
      <c r="D19" s="235">
        <f>'1-09'!D19/'1-09'!$N19</f>
        <v>0.14620165271734289</v>
      </c>
      <c r="E19" s="235">
        <f>'1-09'!E19/'1-09'!$N19</f>
        <v>0.19389100837664916</v>
      </c>
      <c r="F19" s="235">
        <f>'1-09'!F19/'1-09'!$N19</f>
        <v>1.2195980665304518E-3</v>
      </c>
      <c r="G19" s="235">
        <f>'1-09'!G19/'1-09'!$N19</f>
        <v>0.11558183304539037</v>
      </c>
      <c r="H19" s="235">
        <f>'1-09'!H19/'1-09'!$N19</f>
        <v>4.2764467973867067E-3</v>
      </c>
      <c r="I19" s="235">
        <f>'1-09'!I19/'1-09'!$N19</f>
        <v>5.3190729862145061E-3</v>
      </c>
      <c r="J19" s="235">
        <f>'1-09'!J19/'1-09'!$N19</f>
        <v>4.2193970343227721E-2</v>
      </c>
      <c r="K19" s="235">
        <f>'1-09'!K19/'1-09'!$N19</f>
        <v>0.36732673401547611</v>
      </c>
      <c r="L19" s="235">
        <f>'1-09'!L19/'1-09'!$N19</f>
        <v>2.9983839497055374E-2</v>
      </c>
      <c r="M19" s="235">
        <f>'1-09'!M19/'1-09'!$N19</f>
        <v>4.3455016399953368E-2</v>
      </c>
    </row>
    <row r="20" spans="1:13">
      <c r="A20" s="181">
        <f>'1-09'!A20</f>
        <v>2021</v>
      </c>
      <c r="B20" s="226">
        <f>'1-09'!B20/'1-09'!$N20</f>
        <v>1.8307058027043879E-2</v>
      </c>
      <c r="C20" s="226">
        <f>'1-09'!C20/'1-09'!$N20</f>
        <v>3.0892329685495937E-2</v>
      </c>
      <c r="D20" s="226">
        <f>'1-09'!D20/'1-09'!$N20</f>
        <v>0.16540359441143859</v>
      </c>
      <c r="E20" s="226">
        <f>'1-09'!E20/'1-09'!$N20</f>
        <v>0.18254383175963695</v>
      </c>
      <c r="F20" s="226">
        <f>'1-09'!F20/'1-09'!$N20</f>
        <v>1.3427652289059381E-3</v>
      </c>
      <c r="G20" s="226">
        <f>'1-09'!G20/'1-09'!$N20</f>
        <v>0.1013854171292808</v>
      </c>
      <c r="H20" s="226">
        <f>'1-09'!H20/'1-09'!$N20</f>
        <v>4.6426593477147749E-3</v>
      </c>
      <c r="I20" s="226">
        <f>'1-09'!I20/'1-09'!$N20</f>
        <v>5.3361189601836756E-3</v>
      </c>
      <c r="J20" s="226">
        <f>'1-09'!J20/'1-09'!$N20</f>
        <v>4.2531976817116228E-2</v>
      </c>
      <c r="K20" s="226">
        <f>'1-09'!K20/'1-09'!$N20</f>
        <v>0.37590674190894763</v>
      </c>
      <c r="L20" s="226">
        <f>'1-09'!L20/'1-09'!$N20</f>
        <v>2.8882578370421536E-2</v>
      </c>
      <c r="M20" s="226">
        <f>'1-09'!M20/'1-09'!$N20</f>
        <v>4.2824928353813914E-2</v>
      </c>
    </row>
    <row r="21" spans="1:13">
      <c r="A21" s="231">
        <f>'1-09'!A21</f>
        <v>2022</v>
      </c>
      <c r="B21" s="235">
        <f>'1-09'!B21/'1-09'!$N21</f>
        <v>1.7268891758608504E-2</v>
      </c>
      <c r="C21" s="235">
        <f>'1-09'!C21/'1-09'!$N21</f>
        <v>3.0770268913339116E-2</v>
      </c>
      <c r="D21" s="235">
        <f>'1-09'!D21/'1-09'!$N21</f>
        <v>0.16312022125500819</v>
      </c>
      <c r="E21" s="235">
        <f>'1-09'!E21/'1-09'!$N21</f>
        <v>0.17790116375139675</v>
      </c>
      <c r="F21" s="235">
        <f>'1-09'!F21/'1-09'!$N21</f>
        <v>1.4576801440889572E-3</v>
      </c>
      <c r="G21" s="235">
        <f>'1-09'!G21/'1-09'!$N21</f>
        <v>9.078102572878835E-2</v>
      </c>
      <c r="H21" s="235">
        <f>'1-09'!H21/'1-09'!$N21</f>
        <v>4.9448705871847484E-3</v>
      </c>
      <c r="I21" s="235">
        <f>'1-09'!I21/'1-09'!$N21</f>
        <v>6.1027438529587105E-3</v>
      </c>
      <c r="J21" s="235">
        <f>'1-09'!J21/'1-09'!$N21</f>
        <v>3.9684573237568709E-2</v>
      </c>
      <c r="K21" s="235">
        <f>'1-09'!K21/'1-09'!$N21</f>
        <v>0.3928833961016272</v>
      </c>
      <c r="L21" s="235">
        <f>'1-09'!L21/'1-09'!$N21</f>
        <v>2.8276266585979017E-2</v>
      </c>
      <c r="M21" s="235">
        <f>'1-09'!M21/'1-09'!$N21</f>
        <v>4.6808898083451685E-2</v>
      </c>
    </row>
    <row r="22" spans="1:13">
      <c r="A22" s="183">
        <f>'1-09'!A22</f>
        <v>2023</v>
      </c>
      <c r="B22" s="227">
        <f>'1-09'!B22/'1-09'!$N22</f>
        <v>1.6055363230796468E-2</v>
      </c>
      <c r="C22" s="227">
        <f>'1-09'!C22/'1-09'!$N22</f>
        <v>3.0693885199204286E-2</v>
      </c>
      <c r="D22" s="227">
        <f>'1-09'!D22/'1-09'!$N22</f>
        <v>0.16288247935210323</v>
      </c>
      <c r="E22" s="227">
        <f>'1-09'!E22/'1-09'!$N22</f>
        <v>0.18361219974870213</v>
      </c>
      <c r="F22" s="227">
        <f>'1-09'!F22/'1-09'!$N22</f>
        <v>1.5431890330242146E-3</v>
      </c>
      <c r="G22" s="227">
        <f>'1-09'!G22/'1-09'!$N22</f>
        <v>8.1718356481098361E-2</v>
      </c>
      <c r="H22" s="227">
        <f>'1-09'!H22/'1-09'!$N22</f>
        <v>5.3446198355226425E-3</v>
      </c>
      <c r="I22" s="227">
        <f>'1-09'!I22/'1-09'!$N22</f>
        <v>6.5484870436164589E-3</v>
      </c>
      <c r="J22" s="227">
        <f>'1-09'!J22/'1-09'!$N22</f>
        <v>4.1521305553930549E-2</v>
      </c>
      <c r="K22" s="227">
        <f>'1-09'!K22/'1-09'!$N22</f>
        <v>0.39309554114802331</v>
      </c>
      <c r="L22" s="227">
        <f>'1-09'!L22/'1-09'!$N22</f>
        <v>2.6974463091982995E-2</v>
      </c>
      <c r="M22" s="227">
        <f>'1-09'!M22/'1-09'!$N22</f>
        <v>5.0010110281995375E-2</v>
      </c>
    </row>
    <row r="23" spans="1:13">
      <c r="A23" s="181"/>
      <c r="B23" s="241"/>
      <c r="C23" s="241"/>
      <c r="D23" s="241"/>
      <c r="E23" s="241"/>
      <c r="F23" s="241"/>
      <c r="G23" s="241"/>
      <c r="H23" s="241"/>
      <c r="I23" s="241"/>
      <c r="J23" s="241"/>
      <c r="K23" s="241"/>
      <c r="L23" s="241"/>
      <c r="M23" s="241"/>
    </row>
    <row r="24" spans="1:13">
      <c r="A24" s="236" t="s">
        <v>99</v>
      </c>
      <c r="B24" s="238">
        <f>AVERAGE(B$8:B$22)</f>
        <v>2.0970714869163538E-2</v>
      </c>
      <c r="C24" s="238">
        <f t="shared" ref="C24:M24" si="0">AVERAGE(C$8:C$22)</f>
        <v>2.8794999210058052E-2</v>
      </c>
      <c r="D24" s="238">
        <f t="shared" si="0"/>
        <v>0.10079226939701509</v>
      </c>
      <c r="E24" s="238">
        <f t="shared" si="0"/>
        <v>0.2202556135320197</v>
      </c>
      <c r="F24" s="238">
        <f t="shared" si="0"/>
        <v>1.3285695055023242E-3</v>
      </c>
      <c r="G24" s="238">
        <f t="shared" si="0"/>
        <v>0.13141198206637322</v>
      </c>
      <c r="H24" s="238">
        <f t="shared" si="0"/>
        <v>3.9601209846787892E-3</v>
      </c>
      <c r="I24" s="238">
        <f t="shared" si="0"/>
        <v>5.3917509856027954E-3</v>
      </c>
      <c r="J24" s="238">
        <f t="shared" si="0"/>
        <v>5.6840862151195978E-2</v>
      </c>
      <c r="K24" s="238">
        <f t="shared" si="0"/>
        <v>0.38398561443249063</v>
      </c>
      <c r="L24" s="238">
        <f t="shared" si="0"/>
        <v>1.7724379683859651E-2</v>
      </c>
      <c r="M24" s="238">
        <f t="shared" si="0"/>
        <v>2.8543123182040168E-2</v>
      </c>
    </row>
    <row r="25" spans="1:13">
      <c r="A25" s="239" t="s">
        <v>123</v>
      </c>
      <c r="B25" s="267">
        <f>B22-B21</f>
        <v>-1.2135285278120356E-3</v>
      </c>
      <c r="C25" s="267">
        <f t="shared" ref="C25:M25" si="1">C22-C21</f>
        <v>-7.6383714134830444E-5</v>
      </c>
      <c r="D25" s="240">
        <f t="shared" si="1"/>
        <v>-2.3774190290495878E-4</v>
      </c>
      <c r="E25" s="240">
        <f t="shared" si="1"/>
        <v>5.7110359973053804E-3</v>
      </c>
      <c r="F25" s="240">
        <f t="shared" si="1"/>
        <v>8.5508888935257417E-5</v>
      </c>
      <c r="G25" s="240">
        <f t="shared" si="1"/>
        <v>-9.0626692476899889E-3</v>
      </c>
      <c r="H25" s="267">
        <f t="shared" si="1"/>
        <v>3.9974924833789411E-4</v>
      </c>
      <c r="I25" s="267">
        <f t="shared" ref="I25" si="2">I22-I21</f>
        <v>4.4574319065774845E-4</v>
      </c>
      <c r="J25" s="240">
        <f t="shared" si="1"/>
        <v>1.8367323163618401E-3</v>
      </c>
      <c r="K25" s="240">
        <f t="shared" si="1"/>
        <v>2.121450463961061E-4</v>
      </c>
      <c r="L25" s="240">
        <f t="shared" si="1"/>
        <v>-1.3018034939960219E-3</v>
      </c>
      <c r="M25" s="240">
        <f t="shared" si="1"/>
        <v>3.2012121985436903E-3</v>
      </c>
    </row>
    <row r="26" spans="1:13">
      <c r="B26" s="226"/>
      <c r="C26" s="226"/>
      <c r="D26" s="226"/>
      <c r="E26" s="226"/>
      <c r="F26" s="226"/>
      <c r="G26" s="226"/>
      <c r="H26" s="226"/>
      <c r="I26" s="226"/>
      <c r="J26" s="226"/>
      <c r="K26" s="226"/>
      <c r="L26" s="226"/>
      <c r="M26" s="226"/>
    </row>
    <row r="28" spans="1:13" s="229" customFormat="1" ht="11.25">
      <c r="A28" s="230" t="s">
        <v>73</v>
      </c>
      <c r="B28" s="230"/>
      <c r="C28" s="230"/>
      <c r="D28" s="230"/>
      <c r="E28" s="230"/>
      <c r="F28" s="230"/>
      <c r="G28" s="230"/>
      <c r="H28" s="230"/>
      <c r="I28" s="230"/>
    </row>
    <row r="29" spans="1:13" s="229" customFormat="1" ht="12.75" customHeight="1">
      <c r="A29" s="228" t="s">
        <v>400</v>
      </c>
      <c r="B29" s="228"/>
      <c r="C29" s="228"/>
      <c r="D29" s="228"/>
      <c r="E29" s="228"/>
      <c r="F29" s="228"/>
      <c r="G29" s="228"/>
      <c r="H29" s="228"/>
      <c r="I29" s="228"/>
    </row>
  </sheetData>
  <hyperlinks>
    <hyperlink ref="A1" location="Contents!B3" display="Return to the Table of Contents" xr:uid="{FB0D0757-0DC5-42A4-9A27-E41D357505E9}"/>
  </hyperlinks>
  <pageMargins left="0.7" right="0.7" top="0.75" bottom="0.75" header="0.3" footer="0.3"/>
  <pageSetup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1"/>
  <dimension ref="A1:AC32"/>
  <sheetViews>
    <sheetView workbookViewId="0">
      <selection activeCell="A3" sqref="A3"/>
    </sheetView>
  </sheetViews>
  <sheetFormatPr defaultColWidth="9" defaultRowHeight="12.75"/>
  <cols>
    <col min="1" max="1" width="10.625" style="36" customWidth="1"/>
    <col min="2" max="14" width="9.625" style="36" customWidth="1"/>
    <col min="15" max="15" width="2.625" style="36" customWidth="1"/>
    <col min="16" max="16" width="10.625" style="36" customWidth="1"/>
    <col min="17" max="29" width="9.625" style="36" customWidth="1"/>
    <col min="30" max="30" width="4.625" style="36" customWidth="1"/>
    <col min="31" max="16384" width="9" style="36"/>
  </cols>
  <sheetData>
    <row r="1" spans="1:29">
      <c r="A1" s="68" t="s">
        <v>55</v>
      </c>
    </row>
    <row r="3" spans="1:29">
      <c r="A3" s="13" t="s">
        <v>139</v>
      </c>
      <c r="B3" s="1"/>
      <c r="C3" s="1"/>
      <c r="D3" s="1"/>
      <c r="E3" s="1"/>
      <c r="F3" s="1"/>
      <c r="G3" s="1"/>
      <c r="H3" s="1"/>
      <c r="I3" s="1"/>
      <c r="J3" s="1"/>
      <c r="K3" s="1"/>
      <c r="L3" s="1"/>
      <c r="M3" s="1"/>
      <c r="N3" s="1"/>
    </row>
    <row r="4" spans="1:29">
      <c r="A4" s="104"/>
      <c r="B4" s="1"/>
      <c r="C4" s="1"/>
      <c r="D4" s="1"/>
      <c r="E4" s="1"/>
      <c r="F4" s="1"/>
      <c r="G4" s="1"/>
      <c r="H4" s="1"/>
      <c r="I4" s="1"/>
      <c r="J4" s="1"/>
      <c r="K4" s="1"/>
      <c r="L4" s="1"/>
      <c r="M4" s="1"/>
      <c r="N4" s="1"/>
    </row>
    <row r="5" spans="1:29">
      <c r="A5" s="104"/>
      <c r="B5" s="1"/>
      <c r="C5" s="1"/>
      <c r="D5" s="1"/>
      <c r="E5" s="1"/>
      <c r="F5" s="1"/>
      <c r="G5" s="1"/>
      <c r="H5" s="1"/>
      <c r="I5" s="1"/>
      <c r="J5" s="1"/>
      <c r="K5" s="1"/>
      <c r="L5" s="1"/>
      <c r="M5" s="1"/>
      <c r="N5" s="1"/>
    </row>
    <row r="6" spans="1:29" ht="14.25" customHeight="1">
      <c r="A6" s="13" t="s">
        <v>467</v>
      </c>
      <c r="B6" s="368"/>
      <c r="C6" s="368"/>
      <c r="D6" s="368"/>
      <c r="E6" s="368"/>
      <c r="F6" s="368"/>
      <c r="G6" s="368"/>
      <c r="H6" s="368"/>
      <c r="I6" s="368"/>
      <c r="J6" s="368"/>
      <c r="K6" s="368"/>
      <c r="L6" s="368"/>
      <c r="M6" s="368"/>
      <c r="N6" s="368"/>
      <c r="P6" s="13" t="s">
        <v>468</v>
      </c>
      <c r="Q6" s="368"/>
      <c r="R6" s="368"/>
      <c r="S6" s="368"/>
      <c r="T6" s="368"/>
      <c r="U6" s="368"/>
      <c r="V6" s="368"/>
      <c r="W6" s="368"/>
      <c r="X6" s="368"/>
      <c r="Y6" s="368"/>
      <c r="Z6" s="368"/>
      <c r="AA6" s="368"/>
      <c r="AB6" s="368"/>
      <c r="AC6" s="368"/>
    </row>
    <row r="7" spans="1:29" ht="13.5" customHeight="1">
      <c r="A7" s="391" t="s">
        <v>576</v>
      </c>
      <c r="B7" s="366" t="s">
        <v>24</v>
      </c>
      <c r="C7" s="366" t="s">
        <v>21</v>
      </c>
      <c r="D7" s="366" t="s">
        <v>59</v>
      </c>
      <c r="E7" s="366" t="s">
        <v>317</v>
      </c>
      <c r="F7" s="366" t="s">
        <v>318</v>
      </c>
      <c r="G7" s="366" t="s">
        <v>560</v>
      </c>
      <c r="H7" s="366" t="s">
        <v>18</v>
      </c>
      <c r="I7" s="366" t="s">
        <v>22</v>
      </c>
      <c r="J7" s="366" t="s">
        <v>271</v>
      </c>
      <c r="K7" s="366" t="s">
        <v>270</v>
      </c>
      <c r="L7" s="366" t="s">
        <v>319</v>
      </c>
      <c r="M7" s="366" t="s">
        <v>272</v>
      </c>
      <c r="N7" s="366" t="s">
        <v>0</v>
      </c>
      <c r="O7" s="220"/>
      <c r="P7" s="391" t="s">
        <v>577</v>
      </c>
      <c r="Q7" s="366" t="str">
        <f>B7</f>
        <v>Australia</v>
      </c>
      <c r="R7" s="366" t="str">
        <f t="shared" ref="R7:AA7" si="0">C7</f>
        <v>Canada</v>
      </c>
      <c r="S7" s="366" t="str">
        <f t="shared" si="0"/>
        <v>China</v>
      </c>
      <c r="T7" s="366" t="str">
        <f t="shared" si="0"/>
        <v>EU</v>
      </c>
      <c r="U7" s="366" t="str">
        <f t="shared" si="0"/>
        <v>HK</v>
      </c>
      <c r="V7" s="366" t="str">
        <f t="shared" si="0"/>
        <v>India</v>
      </c>
      <c r="W7" s="366" t="str">
        <f t="shared" si="0"/>
        <v>Japan</v>
      </c>
      <c r="X7" s="366" t="str">
        <f t="shared" si="0"/>
        <v>Singapore</v>
      </c>
      <c r="Y7" s="366" t="str">
        <f t="shared" si="0"/>
        <v>UK</v>
      </c>
      <c r="Z7" s="366" t="str">
        <f t="shared" si="0"/>
        <v>US</v>
      </c>
      <c r="AA7" s="366" t="str">
        <f t="shared" si="0"/>
        <v>DM</v>
      </c>
      <c r="AB7" s="366" t="str">
        <f>M7</f>
        <v>EM</v>
      </c>
      <c r="AC7" s="366" t="str">
        <f>N7</f>
        <v>Total</v>
      </c>
    </row>
    <row r="8" spans="1:29">
      <c r="A8" s="363">
        <v>2009</v>
      </c>
      <c r="B8" s="182">
        <v>1261.9093400000002</v>
      </c>
      <c r="C8" s="182">
        <v>1676.8141900000001</v>
      </c>
      <c r="D8" s="182">
        <v>3573.1524599999998</v>
      </c>
      <c r="E8" s="182">
        <v>7664.0079199999991</v>
      </c>
      <c r="F8" s="182">
        <v>2305.1428100000003</v>
      </c>
      <c r="G8" s="182">
        <v>2531.6311099999998</v>
      </c>
      <c r="H8" s="182">
        <v>3444.4118099999996</v>
      </c>
      <c r="I8" s="182">
        <v>481.24670000000003</v>
      </c>
      <c r="J8" s="182">
        <v>2796.4443199999996</v>
      </c>
      <c r="K8" s="182">
        <v>15077.285739999999</v>
      </c>
      <c r="L8" s="182">
        <v>3567.15706</v>
      </c>
      <c r="M8" s="182">
        <v>4673.4579699999995</v>
      </c>
      <c r="N8" s="182">
        <v>49052.661429999993</v>
      </c>
      <c r="O8" s="220"/>
      <c r="P8" s="181"/>
      <c r="Q8" s="182"/>
      <c r="R8" s="182"/>
      <c r="S8" s="182"/>
      <c r="T8" s="182"/>
      <c r="U8" s="182"/>
      <c r="V8" s="182"/>
      <c r="W8" s="182"/>
      <c r="X8" s="182"/>
      <c r="Y8" s="182"/>
      <c r="Z8" s="182"/>
      <c r="AA8" s="182"/>
      <c r="AB8" s="182"/>
      <c r="AC8" s="182"/>
    </row>
    <row r="9" spans="1:29">
      <c r="A9" s="364">
        <v>2010</v>
      </c>
      <c r="B9" s="232">
        <v>1454.4905700000002</v>
      </c>
      <c r="C9" s="232">
        <v>2170.43273</v>
      </c>
      <c r="D9" s="232">
        <v>4027.8403000000003</v>
      </c>
      <c r="E9" s="232">
        <v>7160.9319699999996</v>
      </c>
      <c r="F9" s="232">
        <v>2711.3161600000003</v>
      </c>
      <c r="G9" s="232">
        <v>3228.4548</v>
      </c>
      <c r="H9" s="232">
        <v>4099.6055900000001</v>
      </c>
      <c r="I9" s="232">
        <v>647.22640999999999</v>
      </c>
      <c r="J9" s="232">
        <v>3613.0639700000002</v>
      </c>
      <c r="K9" s="232">
        <v>17283.451679999998</v>
      </c>
      <c r="L9" s="232">
        <v>4387.4190099999996</v>
      </c>
      <c r="M9" s="232">
        <v>6047.2572399999999</v>
      </c>
      <c r="N9" s="232">
        <v>56831.490429999991</v>
      </c>
      <c r="O9" s="220"/>
      <c r="P9" s="231">
        <f>A9</f>
        <v>2010</v>
      </c>
      <c r="Q9" s="235">
        <f>B9/B8-1</f>
        <v>0.15261098709357368</v>
      </c>
      <c r="R9" s="235">
        <f t="shared" ref="R9:AA22" si="1">C9/C8-1</f>
        <v>0.29437879458784866</v>
      </c>
      <c r="S9" s="235">
        <f t="shared" si="1"/>
        <v>0.1272511724842551</v>
      </c>
      <c r="T9" s="235">
        <f t="shared" si="1"/>
        <v>-6.5641366143055824E-2</v>
      </c>
      <c r="U9" s="235">
        <f t="shared" si="1"/>
        <v>0.17620311775824415</v>
      </c>
      <c r="V9" s="235">
        <f t="shared" si="1"/>
        <v>0.27524692963660113</v>
      </c>
      <c r="W9" s="235">
        <f t="shared" si="1"/>
        <v>0.19021935126856993</v>
      </c>
      <c r="X9" s="235">
        <f t="shared" si="1"/>
        <v>0.34489526889223332</v>
      </c>
      <c r="Y9" s="235">
        <f t="shared" si="1"/>
        <v>0.29202070792527013</v>
      </c>
      <c r="Z9" s="235">
        <f t="shared" si="1"/>
        <v>0.1463238130552269</v>
      </c>
      <c r="AA9" s="235">
        <f t="shared" si="1"/>
        <v>0.22994836958482545</v>
      </c>
      <c r="AB9" s="235">
        <f t="shared" ref="AB9:AB22" si="2">M9/M8-1</f>
        <v>0.29395776720765077</v>
      </c>
      <c r="AC9" s="235">
        <f t="shared" ref="AC9:AC22" si="3">N9/N8-1</f>
        <v>0.15858118139217958</v>
      </c>
    </row>
    <row r="10" spans="1:29">
      <c r="A10" s="363">
        <v>2011</v>
      </c>
      <c r="B10" s="182">
        <v>1198.18741</v>
      </c>
      <c r="C10" s="182">
        <v>1912.1219099999998</v>
      </c>
      <c r="D10" s="182">
        <v>3412.1082900000001</v>
      </c>
      <c r="E10" s="182">
        <v>5962.0032499999998</v>
      </c>
      <c r="F10" s="182">
        <v>2258.0352000000003</v>
      </c>
      <c r="G10" s="182">
        <v>1992.4523300000001</v>
      </c>
      <c r="H10" s="182">
        <v>3540.76359</v>
      </c>
      <c r="I10" s="182">
        <v>598.27269999999999</v>
      </c>
      <c r="J10" s="182">
        <v>3266.41815</v>
      </c>
      <c r="K10" s="182">
        <v>15640.707039999999</v>
      </c>
      <c r="L10" s="182">
        <v>3798.9036100000003</v>
      </c>
      <c r="M10" s="182">
        <v>6009.1254200000003</v>
      </c>
      <c r="N10" s="182">
        <v>49589.098899999997</v>
      </c>
      <c r="O10" s="220"/>
      <c r="P10" s="181">
        <f t="shared" ref="P10:P22" si="4">A10</f>
        <v>2011</v>
      </c>
      <c r="Q10" s="226">
        <f t="shared" ref="Q10:Q22" si="5">B10/B9-1</f>
        <v>-0.17621507164532535</v>
      </c>
      <c r="R10" s="226">
        <f t="shared" si="1"/>
        <v>-0.11901351119046211</v>
      </c>
      <c r="S10" s="226">
        <f t="shared" si="1"/>
        <v>-0.15286902263726798</v>
      </c>
      <c r="T10" s="226">
        <f t="shared" si="1"/>
        <v>-0.16742635246680049</v>
      </c>
      <c r="U10" s="226">
        <f t="shared" si="1"/>
        <v>-0.16718115234484499</v>
      </c>
      <c r="V10" s="226">
        <f t="shared" si="1"/>
        <v>-0.38284645335595213</v>
      </c>
      <c r="W10" s="226">
        <f t="shared" si="1"/>
        <v>-0.13631604009984777</v>
      </c>
      <c r="X10" s="226">
        <f t="shared" si="1"/>
        <v>-7.5636144081327017E-2</v>
      </c>
      <c r="Y10" s="226">
        <f t="shared" si="1"/>
        <v>-9.5942342255290969E-2</v>
      </c>
      <c r="Z10" s="226">
        <f t="shared" si="1"/>
        <v>-9.5047255051544099E-2</v>
      </c>
      <c r="AA10" s="226">
        <f t="shared" si="1"/>
        <v>-0.13413704017296479</v>
      </c>
      <c r="AB10" s="226">
        <f t="shared" si="2"/>
        <v>-6.3056388188308388E-3</v>
      </c>
      <c r="AC10" s="226">
        <f t="shared" si="3"/>
        <v>-0.12743624133737141</v>
      </c>
    </row>
    <row r="11" spans="1:29">
      <c r="A11" s="364">
        <v>2012</v>
      </c>
      <c r="B11" s="232">
        <v>1386.8739599999999</v>
      </c>
      <c r="C11" s="232">
        <v>2058.83869</v>
      </c>
      <c r="D11" s="232">
        <v>3697.3760400000001</v>
      </c>
      <c r="E11" s="232">
        <v>6847.0665900000022</v>
      </c>
      <c r="F11" s="232">
        <v>2831.9458599999998</v>
      </c>
      <c r="G11" s="232">
        <v>2497.82746</v>
      </c>
      <c r="H11" s="232">
        <v>3680.9992900000002</v>
      </c>
      <c r="I11" s="232">
        <v>765.07795999999996</v>
      </c>
      <c r="J11" s="232">
        <v>3396.5049300000001</v>
      </c>
      <c r="K11" s="232">
        <v>18668.333210000001</v>
      </c>
      <c r="L11" s="232">
        <v>4449.0731699999997</v>
      </c>
      <c r="M11" s="232">
        <v>5869.224009999999</v>
      </c>
      <c r="N11" s="232">
        <v>56149.141169999995</v>
      </c>
      <c r="O11" s="220"/>
      <c r="P11" s="231">
        <f t="shared" si="4"/>
        <v>2012</v>
      </c>
      <c r="Q11" s="235">
        <f t="shared" si="5"/>
        <v>0.15747665884755024</v>
      </c>
      <c r="R11" s="235">
        <f t="shared" si="1"/>
        <v>7.6729825244249206E-2</v>
      </c>
      <c r="S11" s="235">
        <f t="shared" si="1"/>
        <v>8.3604541753860895E-2</v>
      </c>
      <c r="T11" s="235">
        <f t="shared" si="1"/>
        <v>0.14845066379324812</v>
      </c>
      <c r="U11" s="235">
        <f t="shared" si="1"/>
        <v>0.25416373491431821</v>
      </c>
      <c r="V11" s="235">
        <f t="shared" si="1"/>
        <v>0.25364477854283218</v>
      </c>
      <c r="W11" s="235">
        <f t="shared" si="1"/>
        <v>3.9606061358081313E-2</v>
      </c>
      <c r="X11" s="235">
        <f t="shared" si="1"/>
        <v>0.27881141827129996</v>
      </c>
      <c r="Y11" s="235">
        <f t="shared" si="1"/>
        <v>3.9825513460363338E-2</v>
      </c>
      <c r="Z11" s="235">
        <f t="shared" si="1"/>
        <v>0.19357348502577687</v>
      </c>
      <c r="AA11" s="235">
        <f t="shared" si="1"/>
        <v>0.17114663248852469</v>
      </c>
      <c r="AB11" s="235">
        <f t="shared" si="2"/>
        <v>-2.3281492766712986E-2</v>
      </c>
      <c r="AC11" s="235">
        <f t="shared" si="3"/>
        <v>0.13228799102054256</v>
      </c>
    </row>
    <row r="12" spans="1:29">
      <c r="A12" s="363">
        <v>2013</v>
      </c>
      <c r="B12" s="182">
        <v>1365.95813</v>
      </c>
      <c r="C12" s="182">
        <v>2113.82177</v>
      </c>
      <c r="D12" s="182">
        <v>3949.1434900000004</v>
      </c>
      <c r="E12" s="182">
        <v>8611.5743100000018</v>
      </c>
      <c r="F12" s="182">
        <v>3100.7771499999999</v>
      </c>
      <c r="G12" s="182">
        <v>2251.7863399999997</v>
      </c>
      <c r="H12" s="182">
        <v>4543.16914</v>
      </c>
      <c r="I12" s="182">
        <v>744.41323</v>
      </c>
      <c r="J12" s="182">
        <v>4428.9753200000005</v>
      </c>
      <c r="K12" s="182">
        <v>24034.853520000001</v>
      </c>
      <c r="L12" s="182">
        <v>5240.3218399999996</v>
      </c>
      <c r="M12" s="182">
        <v>5825.4815000000008</v>
      </c>
      <c r="N12" s="182">
        <v>66210.275739999997</v>
      </c>
      <c r="O12" s="220"/>
      <c r="P12" s="181">
        <f t="shared" si="4"/>
        <v>2013</v>
      </c>
      <c r="Q12" s="226">
        <f t="shared" si="5"/>
        <v>-1.5081276744138949E-2</v>
      </c>
      <c r="R12" s="226">
        <f t="shared" si="1"/>
        <v>2.6705870774169194E-2</v>
      </c>
      <c r="S12" s="226">
        <f t="shared" si="1"/>
        <v>6.809354722815808E-2</v>
      </c>
      <c r="T12" s="226">
        <f t="shared" si="1"/>
        <v>0.25770272521915105</v>
      </c>
      <c r="U12" s="226">
        <f t="shared" si="1"/>
        <v>9.4928117728917405E-2</v>
      </c>
      <c r="V12" s="226">
        <f t="shared" si="1"/>
        <v>-9.8502047855619446E-2</v>
      </c>
      <c r="W12" s="226">
        <f t="shared" si="1"/>
        <v>0.23422168331904225</v>
      </c>
      <c r="X12" s="226">
        <f t="shared" si="1"/>
        <v>-2.7009966409174746E-2</v>
      </c>
      <c r="Y12" s="226">
        <f t="shared" si="1"/>
        <v>0.30398024183053374</v>
      </c>
      <c r="Z12" s="226">
        <f t="shared" si="1"/>
        <v>0.28746649471230423</v>
      </c>
      <c r="AA12" s="226">
        <f t="shared" si="1"/>
        <v>0.17784573095703893</v>
      </c>
      <c r="AB12" s="226">
        <f t="shared" si="2"/>
        <v>-7.4528608765774829E-3</v>
      </c>
      <c r="AC12" s="226">
        <f t="shared" si="3"/>
        <v>0.17918590312073346</v>
      </c>
    </row>
    <row r="13" spans="1:29">
      <c r="A13" s="364">
        <v>2014</v>
      </c>
      <c r="B13" s="232">
        <v>1288.7546200000002</v>
      </c>
      <c r="C13" s="232">
        <v>2095.4206799999997</v>
      </c>
      <c r="D13" s="232">
        <v>6004.9476699999996</v>
      </c>
      <c r="E13" s="232">
        <v>7844.2518099999961</v>
      </c>
      <c r="F13" s="232">
        <v>3233.0305899999998</v>
      </c>
      <c r="G13" s="232">
        <v>3079.2247900000002</v>
      </c>
      <c r="H13" s="232">
        <v>4377.9943700000003</v>
      </c>
      <c r="I13" s="232">
        <v>752.83100999999999</v>
      </c>
      <c r="J13" s="232">
        <v>4012.8822500000001</v>
      </c>
      <c r="K13" s="232">
        <v>26330.589189999999</v>
      </c>
      <c r="L13" s="232">
        <v>5292.9345899999998</v>
      </c>
      <c r="M13" s="232">
        <v>5336.4311799999987</v>
      </c>
      <c r="N13" s="232">
        <v>69649.292749999993</v>
      </c>
      <c r="O13" s="220"/>
      <c r="P13" s="231">
        <f t="shared" si="4"/>
        <v>2014</v>
      </c>
      <c r="Q13" s="235">
        <f t="shared" si="5"/>
        <v>-5.6519675313912998E-2</v>
      </c>
      <c r="R13" s="235">
        <f t="shared" si="1"/>
        <v>-8.7051284366327364E-3</v>
      </c>
      <c r="S13" s="235">
        <f t="shared" si="1"/>
        <v>0.52056963369543174</v>
      </c>
      <c r="T13" s="235">
        <f t="shared" si="1"/>
        <v>-8.9103626396043412E-2</v>
      </c>
      <c r="U13" s="235">
        <f t="shared" si="1"/>
        <v>4.2651707492104007E-2</v>
      </c>
      <c r="V13" s="235">
        <f t="shared" si="1"/>
        <v>0.36745868615581023</v>
      </c>
      <c r="W13" s="235">
        <f t="shared" si="1"/>
        <v>-3.635672917077426E-2</v>
      </c>
      <c r="X13" s="235">
        <f t="shared" si="1"/>
        <v>1.1307939811870282E-2</v>
      </c>
      <c r="Y13" s="235">
        <f t="shared" si="1"/>
        <v>-9.3947931504843041E-2</v>
      </c>
      <c r="Z13" s="235">
        <f t="shared" si="1"/>
        <v>9.5516940350381496E-2</v>
      </c>
      <c r="AA13" s="235">
        <f t="shared" si="1"/>
        <v>1.0039984490723519E-2</v>
      </c>
      <c r="AB13" s="235">
        <f t="shared" si="2"/>
        <v>-8.395019707813034E-2</v>
      </c>
      <c r="AC13" s="235">
        <f t="shared" si="3"/>
        <v>5.1940835037519228E-2</v>
      </c>
    </row>
    <row r="14" spans="1:29">
      <c r="A14" s="363">
        <v>2015</v>
      </c>
      <c r="B14" s="182">
        <v>1187.2030600000001</v>
      </c>
      <c r="C14" s="182">
        <v>1593.4561100000001</v>
      </c>
      <c r="D14" s="182">
        <v>8188.0193200000003</v>
      </c>
      <c r="E14" s="182">
        <v>7580.01944</v>
      </c>
      <c r="F14" s="182">
        <v>3184.8742200000002</v>
      </c>
      <c r="G14" s="182">
        <v>3001.3053300000001</v>
      </c>
      <c r="H14" s="182">
        <v>4894.9191200000005</v>
      </c>
      <c r="I14" s="182">
        <v>639.95590000000004</v>
      </c>
      <c r="J14" s="182">
        <v>3878.7742499999999</v>
      </c>
      <c r="K14" s="182">
        <v>25067.5396</v>
      </c>
      <c r="L14" s="182">
        <v>5107.24071</v>
      </c>
      <c r="M14" s="182">
        <v>4251.6490099999992</v>
      </c>
      <c r="N14" s="182">
        <v>68574.95607</v>
      </c>
      <c r="O14" s="220"/>
      <c r="P14" s="181">
        <f t="shared" si="4"/>
        <v>2015</v>
      </c>
      <c r="Q14" s="226">
        <f t="shared" si="5"/>
        <v>-7.8798212184100769E-2</v>
      </c>
      <c r="R14" s="226">
        <f t="shared" si="1"/>
        <v>-0.23955312400562911</v>
      </c>
      <c r="S14" s="226">
        <f t="shared" si="1"/>
        <v>0.36354549114663648</v>
      </c>
      <c r="T14" s="226">
        <f t="shared" si="1"/>
        <v>-3.3684840364653801E-2</v>
      </c>
      <c r="U14" s="226">
        <f t="shared" si="1"/>
        <v>-1.4895117339424724E-2</v>
      </c>
      <c r="V14" s="226">
        <f t="shared" si="1"/>
        <v>-2.5304895002485339E-2</v>
      </c>
      <c r="W14" s="226">
        <f t="shared" si="1"/>
        <v>0.11807341588701048</v>
      </c>
      <c r="X14" s="226">
        <f t="shared" si="1"/>
        <v>-0.14993419306678124</v>
      </c>
      <c r="Y14" s="226">
        <f t="shared" si="1"/>
        <v>-3.3419370827539319E-2</v>
      </c>
      <c r="Z14" s="226">
        <f t="shared" si="1"/>
        <v>-4.7968907223682189E-2</v>
      </c>
      <c r="AA14" s="226">
        <f t="shared" si="1"/>
        <v>-3.5083350614389497E-2</v>
      </c>
      <c r="AB14" s="226">
        <f t="shared" si="2"/>
        <v>-0.20327858327220094</v>
      </c>
      <c r="AC14" s="226">
        <f t="shared" si="3"/>
        <v>-1.5424947441408099E-2</v>
      </c>
    </row>
    <row r="15" spans="1:29">
      <c r="A15" s="364">
        <v>2016</v>
      </c>
      <c r="B15" s="232">
        <v>1316.9307900000001</v>
      </c>
      <c r="C15" s="232">
        <v>2041.5338000000002</v>
      </c>
      <c r="D15" s="232">
        <v>7320.7383799999998</v>
      </c>
      <c r="E15" s="232">
        <v>7669.5916200000011</v>
      </c>
      <c r="F15" s="232">
        <v>3193.2355400000001</v>
      </c>
      <c r="G15" s="232">
        <v>3095.5378799999999</v>
      </c>
      <c r="H15" s="232">
        <v>5061.53719</v>
      </c>
      <c r="I15" s="232">
        <v>649.45587999999998</v>
      </c>
      <c r="J15" s="232">
        <v>3467.4340000000002</v>
      </c>
      <c r="K15" s="232">
        <v>27352.200720000001</v>
      </c>
      <c r="L15" s="232">
        <v>5274.650920000001</v>
      </c>
      <c r="M15" s="232">
        <v>5107.0680900000007</v>
      </c>
      <c r="N15" s="232">
        <v>71549.914810000002</v>
      </c>
      <c r="O15" s="220"/>
      <c r="P15" s="231">
        <f t="shared" si="4"/>
        <v>2016</v>
      </c>
      <c r="Q15" s="235">
        <f t="shared" si="5"/>
        <v>0.10927172812374653</v>
      </c>
      <c r="R15" s="235">
        <f t="shared" si="1"/>
        <v>0.28119863935254541</v>
      </c>
      <c r="S15" s="235">
        <f t="shared" si="1"/>
        <v>-0.1059207246716658</v>
      </c>
      <c r="T15" s="235">
        <f t="shared" si="1"/>
        <v>1.1816879984149598E-2</v>
      </c>
      <c r="U15" s="235">
        <f t="shared" si="1"/>
        <v>2.6253218879079832E-3</v>
      </c>
      <c r="V15" s="235">
        <f t="shared" si="1"/>
        <v>3.1397188769194617E-2</v>
      </c>
      <c r="W15" s="235">
        <f t="shared" si="1"/>
        <v>3.4038983263118716E-2</v>
      </c>
      <c r="X15" s="235">
        <f t="shared" si="1"/>
        <v>1.4844741645478887E-2</v>
      </c>
      <c r="Y15" s="235">
        <f t="shared" si="1"/>
        <v>-0.10604903082462191</v>
      </c>
      <c r="Z15" s="235">
        <f t="shared" si="1"/>
        <v>9.1140221834934421E-2</v>
      </c>
      <c r="AA15" s="235">
        <f t="shared" si="1"/>
        <v>3.2778993492946329E-2</v>
      </c>
      <c r="AB15" s="235">
        <f t="shared" si="2"/>
        <v>0.20119701273271429</v>
      </c>
      <c r="AC15" s="235">
        <f t="shared" si="3"/>
        <v>4.3382583241660777E-2</v>
      </c>
    </row>
    <row r="16" spans="1:29">
      <c r="A16" s="363">
        <v>2017</v>
      </c>
      <c r="B16" s="182">
        <v>1508.56521</v>
      </c>
      <c r="C16" s="182">
        <v>2367.0599200000001</v>
      </c>
      <c r="D16" s="182">
        <v>8711.2672200000015</v>
      </c>
      <c r="E16" s="182">
        <v>9787.6414299999979</v>
      </c>
      <c r="F16" s="182">
        <v>4350.5146100000002</v>
      </c>
      <c r="G16" s="182">
        <v>4683.0291200000001</v>
      </c>
      <c r="H16" s="182">
        <v>6222.82521</v>
      </c>
      <c r="I16" s="182">
        <v>787.25532999999996</v>
      </c>
      <c r="J16" s="182">
        <v>4455.4081100000003</v>
      </c>
      <c r="K16" s="182">
        <v>32120.702650000003</v>
      </c>
      <c r="L16" s="182">
        <v>6436.2553900000003</v>
      </c>
      <c r="M16" s="182">
        <v>6236.7158000000009</v>
      </c>
      <c r="N16" s="182">
        <v>87667.24000000002</v>
      </c>
      <c r="O16" s="220"/>
      <c r="P16" s="181">
        <f t="shared" si="4"/>
        <v>2017</v>
      </c>
      <c r="Q16" s="226">
        <f t="shared" si="5"/>
        <v>0.14551593861663736</v>
      </c>
      <c r="R16" s="226">
        <f t="shared" si="1"/>
        <v>0.1594517416268102</v>
      </c>
      <c r="S16" s="226">
        <f t="shared" si="1"/>
        <v>0.18994379635241132</v>
      </c>
      <c r="T16" s="226">
        <f t="shared" si="1"/>
        <v>0.27616200639376376</v>
      </c>
      <c r="U16" s="226">
        <f t="shared" si="1"/>
        <v>0.36241581790737554</v>
      </c>
      <c r="V16" s="226">
        <f t="shared" si="1"/>
        <v>0.51283211562573427</v>
      </c>
      <c r="W16" s="226">
        <f t="shared" si="1"/>
        <v>0.22943386098087726</v>
      </c>
      <c r="X16" s="226">
        <f t="shared" si="1"/>
        <v>0.21217676865132074</v>
      </c>
      <c r="Y16" s="226">
        <f t="shared" si="1"/>
        <v>0.28492946368986405</v>
      </c>
      <c r="Z16" s="226">
        <f t="shared" si="1"/>
        <v>0.17433704800627847</v>
      </c>
      <c r="AA16" s="226">
        <f t="shared" si="1"/>
        <v>0.22022395180608445</v>
      </c>
      <c r="AB16" s="226">
        <f t="shared" si="2"/>
        <v>0.22119299960224348</v>
      </c>
      <c r="AC16" s="226">
        <f t="shared" si="3"/>
        <v>0.22525987952325854</v>
      </c>
    </row>
    <row r="17" spans="1:29">
      <c r="A17" s="364">
        <v>2018</v>
      </c>
      <c r="B17" s="232">
        <v>1262.80027</v>
      </c>
      <c r="C17" s="232">
        <v>1937.9027100000001</v>
      </c>
      <c r="D17" s="232">
        <v>6324.8797599999998</v>
      </c>
      <c r="E17" s="232">
        <v>8136.0408800000005</v>
      </c>
      <c r="F17" s="232">
        <v>3819.2154</v>
      </c>
      <c r="G17" s="232">
        <v>4139.8200800000004</v>
      </c>
      <c r="H17" s="232">
        <v>5296.8110999999999</v>
      </c>
      <c r="I17" s="232">
        <v>687.25716</v>
      </c>
      <c r="J17" s="232">
        <v>3637.99604</v>
      </c>
      <c r="K17" s="232">
        <v>30436.313050000001</v>
      </c>
      <c r="L17" s="232">
        <v>5661.4322500000007</v>
      </c>
      <c r="M17" s="232">
        <v>5481.0970100000004</v>
      </c>
      <c r="N17" s="232">
        <v>76821.565709999995</v>
      </c>
      <c r="O17" s="220"/>
      <c r="P17" s="231">
        <f t="shared" si="4"/>
        <v>2018</v>
      </c>
      <c r="Q17" s="235">
        <f t="shared" si="5"/>
        <v>-0.16291303708375993</v>
      </c>
      <c r="R17" s="235">
        <f t="shared" si="1"/>
        <v>-0.18130390632443305</v>
      </c>
      <c r="S17" s="235">
        <f t="shared" si="1"/>
        <v>-0.27394263081737968</v>
      </c>
      <c r="T17" s="235">
        <f t="shared" si="1"/>
        <v>-0.16874346713782273</v>
      </c>
      <c r="U17" s="235">
        <f t="shared" si="1"/>
        <v>-0.1221233020982776</v>
      </c>
      <c r="V17" s="235">
        <f t="shared" si="1"/>
        <v>-0.11599523002752532</v>
      </c>
      <c r="W17" s="235">
        <f t="shared" si="1"/>
        <v>-0.14880927532913946</v>
      </c>
      <c r="X17" s="235">
        <f t="shared" si="1"/>
        <v>-0.12702126767436428</v>
      </c>
      <c r="Y17" s="235">
        <f t="shared" si="1"/>
        <v>-0.18346513940335762</v>
      </c>
      <c r="Z17" s="235">
        <f t="shared" si="1"/>
        <v>-5.2439375886442541E-2</v>
      </c>
      <c r="AA17" s="235">
        <f t="shared" si="1"/>
        <v>-0.12038415088435439</v>
      </c>
      <c r="AB17" s="235">
        <f t="shared" si="2"/>
        <v>-0.12115652119341402</v>
      </c>
      <c r="AC17" s="235">
        <f t="shared" si="3"/>
        <v>-0.12371410677466321</v>
      </c>
    </row>
    <row r="18" spans="1:29">
      <c r="A18" s="363">
        <v>2019</v>
      </c>
      <c r="B18" s="182">
        <v>1487.5985000000001</v>
      </c>
      <c r="C18" s="182">
        <v>2409.09854</v>
      </c>
      <c r="D18" s="182">
        <v>8569.5121500000005</v>
      </c>
      <c r="E18" s="182">
        <v>9733.6389200000031</v>
      </c>
      <c r="F18" s="182">
        <v>4899.2345800000003</v>
      </c>
      <c r="G18" s="182">
        <v>2162.70291</v>
      </c>
      <c r="H18" s="182">
        <v>6191.0732900000003</v>
      </c>
      <c r="I18" s="182">
        <v>697.27132999999992</v>
      </c>
      <c r="J18" s="182">
        <v>4182.8734300000006</v>
      </c>
      <c r="K18" s="182">
        <v>34085.727370000001</v>
      </c>
      <c r="L18" s="182">
        <v>8505.5399900000011</v>
      </c>
      <c r="M18" s="182">
        <v>6657.1023599999962</v>
      </c>
      <c r="N18" s="182">
        <v>89581.373370000001</v>
      </c>
      <c r="O18" s="220"/>
      <c r="P18" s="181">
        <f t="shared" si="4"/>
        <v>2019</v>
      </c>
      <c r="Q18" s="226">
        <f t="shared" si="5"/>
        <v>0.17801566513760725</v>
      </c>
      <c r="R18" s="226">
        <f t="shared" si="1"/>
        <v>0.24314730949522212</v>
      </c>
      <c r="S18" s="226">
        <f t="shared" si="1"/>
        <v>0.35488933784885113</v>
      </c>
      <c r="T18" s="226">
        <f t="shared" si="1"/>
        <v>0.19636062103955432</v>
      </c>
      <c r="U18" s="226">
        <f t="shared" si="1"/>
        <v>0.28278561612419151</v>
      </c>
      <c r="V18" s="226">
        <f t="shared" si="1"/>
        <v>-0.47758528916551379</v>
      </c>
      <c r="W18" s="226">
        <f t="shared" si="1"/>
        <v>0.16883029677988715</v>
      </c>
      <c r="X18" s="226">
        <f t="shared" si="1"/>
        <v>1.4571212324655747E-2</v>
      </c>
      <c r="Y18" s="226">
        <f t="shared" si="1"/>
        <v>0.14977404703277264</v>
      </c>
      <c r="Z18" s="226">
        <f t="shared" si="1"/>
        <v>0.11990329820845358</v>
      </c>
      <c r="AA18" s="226">
        <f t="shared" si="1"/>
        <v>0.50236541115545452</v>
      </c>
      <c r="AB18" s="226">
        <f t="shared" si="2"/>
        <v>0.21455656556605907</v>
      </c>
      <c r="AC18" s="226">
        <f t="shared" si="3"/>
        <v>0.16609668837222147</v>
      </c>
    </row>
    <row r="19" spans="1:29">
      <c r="A19" s="364">
        <v>2020</v>
      </c>
      <c r="B19" s="232">
        <v>1720.55618</v>
      </c>
      <c r="C19" s="232">
        <v>2608.3768999999998</v>
      </c>
      <c r="D19" s="232">
        <v>12276.76627</v>
      </c>
      <c r="E19" s="232">
        <v>11148.07749</v>
      </c>
      <c r="F19" s="232">
        <v>6130.4204300000001</v>
      </c>
      <c r="G19" s="232">
        <v>2552.4637900000002</v>
      </c>
      <c r="H19" s="232">
        <v>6718.2195499999998</v>
      </c>
      <c r="I19" s="232">
        <v>652.61466000000007</v>
      </c>
      <c r="J19" s="232">
        <v>4045.5971300000001</v>
      </c>
      <c r="K19" s="232">
        <v>41569.861769999996</v>
      </c>
      <c r="L19" s="232">
        <v>9571.4745099999982</v>
      </c>
      <c r="M19" s="232">
        <v>7537.0675600000013</v>
      </c>
      <c r="N19" s="232">
        <v>106531.49623999999</v>
      </c>
      <c r="O19" s="220"/>
      <c r="P19" s="231">
        <f t="shared" si="4"/>
        <v>2020</v>
      </c>
      <c r="Q19" s="235">
        <f t="shared" si="5"/>
        <v>0.15659983523780108</v>
      </c>
      <c r="R19" s="235">
        <f t="shared" si="1"/>
        <v>8.2719057228767268E-2</v>
      </c>
      <c r="S19" s="235">
        <f t="shared" si="1"/>
        <v>0.43260970462595116</v>
      </c>
      <c r="T19" s="235">
        <f t="shared" si="1"/>
        <v>0.14531446888724275</v>
      </c>
      <c r="U19" s="235">
        <f t="shared" si="1"/>
        <v>0.25130167374022738</v>
      </c>
      <c r="V19" s="235">
        <f t="shared" si="1"/>
        <v>0.18021933488774944</v>
      </c>
      <c r="W19" s="235">
        <f t="shared" si="1"/>
        <v>8.5146183110360152E-2</v>
      </c>
      <c r="X19" s="235">
        <f t="shared" si="1"/>
        <v>-6.4044896267282159E-2</v>
      </c>
      <c r="Y19" s="235">
        <f t="shared" si="1"/>
        <v>-3.2818659779528692E-2</v>
      </c>
      <c r="Z19" s="235">
        <f t="shared" si="1"/>
        <v>0.2195679827735475</v>
      </c>
      <c r="AA19" s="235">
        <f t="shared" si="1"/>
        <v>0.12532238061936352</v>
      </c>
      <c r="AB19" s="235">
        <f t="shared" si="2"/>
        <v>0.13218441784632651</v>
      </c>
      <c r="AC19" s="235">
        <f t="shared" si="3"/>
        <v>0.18921481366433746</v>
      </c>
    </row>
    <row r="20" spans="1:29">
      <c r="A20" s="363">
        <v>2021</v>
      </c>
      <c r="B20" s="182">
        <v>1887.4007900000001</v>
      </c>
      <c r="C20" s="182">
        <v>3302.8168300000002</v>
      </c>
      <c r="D20" s="182">
        <v>14437.446149999998</v>
      </c>
      <c r="E20" s="182">
        <v>13811.019540000003</v>
      </c>
      <c r="F20" s="182">
        <v>5434.1771200000003</v>
      </c>
      <c r="G20" s="182">
        <v>3548.01847</v>
      </c>
      <c r="H20" s="182">
        <v>6544.3034900000002</v>
      </c>
      <c r="I20" s="182">
        <v>663.38847999999996</v>
      </c>
      <c r="J20" s="182">
        <v>3799.4592400000001</v>
      </c>
      <c r="K20" s="182">
        <v>48548.538120000005</v>
      </c>
      <c r="L20" s="182">
        <v>10964.990169999999</v>
      </c>
      <c r="M20" s="182">
        <v>7854.9014199999992</v>
      </c>
      <c r="N20" s="182">
        <v>120796.45982</v>
      </c>
      <c r="O20" s="220"/>
      <c r="P20" s="181">
        <f t="shared" si="4"/>
        <v>2021</v>
      </c>
      <c r="Q20" s="226">
        <f t="shared" si="5"/>
        <v>9.6971323540275378E-2</v>
      </c>
      <c r="R20" s="226">
        <f t="shared" si="1"/>
        <v>0.26623450391697623</v>
      </c>
      <c r="S20" s="226">
        <f t="shared" si="1"/>
        <v>0.17599747624746453</v>
      </c>
      <c r="T20" s="226">
        <f t="shared" si="1"/>
        <v>0.23887006996396498</v>
      </c>
      <c r="U20" s="226">
        <f t="shared" si="1"/>
        <v>-0.11357186965397081</v>
      </c>
      <c r="V20" s="226">
        <f t="shared" si="1"/>
        <v>0.39003674955169476</v>
      </c>
      <c r="W20" s="226">
        <f t="shared" si="1"/>
        <v>-2.5887224837717548E-2</v>
      </c>
      <c r="X20" s="226">
        <f t="shared" si="1"/>
        <v>1.6508700555393441E-2</v>
      </c>
      <c r="Y20" s="226">
        <f t="shared" si="1"/>
        <v>-6.0840929556423728E-2</v>
      </c>
      <c r="Z20" s="226">
        <f t="shared" si="1"/>
        <v>0.16787826691875973</v>
      </c>
      <c r="AA20" s="226">
        <f t="shared" si="1"/>
        <v>0.14559048958904874</v>
      </c>
      <c r="AB20" s="226">
        <f t="shared" si="2"/>
        <v>4.2169432271879304E-2</v>
      </c>
      <c r="AC20" s="226">
        <f t="shared" si="3"/>
        <v>0.13390371940203605</v>
      </c>
    </row>
    <row r="21" spans="1:29">
      <c r="A21" s="364">
        <v>2022</v>
      </c>
      <c r="B21" s="232">
        <v>1679.17193</v>
      </c>
      <c r="C21" s="232">
        <v>2760.8713600000005</v>
      </c>
      <c r="D21" s="232">
        <v>11469.346089999999</v>
      </c>
      <c r="E21" s="232">
        <v>10992.759480000004</v>
      </c>
      <c r="F21" s="232">
        <v>4566.8090599999996</v>
      </c>
      <c r="G21" s="232">
        <v>3387.3666699999999</v>
      </c>
      <c r="H21" s="232">
        <v>5380.4754599999997</v>
      </c>
      <c r="I21" s="232">
        <v>619.36168000000009</v>
      </c>
      <c r="J21" s="232">
        <v>3095.9834300000002</v>
      </c>
      <c r="K21" s="232">
        <v>40297.980320000002</v>
      </c>
      <c r="L21" s="232">
        <v>9628.7154300000002</v>
      </c>
      <c r="M21" s="232">
        <v>7587.8373999999994</v>
      </c>
      <c r="N21" s="232">
        <v>101466.67831000002</v>
      </c>
      <c r="O21" s="220"/>
      <c r="P21" s="231">
        <f t="shared" si="4"/>
        <v>2022</v>
      </c>
      <c r="Q21" s="235">
        <f t="shared" si="5"/>
        <v>-0.1103257247232583</v>
      </c>
      <c r="R21" s="235">
        <f t="shared" si="1"/>
        <v>-0.16408583881413719</v>
      </c>
      <c r="S21" s="235">
        <f t="shared" si="1"/>
        <v>-0.20558345493811581</v>
      </c>
      <c r="T21" s="235">
        <f t="shared" si="1"/>
        <v>-0.20405879897842782</v>
      </c>
      <c r="U21" s="235">
        <f t="shared" si="1"/>
        <v>-0.15961350556788634</v>
      </c>
      <c r="V21" s="235">
        <f t="shared" si="1"/>
        <v>-4.5279302055042603E-2</v>
      </c>
      <c r="W21" s="235">
        <f t="shared" si="1"/>
        <v>-0.17783833402261739</v>
      </c>
      <c r="X21" s="235">
        <f t="shared" si="1"/>
        <v>-6.6366542873942946E-2</v>
      </c>
      <c r="Y21" s="235">
        <f t="shared" si="1"/>
        <v>-0.18515156119953535</v>
      </c>
      <c r="Z21" s="235">
        <f t="shared" si="1"/>
        <v>-0.16994451572582181</v>
      </c>
      <c r="AA21" s="235">
        <f t="shared" si="1"/>
        <v>-0.12186739060250329</v>
      </c>
      <c r="AB21" s="235">
        <f t="shared" si="2"/>
        <v>-3.3999665396182599E-2</v>
      </c>
      <c r="AC21" s="235">
        <f t="shared" si="3"/>
        <v>-0.16001943714909761</v>
      </c>
    </row>
    <row r="22" spans="1:29">
      <c r="A22" s="365">
        <v>2023</v>
      </c>
      <c r="B22" s="184">
        <v>1788.72596</v>
      </c>
      <c r="C22" s="184">
        <v>3088.3563399999998</v>
      </c>
      <c r="D22" s="184">
        <v>10935.845589999999</v>
      </c>
      <c r="E22" s="184">
        <v>12621.91992</v>
      </c>
      <c r="F22" s="184">
        <v>3974.7834900000003</v>
      </c>
      <c r="G22" s="184">
        <v>4340.1307800000004</v>
      </c>
      <c r="H22" s="184">
        <v>6149.2001799999998</v>
      </c>
      <c r="I22" s="184">
        <v>608.30628999999999</v>
      </c>
      <c r="J22" s="184">
        <v>3095.9834300000002</v>
      </c>
      <c r="K22" s="184">
        <v>48979.397700000001</v>
      </c>
      <c r="L22" s="184">
        <v>11051.330449999999</v>
      </c>
      <c r="M22" s="184">
        <v>8390.8247799999972</v>
      </c>
      <c r="N22" s="184">
        <v>115024.80490999999</v>
      </c>
      <c r="O22" s="220"/>
      <c r="P22" s="183">
        <f t="shared" si="4"/>
        <v>2023</v>
      </c>
      <c r="Q22" s="227">
        <f t="shared" si="5"/>
        <v>6.5242890285808874E-2</v>
      </c>
      <c r="R22" s="227">
        <f t="shared" si="1"/>
        <v>0.11861652981904935</v>
      </c>
      <c r="S22" s="227">
        <f t="shared" si="1"/>
        <v>-4.6515337126774248E-2</v>
      </c>
      <c r="T22" s="227">
        <f t="shared" si="1"/>
        <v>0.14820304610175961</v>
      </c>
      <c r="U22" s="227">
        <f t="shared" si="1"/>
        <v>-0.12963659356496049</v>
      </c>
      <c r="V22" s="227">
        <f t="shared" si="1"/>
        <v>0.2812698484749514</v>
      </c>
      <c r="W22" s="227">
        <f t="shared" si="1"/>
        <v>0.14287300921915191</v>
      </c>
      <c r="X22" s="227">
        <f t="shared" si="1"/>
        <v>-1.784965127322713E-2</v>
      </c>
      <c r="Y22" s="227">
        <f t="shared" si="1"/>
        <v>0</v>
      </c>
      <c r="Z22" s="227">
        <f t="shared" si="1"/>
        <v>0.21543058265109605</v>
      </c>
      <c r="AA22" s="227">
        <f t="shared" si="1"/>
        <v>0.14774712476885399</v>
      </c>
      <c r="AB22" s="227">
        <f t="shared" si="2"/>
        <v>0.1058255913601942</v>
      </c>
      <c r="AC22" s="227">
        <f t="shared" si="3"/>
        <v>0.13362146889816695</v>
      </c>
    </row>
    <row r="23" spans="1:29">
      <c r="A23" s="220"/>
      <c r="B23" s="220"/>
      <c r="C23" s="220"/>
      <c r="D23" s="220"/>
      <c r="E23" s="220"/>
      <c r="F23" s="220"/>
      <c r="G23" s="220"/>
      <c r="H23" s="220"/>
      <c r="I23" s="220"/>
      <c r="J23" s="220"/>
      <c r="K23" s="401"/>
      <c r="L23" s="220"/>
      <c r="M23" s="220"/>
      <c r="N23" s="220"/>
      <c r="O23" s="220"/>
      <c r="P23" s="220"/>
      <c r="Q23" s="220"/>
      <c r="R23" s="220"/>
      <c r="S23" s="220"/>
      <c r="T23" s="220"/>
      <c r="U23" s="220"/>
      <c r="V23" s="220"/>
      <c r="W23" s="220"/>
      <c r="X23" s="220"/>
      <c r="Y23" s="220"/>
      <c r="Z23" s="220"/>
      <c r="AA23" s="220"/>
      <c r="AB23" s="220"/>
      <c r="AC23" s="220"/>
    </row>
    <row r="24" spans="1:29">
      <c r="A24" s="236" t="s">
        <v>99</v>
      </c>
      <c r="B24" s="237">
        <f>AVERAGE(B$8:B$22)</f>
        <v>1453.008448</v>
      </c>
      <c r="C24" s="237">
        <f t="shared" ref="C24:N24" si="6">AVERAGE(C$8:C$22)</f>
        <v>2275.794832</v>
      </c>
      <c r="D24" s="237">
        <f t="shared" si="6"/>
        <v>7526.5592786666675</v>
      </c>
      <c r="E24" s="237">
        <f t="shared" si="6"/>
        <v>9038.0363046666662</v>
      </c>
      <c r="F24" s="237">
        <f t="shared" si="6"/>
        <v>3732.9008146666674</v>
      </c>
      <c r="G24" s="237">
        <f t="shared" si="6"/>
        <v>3099.4501240000004</v>
      </c>
      <c r="H24" s="237">
        <f t="shared" si="6"/>
        <v>5076.4205586666667</v>
      </c>
      <c r="I24" s="237">
        <f t="shared" si="6"/>
        <v>666.26231466666661</v>
      </c>
      <c r="J24" s="237">
        <f t="shared" si="6"/>
        <v>3678.2531999999997</v>
      </c>
      <c r="K24" s="237">
        <f t="shared" si="6"/>
        <v>29699.56544533333</v>
      </c>
      <c r="L24" s="237">
        <f t="shared" si="6"/>
        <v>6595.8292733333328</v>
      </c>
      <c r="M24" s="237">
        <f t="shared" si="6"/>
        <v>6191.0160499999993</v>
      </c>
      <c r="N24" s="237">
        <f t="shared" si="6"/>
        <v>79033.09664399999</v>
      </c>
      <c r="O24" s="220"/>
      <c r="P24" s="220"/>
      <c r="Q24" s="220"/>
      <c r="R24" s="220"/>
      <c r="S24" s="220"/>
      <c r="T24" s="220"/>
      <c r="U24" s="220"/>
      <c r="V24" s="220"/>
      <c r="W24" s="220"/>
      <c r="X24" s="220"/>
      <c r="Y24" s="220"/>
      <c r="Z24" s="220"/>
      <c r="AA24" s="220"/>
      <c r="AB24" s="220"/>
      <c r="AC24" s="220"/>
    </row>
    <row r="25" spans="1:29">
      <c r="A25" s="236" t="s">
        <v>123</v>
      </c>
      <c r="B25" s="238">
        <f>B22/B21-1</f>
        <v>6.5242890285808874E-2</v>
      </c>
      <c r="C25" s="238">
        <f t="shared" ref="C25:N25" si="7">C22/C21-1</f>
        <v>0.11861652981904935</v>
      </c>
      <c r="D25" s="238">
        <f t="shared" si="7"/>
        <v>-4.6515337126774248E-2</v>
      </c>
      <c r="E25" s="238">
        <f t="shared" si="7"/>
        <v>0.14820304610175961</v>
      </c>
      <c r="F25" s="238">
        <f t="shared" si="7"/>
        <v>-0.12963659356496049</v>
      </c>
      <c r="G25" s="238">
        <f t="shared" si="7"/>
        <v>0.2812698484749514</v>
      </c>
      <c r="H25" s="238">
        <f t="shared" si="7"/>
        <v>0.14287300921915191</v>
      </c>
      <c r="I25" s="238">
        <f t="shared" si="7"/>
        <v>-1.784965127322713E-2</v>
      </c>
      <c r="J25" s="238">
        <f t="shared" si="7"/>
        <v>0</v>
      </c>
      <c r="K25" s="238">
        <f t="shared" si="7"/>
        <v>0.21543058265109605</v>
      </c>
      <c r="L25" s="238">
        <f t="shared" si="7"/>
        <v>0.14774712476885399</v>
      </c>
      <c r="M25" s="238">
        <f t="shared" si="7"/>
        <v>0.1058255913601942</v>
      </c>
      <c r="N25" s="238">
        <f t="shared" si="7"/>
        <v>0.13362146889816695</v>
      </c>
      <c r="O25" s="220"/>
      <c r="P25" s="220"/>
      <c r="Q25" s="220"/>
      <c r="R25" s="220"/>
      <c r="S25" s="220"/>
      <c r="T25" s="220"/>
      <c r="U25" s="220"/>
      <c r="V25" s="220"/>
      <c r="W25" s="220"/>
      <c r="X25" s="220"/>
      <c r="Y25" s="220"/>
      <c r="Z25" s="220"/>
      <c r="AA25" s="220"/>
      <c r="AB25" s="220"/>
      <c r="AC25" s="220"/>
    </row>
    <row r="26" spans="1:29">
      <c r="A26" s="239" t="s">
        <v>457</v>
      </c>
      <c r="B26" s="240">
        <f>((B22/B17)^(1/5))-1</f>
        <v>7.2116126935295233E-2</v>
      </c>
      <c r="C26" s="240">
        <f t="shared" ref="C26:N26" si="8">((C22/C17)^(1/5))-1</f>
        <v>9.7688430535028292E-2</v>
      </c>
      <c r="D26" s="240">
        <f t="shared" si="8"/>
        <v>0.1157323340477856</v>
      </c>
      <c r="E26" s="240">
        <f t="shared" si="8"/>
        <v>9.17984154763265E-2</v>
      </c>
      <c r="F26" s="240">
        <f t="shared" si="8"/>
        <v>8.0170195382589515E-3</v>
      </c>
      <c r="G26" s="240">
        <f t="shared" si="8"/>
        <v>9.4952269921984023E-3</v>
      </c>
      <c r="H26" s="240">
        <f t="shared" si="8"/>
        <v>3.0293189997654846E-2</v>
      </c>
      <c r="I26" s="240">
        <f t="shared" si="8"/>
        <v>-2.4110586424896607E-2</v>
      </c>
      <c r="J26" s="240">
        <f t="shared" si="8"/>
        <v>-3.1750500585665753E-2</v>
      </c>
      <c r="K26" s="240">
        <f t="shared" si="8"/>
        <v>9.9826753038719351E-2</v>
      </c>
      <c r="L26" s="240">
        <f t="shared" si="8"/>
        <v>0.1431353372595392</v>
      </c>
      <c r="M26" s="240">
        <f t="shared" si="8"/>
        <v>8.8898583056937319E-2</v>
      </c>
      <c r="N26" s="240">
        <f t="shared" si="8"/>
        <v>8.4080843536221694E-2</v>
      </c>
      <c r="O26" s="220"/>
      <c r="P26" s="220"/>
      <c r="Q26" s="220"/>
      <c r="R26" s="220"/>
      <c r="S26" s="220"/>
      <c r="T26" s="220"/>
      <c r="U26" s="220"/>
      <c r="V26" s="220"/>
      <c r="W26" s="220"/>
      <c r="X26" s="220"/>
      <c r="Y26" s="220"/>
      <c r="Z26" s="220"/>
      <c r="AA26" s="220"/>
      <c r="AB26" s="220"/>
      <c r="AC26" s="220"/>
    </row>
    <row r="27" spans="1:29">
      <c r="A27" s="239" t="s">
        <v>458</v>
      </c>
      <c r="B27" s="240">
        <f>((B22/B12)^(1/10))-1</f>
        <v>2.7331589005598067E-2</v>
      </c>
      <c r="C27" s="240">
        <f t="shared" ref="C27:N27" si="9">((C22/C12)^(1/10))-1</f>
        <v>3.8642056026938265E-2</v>
      </c>
      <c r="D27" s="240">
        <f t="shared" si="9"/>
        <v>0.10722260966026043</v>
      </c>
      <c r="E27" s="240">
        <f t="shared" si="9"/>
        <v>3.8973060022470918E-2</v>
      </c>
      <c r="F27" s="240">
        <f t="shared" si="9"/>
        <v>2.5142626287417036E-2</v>
      </c>
      <c r="G27" s="240">
        <f t="shared" si="9"/>
        <v>6.7818802025197078E-2</v>
      </c>
      <c r="H27" s="240">
        <f t="shared" si="9"/>
        <v>3.0732506083277711E-2</v>
      </c>
      <c r="I27" s="240">
        <f t="shared" si="9"/>
        <v>-1.9989288793520577E-2</v>
      </c>
      <c r="J27" s="240">
        <f t="shared" si="9"/>
        <v>-3.517280372078091E-2</v>
      </c>
      <c r="K27" s="240">
        <f t="shared" si="9"/>
        <v>7.3784661697734899E-2</v>
      </c>
      <c r="L27" s="240">
        <f t="shared" si="9"/>
        <v>7.7471174801614584E-2</v>
      </c>
      <c r="M27" s="240">
        <f t="shared" si="9"/>
        <v>3.7163638165437662E-2</v>
      </c>
      <c r="N27" s="240">
        <f t="shared" si="9"/>
        <v>5.678492846533767E-2</v>
      </c>
      <c r="O27" s="220"/>
      <c r="P27" s="220"/>
      <c r="Q27" s="220"/>
      <c r="R27" s="220"/>
      <c r="S27" s="220"/>
      <c r="T27" s="220"/>
      <c r="U27" s="220"/>
      <c r="V27" s="220"/>
      <c r="W27" s="220"/>
      <c r="X27" s="220"/>
      <c r="Y27" s="220"/>
      <c r="Z27" s="220"/>
      <c r="AA27" s="220"/>
      <c r="AB27" s="220"/>
      <c r="AC27" s="220"/>
    </row>
    <row r="28" spans="1:29">
      <c r="A28" s="220"/>
      <c r="B28" s="220"/>
      <c r="C28" s="220"/>
      <c r="D28" s="220"/>
      <c r="E28" s="220"/>
      <c r="F28" s="220"/>
      <c r="G28" s="220"/>
      <c r="H28" s="220"/>
      <c r="I28" s="220"/>
      <c r="J28" s="220"/>
      <c r="K28" s="220"/>
      <c r="L28" s="220"/>
      <c r="M28" s="220"/>
      <c r="N28" s="220"/>
      <c r="O28" s="220"/>
      <c r="P28" s="220"/>
      <c r="Q28" s="261"/>
      <c r="R28" s="261"/>
      <c r="S28" s="261"/>
      <c r="T28" s="261"/>
      <c r="U28" s="261"/>
      <c r="V28" s="261"/>
      <c r="W28" s="261"/>
      <c r="X28" s="261"/>
      <c r="Y28" s="261"/>
      <c r="Z28" s="261"/>
      <c r="AA28" s="261"/>
      <c r="AB28" s="261"/>
      <c r="AC28" s="261"/>
    </row>
    <row r="30" spans="1:29" s="119" customFormat="1" ht="11.25">
      <c r="A30" s="406" t="s">
        <v>76</v>
      </c>
      <c r="B30" s="406"/>
      <c r="C30" s="406"/>
      <c r="D30" s="406"/>
      <c r="E30" s="406"/>
      <c r="F30" s="406"/>
      <c r="G30" s="406"/>
      <c r="H30" s="406"/>
    </row>
    <row r="31" spans="1:29" s="119" customFormat="1" ht="11.25">
      <c r="A31" s="119" t="s">
        <v>401</v>
      </c>
    </row>
    <row r="32" spans="1:29" s="119" customFormat="1" ht="11.25">
      <c r="A32" s="136"/>
    </row>
  </sheetData>
  <mergeCells count="1">
    <mergeCell ref="A30:H30"/>
  </mergeCells>
  <hyperlinks>
    <hyperlink ref="A1" location="Contents!B3" display="Return to the Table of Contents" xr:uid="{48B218F2-B14B-4788-9CA5-EE74925111E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dimension ref="A1:M29"/>
  <sheetViews>
    <sheetView workbookViewId="0">
      <selection activeCell="A3" sqref="A3"/>
    </sheetView>
  </sheetViews>
  <sheetFormatPr defaultColWidth="9" defaultRowHeight="12.75"/>
  <cols>
    <col min="1" max="1" width="10.625" style="220" customWidth="1"/>
    <col min="2" max="12" width="9.625" style="220" customWidth="1"/>
    <col min="13" max="13" width="8.625" style="220" customWidth="1"/>
    <col min="14" max="14" width="2.625" style="220" customWidth="1"/>
    <col min="15" max="16384" width="9" style="220"/>
  </cols>
  <sheetData>
    <row r="1" spans="1:13">
      <c r="A1" s="219" t="s">
        <v>55</v>
      </c>
    </row>
    <row r="3" spans="1:13" s="223" customFormat="1">
      <c r="A3" s="260" t="s">
        <v>140</v>
      </c>
      <c r="B3" s="222"/>
      <c r="C3" s="222"/>
      <c r="D3" s="222"/>
      <c r="E3" s="222"/>
      <c r="F3" s="222"/>
      <c r="G3" s="222"/>
      <c r="H3" s="222"/>
      <c r="I3" s="222"/>
      <c r="J3" s="222"/>
      <c r="K3" s="222"/>
      <c r="L3" s="222"/>
      <c r="M3" s="222"/>
    </row>
    <row r="4" spans="1:13">
      <c r="A4" s="248"/>
      <c r="B4" s="225"/>
      <c r="C4" s="225"/>
      <c r="D4" s="225"/>
      <c r="E4" s="225"/>
      <c r="F4" s="225"/>
      <c r="G4" s="225"/>
      <c r="H4" s="225"/>
      <c r="I4" s="225"/>
      <c r="J4" s="225"/>
      <c r="K4" s="225"/>
      <c r="L4" s="225"/>
      <c r="M4" s="225"/>
    </row>
    <row r="5" spans="1:13">
      <c r="A5" s="224"/>
      <c r="B5" s="225"/>
      <c r="C5" s="225"/>
      <c r="D5" s="225"/>
      <c r="E5" s="225"/>
      <c r="F5" s="224"/>
      <c r="G5" s="225"/>
      <c r="H5" s="225"/>
      <c r="I5" s="225"/>
      <c r="J5" s="225"/>
      <c r="K5" s="225"/>
      <c r="L5" s="225"/>
      <c r="M5" s="225"/>
    </row>
    <row r="6" spans="1:13" ht="14.25" customHeight="1">
      <c r="A6" s="260" t="s">
        <v>469</v>
      </c>
      <c r="B6" s="367"/>
      <c r="C6" s="367"/>
      <c r="D6" s="367"/>
      <c r="E6" s="367"/>
      <c r="F6" s="367"/>
      <c r="G6" s="367"/>
      <c r="H6" s="367"/>
      <c r="I6" s="367"/>
      <c r="J6" s="367"/>
      <c r="K6" s="367"/>
      <c r="L6" s="367"/>
      <c r="M6" s="233"/>
    </row>
    <row r="7" spans="1:13" s="247" customFormat="1" ht="13.5" customHeight="1">
      <c r="A7" s="391" t="s">
        <v>580</v>
      </c>
      <c r="B7" s="366" t="str">
        <f>'1-11'!B7</f>
        <v>Australia</v>
      </c>
      <c r="C7" s="366" t="str">
        <f>'1-11'!C7</f>
        <v>Canada</v>
      </c>
      <c r="D7" s="366" t="str">
        <f>'1-11'!D7</f>
        <v>China</v>
      </c>
      <c r="E7" s="366" t="str">
        <f>'1-11'!E7</f>
        <v>EU</v>
      </c>
      <c r="F7" s="366" t="str">
        <f>'1-11'!F7</f>
        <v>HK</v>
      </c>
      <c r="G7" s="366" t="str">
        <f>'1-11'!G7</f>
        <v>India</v>
      </c>
      <c r="H7" s="366" t="str">
        <f>'1-11'!H7</f>
        <v>Japan</v>
      </c>
      <c r="I7" s="366" t="str">
        <f>'1-11'!I7</f>
        <v>Singapore</v>
      </c>
      <c r="J7" s="366" t="str">
        <f>'1-11'!J7</f>
        <v>UK</v>
      </c>
      <c r="K7" s="366" t="str">
        <f>'1-11'!K7</f>
        <v>US</v>
      </c>
      <c r="L7" s="366" t="str">
        <f>'1-11'!L7</f>
        <v>DM</v>
      </c>
      <c r="M7" s="366" t="str">
        <f>'1-11'!M7</f>
        <v>EM</v>
      </c>
    </row>
    <row r="8" spans="1:13">
      <c r="A8" s="181">
        <f>'1-11'!A8</f>
        <v>2009</v>
      </c>
      <c r="B8" s="226">
        <f>'1-11'!B8/'1-11'!$N8</f>
        <v>2.5725603936919767E-2</v>
      </c>
      <c r="C8" s="226">
        <f>'1-11'!C8/'1-11'!$N8</f>
        <v>3.4183959465540467E-2</v>
      </c>
      <c r="D8" s="226">
        <f>'1-11'!D8/'1-11'!$N8</f>
        <v>7.2843192516659341E-2</v>
      </c>
      <c r="E8" s="226">
        <f>'1-11'!E8/'1-11'!$N8</f>
        <v>0.15624040972653092</v>
      </c>
      <c r="F8" s="226">
        <f>'1-11'!F8/'1-11'!$N8</f>
        <v>4.6993226112502097E-2</v>
      </c>
      <c r="G8" s="226">
        <f>'1-11'!G8/'1-11'!$N8</f>
        <v>5.1610474053741882E-2</v>
      </c>
      <c r="H8" s="226">
        <f>'1-11'!H8/'1-11'!$N8</f>
        <v>7.021865296575816E-2</v>
      </c>
      <c r="I8" s="226">
        <f>'1-11'!I8/'1-11'!$N8</f>
        <v>9.8108173128741913E-3</v>
      </c>
      <c r="J8" s="226">
        <f>'1-11'!J8/'1-11'!$N8</f>
        <v>5.7009023332824288E-2</v>
      </c>
      <c r="K8" s="226">
        <f>'1-11'!K8/'1-11'!$N8</f>
        <v>0.30736937202716019</v>
      </c>
      <c r="L8" s="226">
        <f>'1-11'!L8/'1-11'!$N8</f>
        <v>7.2720968771296302E-2</v>
      </c>
      <c r="M8" s="226">
        <f>'1-11'!M8/'1-11'!$N8</f>
        <v>9.5274299778192489E-2</v>
      </c>
    </row>
    <row r="9" spans="1:13">
      <c r="A9" s="231">
        <f>'1-11'!A9</f>
        <v>2010</v>
      </c>
      <c r="B9" s="235">
        <f>'1-11'!B9/'1-11'!$N9</f>
        <v>2.5593039334266855E-2</v>
      </c>
      <c r="C9" s="235">
        <f>'1-11'!C9/'1-11'!$N9</f>
        <v>3.8190670587345363E-2</v>
      </c>
      <c r="D9" s="235">
        <f>'1-11'!D9/'1-11'!$N9</f>
        <v>7.0873388495083345E-2</v>
      </c>
      <c r="E9" s="235">
        <f>'1-11'!E9/'1-11'!$N9</f>
        <v>0.12600288881777968</v>
      </c>
      <c r="F9" s="235">
        <f>'1-11'!F9/'1-11'!$N9</f>
        <v>4.7707989698766745E-2</v>
      </c>
      <c r="G9" s="235">
        <f>'1-11'!G9/'1-11'!$N9</f>
        <v>5.6807498370582507E-2</v>
      </c>
      <c r="H9" s="235">
        <f>'1-11'!H9/'1-11'!$N9</f>
        <v>7.2136161817707947E-2</v>
      </c>
      <c r="I9" s="235">
        <f>'1-11'!I9/'1-11'!$N9</f>
        <v>1.1388517265743652E-2</v>
      </c>
      <c r="J9" s="235">
        <f>'1-11'!J9/'1-11'!$N9</f>
        <v>6.3575034591961885E-2</v>
      </c>
      <c r="K9" s="235">
        <f>'1-11'!K9/'1-11'!$N9</f>
        <v>0.30411751564545414</v>
      </c>
      <c r="L9" s="235">
        <f>'1-11'!L9/'1-11'!$N9</f>
        <v>7.7200491783759123E-2</v>
      </c>
      <c r="M9" s="235">
        <f>'1-11'!M9/'1-11'!$N9</f>
        <v>0.1064068035915489</v>
      </c>
    </row>
    <row r="10" spans="1:13">
      <c r="A10" s="181">
        <f>'1-11'!A10</f>
        <v>2011</v>
      </c>
      <c r="B10" s="226">
        <f>'1-11'!B10/'1-11'!$N10</f>
        <v>2.4162314633226781E-2</v>
      </c>
      <c r="C10" s="226">
        <f>'1-11'!C10/'1-11'!$N10</f>
        <v>3.8559319536253966E-2</v>
      </c>
      <c r="D10" s="226">
        <f>'1-11'!D10/'1-11'!$N10</f>
        <v>6.8807628403991836E-2</v>
      </c>
      <c r="E10" s="226">
        <f>'1-11'!E10/'1-11'!$N10</f>
        <v>0.12022810218880586</v>
      </c>
      <c r="F10" s="226">
        <f>'1-11'!F10/'1-11'!$N10</f>
        <v>4.5534910899540468E-2</v>
      </c>
      <c r="G10" s="226">
        <f>'1-11'!G10/'1-11'!$N10</f>
        <v>4.0179240482226229E-2</v>
      </c>
      <c r="H10" s="226">
        <f>'1-11'!H10/'1-11'!$N10</f>
        <v>7.1402055462637171E-2</v>
      </c>
      <c r="I10" s="226">
        <f>'1-11'!I10/'1-11'!$N10</f>
        <v>1.2064601157735496E-2</v>
      </c>
      <c r="J10" s="226">
        <f>'1-11'!J10/'1-11'!$N10</f>
        <v>6.5869681491631221E-2</v>
      </c>
      <c r="K10" s="226">
        <f>'1-11'!K10/'1-11'!$N10</f>
        <v>0.3154061555250402</v>
      </c>
      <c r="L10" s="226">
        <f>'1-11'!L10/'1-11'!$N10</f>
        <v>7.6607635433359342E-2</v>
      </c>
      <c r="M10" s="226">
        <f>'1-11'!M10/'1-11'!$N10</f>
        <v>0.12117835478555149</v>
      </c>
    </row>
    <row r="11" spans="1:13">
      <c r="A11" s="231">
        <f>'1-11'!A11</f>
        <v>2012</v>
      </c>
      <c r="B11" s="235">
        <f>'1-11'!B11/'1-11'!$N11</f>
        <v>2.4699824985764781E-2</v>
      </c>
      <c r="C11" s="235">
        <f>'1-11'!C11/'1-11'!$N11</f>
        <v>3.666732290288386E-2</v>
      </c>
      <c r="D11" s="235">
        <f>'1-11'!D11/'1-11'!$N11</f>
        <v>6.5849200236307026E-2</v>
      </c>
      <c r="E11" s="235">
        <f>'1-11'!E11/'1-11'!$N11</f>
        <v>0.12194427995380153</v>
      </c>
      <c r="F11" s="235">
        <f>'1-11'!F11/'1-11'!$N11</f>
        <v>5.0436138487423281E-2</v>
      </c>
      <c r="G11" s="235">
        <f>'1-11'!G11/'1-11'!$N11</f>
        <v>4.4485586207586872E-2</v>
      </c>
      <c r="H11" s="235">
        <f>'1-11'!H11/'1-11'!$N11</f>
        <v>6.5557535045019114E-2</v>
      </c>
      <c r="I11" s="235">
        <f>'1-11'!I11/'1-11'!$N11</f>
        <v>1.3625817671611593E-2</v>
      </c>
      <c r="J11" s="235">
        <f>'1-11'!J11/'1-11'!$N11</f>
        <v>6.0490772596442199E-2</v>
      </c>
      <c r="K11" s="235">
        <f>'1-11'!K11/'1-11'!$N11</f>
        <v>0.33247762692360344</v>
      </c>
      <c r="L11" s="235">
        <f>'1-11'!L11/'1-11'!$N11</f>
        <v>7.9236709187229762E-2</v>
      </c>
      <c r="M11" s="235">
        <f>'1-11'!M11/'1-11'!$N11</f>
        <v>0.10452918580232666</v>
      </c>
    </row>
    <row r="12" spans="1:13">
      <c r="A12" s="181">
        <f>'1-11'!A12</f>
        <v>2013</v>
      </c>
      <c r="B12" s="226">
        <f>'1-11'!B12/'1-11'!$N12</f>
        <v>2.0630606272717511E-2</v>
      </c>
      <c r="C12" s="226">
        <f>'1-11'!C12/'1-11'!$N12</f>
        <v>3.1925886826098274E-2</v>
      </c>
      <c r="D12" s="226">
        <f>'1-11'!D12/'1-11'!$N12</f>
        <v>5.964547716894919E-2</v>
      </c>
      <c r="E12" s="226">
        <f>'1-11'!E12/'1-11'!$N12</f>
        <v>0.13006401519632158</v>
      </c>
      <c r="F12" s="226">
        <f>'1-11'!F12/'1-11'!$N12</f>
        <v>4.6832264559301777E-2</v>
      </c>
      <c r="G12" s="226">
        <f>'1-11'!G12/'1-11'!$N12</f>
        <v>3.4009620332084115E-2</v>
      </c>
      <c r="H12" s="226">
        <f>'1-11'!H12/'1-11'!$N12</f>
        <v>6.8617281671511127E-2</v>
      </c>
      <c r="I12" s="226">
        <f>'1-11'!I12/'1-11'!$N12</f>
        <v>1.1243167645506019E-2</v>
      </c>
      <c r="J12" s="226">
        <f>'1-11'!J12/'1-11'!$N12</f>
        <v>6.6892567211048456E-2</v>
      </c>
      <c r="K12" s="226">
        <f>'1-11'!K12/'1-11'!$N12</f>
        <v>0.36300790551578516</v>
      </c>
      <c r="L12" s="226">
        <f>'1-11'!L12/'1-11'!$N12</f>
        <v>7.9146654827086507E-2</v>
      </c>
      <c r="M12" s="226">
        <f>'1-11'!M12/'1-11'!$N12</f>
        <v>8.798455277359038E-2</v>
      </c>
    </row>
    <row r="13" spans="1:13">
      <c r="A13" s="231">
        <f>'1-11'!A13</f>
        <v>2014</v>
      </c>
      <c r="B13" s="235">
        <f>'1-11'!B13/'1-11'!$N13</f>
        <v>1.8503484660294705E-2</v>
      </c>
      <c r="C13" s="235">
        <f>'1-11'!C13/'1-11'!$N13</f>
        <v>3.0085311670304073E-2</v>
      </c>
      <c r="D13" s="235">
        <f>'1-11'!D13/'1-11'!$N13</f>
        <v>8.621692242524602E-2</v>
      </c>
      <c r="E13" s="235">
        <f>'1-11'!E13/'1-11'!$N13</f>
        <v>0.11262500307298522</v>
      </c>
      <c r="F13" s="235">
        <f>'1-11'!F13/'1-11'!$N13</f>
        <v>4.6418713849754059E-2</v>
      </c>
      <c r="G13" s="235">
        <f>'1-11'!G13/'1-11'!$N13</f>
        <v>4.4210424376491614E-2</v>
      </c>
      <c r="H13" s="235">
        <f>'1-11'!H13/'1-11'!$N13</f>
        <v>6.2857700303065908E-2</v>
      </c>
      <c r="I13" s="235">
        <f>'1-11'!I13/'1-11'!$N13</f>
        <v>1.0808882334271802E-2</v>
      </c>
      <c r="J13" s="235">
        <f>'1-11'!J13/'1-11'!$N13</f>
        <v>5.761554915430208E-2</v>
      </c>
      <c r="K13" s="235">
        <f>'1-11'!K13/'1-11'!$N13</f>
        <v>0.37804532035251714</v>
      </c>
      <c r="L13" s="235">
        <f>'1-11'!L13/'1-11'!$N13</f>
        <v>7.5994089545151924E-2</v>
      </c>
      <c r="M13" s="235">
        <f>'1-11'!M13/'1-11'!$N13</f>
        <v>7.6618598255615442E-2</v>
      </c>
    </row>
    <row r="14" spans="1:13">
      <c r="A14" s="181">
        <f>'1-11'!A14</f>
        <v>2015</v>
      </c>
      <c r="B14" s="226">
        <f>'1-11'!B14/'1-11'!$N14</f>
        <v>1.7312487357456358E-2</v>
      </c>
      <c r="C14" s="226">
        <f>'1-11'!C14/'1-11'!$N14</f>
        <v>2.3236706245548747E-2</v>
      </c>
      <c r="D14" s="226">
        <f>'1-11'!D14/'1-11'!$N14</f>
        <v>0.11940247269924355</v>
      </c>
      <c r="E14" s="226">
        <f>'1-11'!E14/'1-11'!$N14</f>
        <v>0.11053626388418626</v>
      </c>
      <c r="F14" s="226">
        <f>'1-11'!F14/'1-11'!$N14</f>
        <v>4.6443693186605059E-2</v>
      </c>
      <c r="G14" s="226">
        <f>'1-11'!G14/'1-11'!$N14</f>
        <v>4.3766784581477897E-2</v>
      </c>
      <c r="H14" s="226">
        <f>'1-11'!H14/'1-11'!$N14</f>
        <v>7.1380565158559645E-2</v>
      </c>
      <c r="I14" s="226">
        <f>'1-11'!I14/'1-11'!$N14</f>
        <v>9.3322101343637082E-3</v>
      </c>
      <c r="J14" s="226">
        <f>'1-11'!J14/'1-11'!$N14</f>
        <v>5.6562548083014759E-2</v>
      </c>
      <c r="K14" s="226">
        <f>'1-11'!K14/'1-11'!$N14</f>
        <v>0.36554948098561718</v>
      </c>
      <c r="L14" s="226">
        <f>'1-11'!L14/'1-11'!$N14</f>
        <v>7.4476762402685706E-2</v>
      </c>
      <c r="M14" s="226">
        <f>'1-11'!M14/'1-11'!$N14</f>
        <v>6.2000025281241121E-2</v>
      </c>
    </row>
    <row r="15" spans="1:13">
      <c r="A15" s="231">
        <f>'1-11'!A15</f>
        <v>2016</v>
      </c>
      <c r="B15" s="235">
        <f>'1-11'!B15/'1-11'!$N15</f>
        <v>1.8405763214353155E-2</v>
      </c>
      <c r="C15" s="235">
        <f>'1-11'!C15/'1-11'!$N15</f>
        <v>2.85330011282511E-2</v>
      </c>
      <c r="D15" s="235">
        <f>'1-11'!D15/'1-11'!$N15</f>
        <v>0.10231652126267569</v>
      </c>
      <c r="E15" s="235">
        <f>'1-11'!E15/'1-11'!$N15</f>
        <v>0.10719218381135066</v>
      </c>
      <c r="F15" s="235">
        <f>'1-11'!F15/'1-11'!$N15</f>
        <v>4.46294806706563E-2</v>
      </c>
      <c r="G15" s="235">
        <f>'1-11'!G15/'1-11'!$N15</f>
        <v>4.3264033063074442E-2</v>
      </c>
      <c r="H15" s="235">
        <f>'1-11'!H15/'1-11'!$N15</f>
        <v>7.0741344744306905E-2</v>
      </c>
      <c r="I15" s="235">
        <f>'1-11'!I15/'1-11'!$N15</f>
        <v>9.0769623098032031E-3</v>
      </c>
      <c r="J15" s="235">
        <f>'1-11'!J15/'1-11'!$N15</f>
        <v>4.8461748825386196E-2</v>
      </c>
      <c r="K15" s="235">
        <f>'1-11'!K15/'1-11'!$N15</f>
        <v>0.38228138765271019</v>
      </c>
      <c r="L15" s="235">
        <f>'1-11'!L15/'1-11'!$N15</f>
        <v>7.3719877011828416E-2</v>
      </c>
      <c r="M15" s="235">
        <f>'1-11'!M15/'1-11'!$N15</f>
        <v>7.1377696305603755E-2</v>
      </c>
    </row>
    <row r="16" spans="1:13">
      <c r="A16" s="181">
        <f>'1-11'!A16</f>
        <v>2017</v>
      </c>
      <c r="B16" s="226">
        <f>'1-11'!B16/'1-11'!$N16</f>
        <v>1.7207855636837657E-2</v>
      </c>
      <c r="C16" s="226">
        <f>'1-11'!C16/'1-11'!$N16</f>
        <v>2.7000506916836888E-2</v>
      </c>
      <c r="D16" s="226">
        <f>'1-11'!D16/'1-11'!$N16</f>
        <v>9.9367417292936328E-2</v>
      </c>
      <c r="E16" s="226">
        <f>'1-11'!E16/'1-11'!$N16</f>
        <v>0.11164536980974872</v>
      </c>
      <c r="F16" s="226">
        <f>'1-11'!F16/'1-11'!$N16</f>
        <v>4.9625317393361526E-2</v>
      </c>
      <c r="G16" s="226">
        <f>'1-11'!G16/'1-11'!$N16</f>
        <v>5.3418233766684101E-2</v>
      </c>
      <c r="H16" s="226">
        <f>'1-11'!H16/'1-11'!$N16</f>
        <v>7.0982332853184366E-2</v>
      </c>
      <c r="I16" s="226">
        <f>'1-11'!I16/'1-11'!$N16</f>
        <v>8.9800400925134603E-3</v>
      </c>
      <c r="J16" s="226">
        <f>'1-11'!J16/'1-11'!$N16</f>
        <v>5.0821813370650191E-2</v>
      </c>
      <c r="K16" s="226">
        <f>'1-11'!K16/'1-11'!$N16</f>
        <v>0.3663934515333207</v>
      </c>
      <c r="L16" s="226">
        <f>'1-11'!L16/'1-11'!$N16</f>
        <v>7.3416881722294422E-2</v>
      </c>
      <c r="M16" s="226">
        <f>'1-11'!M16/'1-11'!$N16</f>
        <v>7.1140779611631427E-2</v>
      </c>
    </row>
    <row r="17" spans="1:13">
      <c r="A17" s="231">
        <f>'1-11'!A17</f>
        <v>2018</v>
      </c>
      <c r="B17" s="235">
        <f>'1-11'!B17/'1-11'!$N17</f>
        <v>1.6438095973818706E-2</v>
      </c>
      <c r="C17" s="235">
        <f>'1-11'!C17/'1-11'!$N17</f>
        <v>2.5226024646718959E-2</v>
      </c>
      <c r="D17" s="235">
        <f>'1-11'!D17/'1-11'!$N17</f>
        <v>8.2332086069116392E-2</v>
      </c>
      <c r="E17" s="235">
        <f>'1-11'!E17/'1-11'!$N17</f>
        <v>0.10590829287069474</v>
      </c>
      <c r="F17" s="235">
        <f>'1-11'!F17/'1-11'!$N17</f>
        <v>4.9715406926454327E-2</v>
      </c>
      <c r="G17" s="235">
        <f>'1-11'!G17/'1-11'!$N17</f>
        <v>5.3888775134156276E-2</v>
      </c>
      <c r="H17" s="235">
        <f>'1-11'!H17/'1-11'!$N17</f>
        <v>6.894953325990992E-2</v>
      </c>
      <c r="I17" s="235">
        <f>'1-11'!I17/'1-11'!$N17</f>
        <v>8.9461488274579452E-3</v>
      </c>
      <c r="J17" s="235">
        <f>'1-11'!J17/'1-11'!$N17</f>
        <v>4.7356442248695743E-2</v>
      </c>
      <c r="K17" s="235">
        <f>'1-11'!K17/'1-11'!$N17</f>
        <v>0.39619490658256729</v>
      </c>
      <c r="L17" s="235">
        <f>'1-11'!L17/'1-11'!$N17</f>
        <v>7.3695871695349247E-2</v>
      </c>
      <c r="M17" s="235">
        <f>'1-11'!M17/'1-11'!$N17</f>
        <v>7.1348415765060569E-2</v>
      </c>
    </row>
    <row r="18" spans="1:13">
      <c r="A18" s="181">
        <f>'1-11'!A18</f>
        <v>2019</v>
      </c>
      <c r="B18" s="226">
        <f>'1-11'!B18/'1-11'!$N18</f>
        <v>1.6606114017204646E-2</v>
      </c>
      <c r="C18" s="226">
        <f>'1-11'!C18/'1-11'!$N18</f>
        <v>2.6892851151652308E-2</v>
      </c>
      <c r="D18" s="226">
        <f>'1-11'!D18/'1-11'!$N18</f>
        <v>9.5661763462870211E-2</v>
      </c>
      <c r="E18" s="226">
        <f>'1-11'!E18/'1-11'!$N18</f>
        <v>0.10865695125924148</v>
      </c>
      <c r="F18" s="226">
        <f>'1-11'!F18/'1-11'!$N18</f>
        <v>5.469032674643845E-2</v>
      </c>
      <c r="G18" s="226">
        <f>'1-11'!G18/'1-11'!$N18</f>
        <v>2.4142328127381332E-2</v>
      </c>
      <c r="H18" s="226">
        <f>'1-11'!H18/'1-11'!$N18</f>
        <v>6.9111167389998229E-2</v>
      </c>
      <c r="I18" s="226">
        <f>'1-11'!I18/'1-11'!$N18</f>
        <v>7.7836642124255468E-3</v>
      </c>
      <c r="J18" s="226">
        <f>'1-11'!J18/'1-11'!$N18</f>
        <v>4.6693562206546919E-2</v>
      </c>
      <c r="K18" s="226">
        <f>'1-11'!K18/'1-11'!$N18</f>
        <v>0.38050016524322461</v>
      </c>
      <c r="L18" s="226">
        <f>'1-11'!L18/'1-11'!$N18</f>
        <v>9.4947640006247433E-2</v>
      </c>
      <c r="M18" s="226">
        <f>'1-11'!M18/'1-11'!$N18</f>
        <v>7.4313466176768844E-2</v>
      </c>
    </row>
    <row r="19" spans="1:13">
      <c r="A19" s="231">
        <f>'1-11'!A19</f>
        <v>2020</v>
      </c>
      <c r="B19" s="235">
        <f>'1-11'!B19/'1-11'!$N19</f>
        <v>1.6150680697507868E-2</v>
      </c>
      <c r="C19" s="235">
        <f>'1-11'!C19/'1-11'!$N19</f>
        <v>2.4484560830007544E-2</v>
      </c>
      <c r="D19" s="235">
        <f>'1-11'!D19/'1-11'!$N19</f>
        <v>0.11524071944265411</v>
      </c>
      <c r="E19" s="235">
        <f>'1-11'!E19/'1-11'!$N19</f>
        <v>0.10464583605288899</v>
      </c>
      <c r="F19" s="235">
        <f>'1-11'!F19/'1-11'!$N19</f>
        <v>5.7545614643288716E-2</v>
      </c>
      <c r="G19" s="235">
        <f>'1-11'!G19/'1-11'!$N19</f>
        <v>2.3959710321252506E-2</v>
      </c>
      <c r="H19" s="235">
        <f>'1-11'!H19/'1-11'!$N19</f>
        <v>6.3063223432672219E-2</v>
      </c>
      <c r="I19" s="235">
        <f>'1-11'!I19/'1-11'!$N19</f>
        <v>6.1260254763507126E-3</v>
      </c>
      <c r="J19" s="235">
        <f>'1-11'!J19/'1-11'!$N19</f>
        <v>3.7975596633749116E-2</v>
      </c>
      <c r="K19" s="235">
        <f>'1-11'!K19/'1-11'!$N19</f>
        <v>0.39021193954085781</v>
      </c>
      <c r="L19" s="235">
        <f>'1-11'!L19/'1-11'!$N19</f>
        <v>8.984642897004709E-2</v>
      </c>
      <c r="M19" s="235">
        <f>'1-11'!M19/'1-11'!$N19</f>
        <v>7.0749663958723369E-2</v>
      </c>
    </row>
    <row r="20" spans="1:13">
      <c r="A20" s="181">
        <f>'1-11'!A20</f>
        <v>2021</v>
      </c>
      <c r="B20" s="226">
        <f>'1-11'!B20/'1-11'!$N20</f>
        <v>1.5624636622732443E-2</v>
      </c>
      <c r="C20" s="226">
        <f>'1-11'!C20/'1-11'!$N20</f>
        <v>2.7342000211939655E-2</v>
      </c>
      <c r="D20" s="226">
        <f>'1-11'!D20/'1-11'!$N20</f>
        <v>0.11951878533123718</v>
      </c>
      <c r="E20" s="226">
        <f>'1-11'!E20/'1-11'!$N20</f>
        <v>0.11433298261041705</v>
      </c>
      <c r="F20" s="226">
        <f>'1-11'!F20/'1-11'!$N20</f>
        <v>4.4986228305842084E-2</v>
      </c>
      <c r="G20" s="226">
        <f>'1-11'!G20/'1-11'!$N20</f>
        <v>2.9371874600356146E-2</v>
      </c>
      <c r="H20" s="226">
        <f>'1-11'!H20/'1-11'!$N20</f>
        <v>5.4176285461939297E-2</v>
      </c>
      <c r="I20" s="226">
        <f>'1-11'!I20/'1-11'!$N20</f>
        <v>5.4917874330797584E-3</v>
      </c>
      <c r="J20" s="226">
        <f>'1-11'!J20/'1-11'!$N20</f>
        <v>3.1453398929584625E-2</v>
      </c>
      <c r="K20" s="226">
        <f>'1-11'!K20/'1-11'!$N20</f>
        <v>0.40190365009324497</v>
      </c>
      <c r="L20" s="226">
        <f>'1-11'!L20/'1-11'!$N20</f>
        <v>9.0772446364231527E-2</v>
      </c>
      <c r="M20" s="226">
        <f>'1-11'!M20/'1-11'!$N20</f>
        <v>6.5025924035395283E-2</v>
      </c>
    </row>
    <row r="21" spans="1:13">
      <c r="A21" s="231">
        <f>'1-11'!A21</f>
        <v>2022</v>
      </c>
      <c r="B21" s="235">
        <f>'1-11'!B21/'1-11'!$N21</f>
        <v>1.6548998725175668E-2</v>
      </c>
      <c r="C21" s="235">
        <f>'1-11'!C21/'1-11'!$N21</f>
        <v>2.7209635773874582E-2</v>
      </c>
      <c r="D21" s="235">
        <f>'1-11'!D21/'1-11'!$N21</f>
        <v>0.11303559238392494</v>
      </c>
      <c r="E21" s="235">
        <f>'1-11'!E21/'1-11'!$N21</f>
        <v>0.10833861582040787</v>
      </c>
      <c r="F21" s="235">
        <f>'1-11'!F21/'1-11'!$N21</f>
        <v>4.5007968488408857E-2</v>
      </c>
      <c r="G21" s="235">
        <f>'1-11'!G21/'1-11'!$N21</f>
        <v>3.3384030367594672E-2</v>
      </c>
      <c r="H21" s="235">
        <f>'1-11'!H21/'1-11'!$N21</f>
        <v>5.3027018816577627E-2</v>
      </c>
      <c r="I21" s="235">
        <f>'1-11'!I21/'1-11'!$N21</f>
        <v>6.1040894441003798E-3</v>
      </c>
      <c r="J21" s="235">
        <f>'1-11'!J21/'1-11'!$N21</f>
        <v>3.0512316768084014E-2</v>
      </c>
      <c r="K21" s="235">
        <f>'1-11'!K21/'1-11'!$N21</f>
        <v>0.3971548196037521</v>
      </c>
      <c r="L21" s="235">
        <f>'1-11'!L21/'1-11'!$N21</f>
        <v>9.4895344859742436E-2</v>
      </c>
      <c r="M21" s="235">
        <f>'1-11'!M21/'1-11'!$N21</f>
        <v>7.4781568948356733E-2</v>
      </c>
    </row>
    <row r="22" spans="1:13">
      <c r="A22" s="183">
        <f>'1-11'!A22</f>
        <v>2023</v>
      </c>
      <c r="B22" s="227">
        <f>'1-11'!B22/'1-11'!$N22</f>
        <v>1.5550784558161787E-2</v>
      </c>
      <c r="C22" s="227">
        <f>'1-11'!C22/'1-11'!$N22</f>
        <v>2.6849481226388111E-2</v>
      </c>
      <c r="D22" s="227">
        <f>'1-11'!D22/'1-11'!$N22</f>
        <v>9.5073802546821462E-2</v>
      </c>
      <c r="E22" s="227">
        <f>'1-11'!E22/'1-11'!$N22</f>
        <v>0.10973215672807178</v>
      </c>
      <c r="F22" s="227">
        <f>'1-11'!F22/'1-11'!$N22</f>
        <v>3.4555881169370639E-2</v>
      </c>
      <c r="G22" s="227">
        <f>'1-11'!G22/'1-11'!$N22</f>
        <v>3.7732129025525342E-2</v>
      </c>
      <c r="H22" s="227">
        <f>'1-11'!H22/'1-11'!$N22</f>
        <v>5.3459774913866449E-2</v>
      </c>
      <c r="I22" s="227">
        <f>'1-11'!I22/'1-11'!$N22</f>
        <v>5.2884792152089553E-3</v>
      </c>
      <c r="J22" s="227">
        <f>'1-11'!J22/'1-11'!$N22</f>
        <v>2.6915789445784512E-2</v>
      </c>
      <c r="K22" s="227">
        <f>'1-11'!K22/'1-11'!$N22</f>
        <v>0.4258159597690554</v>
      </c>
      <c r="L22" s="227">
        <f>'1-11'!L22/'1-11'!$N22</f>
        <v>9.6077802163168219E-2</v>
      </c>
      <c r="M22" s="227">
        <f>'1-11'!M22/'1-11'!$N22</f>
        <v>7.2947959238577401E-2</v>
      </c>
    </row>
    <row r="23" spans="1:13">
      <c r="A23" s="181"/>
      <c r="B23" s="241"/>
      <c r="C23" s="241"/>
      <c r="D23" s="241"/>
      <c r="E23" s="241"/>
      <c r="F23" s="241"/>
      <c r="G23" s="241"/>
      <c r="H23" s="241"/>
      <c r="I23" s="241"/>
      <c r="J23" s="241"/>
      <c r="K23" s="241"/>
      <c r="L23" s="241"/>
      <c r="M23" s="241"/>
    </row>
    <row r="24" spans="1:13">
      <c r="A24" s="236" t="s">
        <v>99</v>
      </c>
      <c r="B24" s="238">
        <f>AVERAGE(B$8:B$22)</f>
        <v>1.9277352708429247E-2</v>
      </c>
      <c r="C24" s="238">
        <f t="shared" ref="C24:M24" si="0">AVERAGE(C$8:C$22)</f>
        <v>2.9759149274642922E-2</v>
      </c>
      <c r="D24" s="238">
        <f t="shared" si="0"/>
        <v>9.107899798251444E-2</v>
      </c>
      <c r="E24" s="238">
        <f t="shared" si="0"/>
        <v>0.11653955678688216</v>
      </c>
      <c r="F24" s="238">
        <f t="shared" si="0"/>
        <v>4.7408210742514285E-2</v>
      </c>
      <c r="G24" s="238">
        <f t="shared" si="0"/>
        <v>4.0948716187347731E-2</v>
      </c>
      <c r="H24" s="238">
        <f t="shared" si="0"/>
        <v>6.5712042219780942E-2</v>
      </c>
      <c r="I24" s="238">
        <f t="shared" si="0"/>
        <v>9.0714140355364278E-3</v>
      </c>
      <c r="J24" s="238">
        <f t="shared" si="0"/>
        <v>4.9880389659313754E-2</v>
      </c>
      <c r="K24" s="238">
        <f t="shared" si="0"/>
        <v>0.3670953104662607</v>
      </c>
      <c r="L24" s="238">
        <f t="shared" si="0"/>
        <v>8.1517040316231831E-2</v>
      </c>
      <c r="M24" s="238">
        <f t="shared" si="0"/>
        <v>8.1711819620545578E-2</v>
      </c>
    </row>
    <row r="25" spans="1:13">
      <c r="A25" s="236" t="s">
        <v>123</v>
      </c>
      <c r="B25" s="238">
        <f>B22-B21</f>
        <v>-9.982141670138809E-4</v>
      </c>
      <c r="C25" s="238">
        <f t="shared" ref="C25:L25" si="1">C22-C21</f>
        <v>-3.6015454748647077E-4</v>
      </c>
      <c r="D25" s="238">
        <f t="shared" si="1"/>
        <v>-1.7961789837103476E-2</v>
      </c>
      <c r="E25" s="238">
        <f t="shared" si="1"/>
        <v>1.3935409076639149E-3</v>
      </c>
      <c r="F25" s="238">
        <f t="shared" si="1"/>
        <v>-1.0452087319038218E-2</v>
      </c>
      <c r="G25" s="238">
        <f t="shared" si="1"/>
        <v>4.3480986579306699E-3</v>
      </c>
      <c r="H25" s="238">
        <f t="shared" si="1"/>
        <v>4.3275609728882225E-4</v>
      </c>
      <c r="I25" s="238">
        <f t="shared" si="1"/>
        <v>-8.1561022889142451E-4</v>
      </c>
      <c r="J25" s="238">
        <f t="shared" si="1"/>
        <v>-3.5965273222995017E-3</v>
      </c>
      <c r="K25" s="238">
        <f t="shared" si="1"/>
        <v>2.86611401653033E-2</v>
      </c>
      <c r="L25" s="238">
        <f t="shared" si="1"/>
        <v>1.1824573034257824E-3</v>
      </c>
      <c r="M25" s="238">
        <f t="shared" ref="M25" si="2">M22-M21</f>
        <v>-1.8336097097793325E-3</v>
      </c>
    </row>
    <row r="26" spans="1:13">
      <c r="M26" s="241"/>
    </row>
    <row r="28" spans="1:13" s="229" customFormat="1" ht="11.25" customHeight="1">
      <c r="A28" s="254" t="s">
        <v>76</v>
      </c>
      <c r="B28" s="254"/>
      <c r="C28" s="254"/>
      <c r="D28" s="254"/>
      <c r="E28" s="254"/>
      <c r="F28" s="254"/>
      <c r="G28" s="254"/>
      <c r="H28" s="254"/>
    </row>
    <row r="29" spans="1:13" s="229" customFormat="1" ht="11.25" customHeight="1">
      <c r="A29" s="228" t="s">
        <v>401</v>
      </c>
      <c r="B29" s="228"/>
      <c r="C29" s="228"/>
      <c r="D29" s="228"/>
      <c r="E29" s="228"/>
      <c r="F29" s="228"/>
      <c r="G29" s="228"/>
      <c r="H29" s="228"/>
    </row>
  </sheetData>
  <hyperlinks>
    <hyperlink ref="A1" location="Contents!B3" display="Return to the Table of Contents" xr:uid="{F665CD08-7DA7-4C4A-A6EE-B632D7F6E45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2"/>
  <dimension ref="A1:I31"/>
  <sheetViews>
    <sheetView workbookViewId="0">
      <selection activeCell="A3" sqref="A3"/>
    </sheetView>
  </sheetViews>
  <sheetFormatPr defaultColWidth="10.625" defaultRowHeight="12.75"/>
  <cols>
    <col min="1" max="1" width="10.625" style="36" customWidth="1"/>
    <col min="2" max="4" width="9.625" style="36" customWidth="1"/>
    <col min="5" max="5" width="2.625" style="36" customWidth="1"/>
    <col min="6" max="6" width="10.625" style="36" customWidth="1"/>
    <col min="7" max="9" width="9.625" style="36" customWidth="1"/>
    <col min="10" max="10" width="4.625" style="36" customWidth="1"/>
    <col min="11" max="16384" width="10.625" style="36"/>
  </cols>
  <sheetData>
    <row r="1" spans="1:9">
      <c r="A1" s="12" t="s">
        <v>55</v>
      </c>
    </row>
    <row r="2" spans="1:9">
      <c r="A2" s="12"/>
    </row>
    <row r="3" spans="1:9" s="35" customFormat="1">
      <c r="A3" s="27" t="s">
        <v>131</v>
      </c>
      <c r="B3" s="4"/>
      <c r="C3" s="4"/>
      <c r="D3" s="4"/>
    </row>
    <row r="4" spans="1:9">
      <c r="A4" s="10"/>
      <c r="B4" s="1"/>
      <c r="C4" s="1"/>
      <c r="D4" s="1"/>
    </row>
    <row r="5" spans="1:9">
      <c r="A5" s="10"/>
      <c r="B5" s="1"/>
      <c r="C5" s="1"/>
      <c r="D5" s="1"/>
    </row>
    <row r="6" spans="1:9" ht="14.25" customHeight="1">
      <c r="A6" s="14" t="s">
        <v>498</v>
      </c>
      <c r="B6" s="14"/>
      <c r="C6" s="14"/>
      <c r="D6" s="14"/>
      <c r="F6" s="14" t="s">
        <v>499</v>
      </c>
      <c r="G6" s="14"/>
      <c r="H6" s="14"/>
      <c r="I6" s="14"/>
    </row>
    <row r="7" spans="1:9" ht="25.5">
      <c r="A7" s="273" t="s">
        <v>576</v>
      </c>
      <c r="B7" s="242" t="s">
        <v>37</v>
      </c>
      <c r="C7" s="242" t="s">
        <v>321</v>
      </c>
      <c r="D7" s="242" t="s">
        <v>0</v>
      </c>
      <c r="F7" s="273" t="s">
        <v>577</v>
      </c>
      <c r="G7" s="242" t="str">
        <f>B7</f>
        <v>Exchange Traded</v>
      </c>
      <c r="H7" s="242" t="str">
        <f>C7</f>
        <v>Over-the-Counter</v>
      </c>
      <c r="I7" s="242" t="str">
        <f>D7</f>
        <v>Total</v>
      </c>
    </row>
    <row r="8" spans="1:9">
      <c r="A8" s="5">
        <v>2009</v>
      </c>
      <c r="B8" s="85">
        <v>67416.429000000004</v>
      </c>
      <c r="C8" s="85">
        <v>603893.26826100005</v>
      </c>
      <c r="D8" s="85">
        <f>SUM(B8:C8)</f>
        <v>671309.69726100005</v>
      </c>
      <c r="F8" s="5"/>
      <c r="G8" s="64"/>
      <c r="H8" s="64"/>
      <c r="I8" s="64"/>
    </row>
    <row r="9" spans="1:9">
      <c r="A9" s="268">
        <v>2010</v>
      </c>
      <c r="B9" s="269">
        <v>62309.862000000001</v>
      </c>
      <c r="C9" s="269">
        <v>601042.83001199993</v>
      </c>
      <c r="D9" s="269">
        <f t="shared" ref="D9:D20" si="0">SUM(B9:C9)</f>
        <v>663352.6920119999</v>
      </c>
      <c r="F9" s="268">
        <f>A9</f>
        <v>2010</v>
      </c>
      <c r="G9" s="270">
        <f>B9/B8-1</f>
        <v>-7.5746625499846676E-2</v>
      </c>
      <c r="H9" s="270">
        <f t="shared" ref="H9:I9" si="1">C9/C8-1</f>
        <v>-4.720102704917295E-3</v>
      </c>
      <c r="I9" s="270">
        <f t="shared" si="1"/>
        <v>-1.1852957407684439E-2</v>
      </c>
    </row>
    <row r="10" spans="1:9">
      <c r="A10" s="5">
        <v>2011</v>
      </c>
      <c r="B10" s="85">
        <v>53692.892999999996</v>
      </c>
      <c r="C10" s="85">
        <v>647806.98477800004</v>
      </c>
      <c r="D10" s="85">
        <f t="shared" si="0"/>
        <v>701499.87777800008</v>
      </c>
      <c r="F10" s="5">
        <f t="shared" ref="F10:F22" si="2">A10</f>
        <v>2011</v>
      </c>
      <c r="G10" s="74">
        <f t="shared" ref="G10:G22" si="3">B10/B9-1</f>
        <v>-0.13829221769099731</v>
      </c>
      <c r="H10" s="74">
        <f t="shared" ref="H10:H22" si="4">C10/C9-1</f>
        <v>7.7805028911278162E-2</v>
      </c>
      <c r="I10" s="74">
        <f t="shared" ref="I10:I22" si="5">D10/D9-1</f>
        <v>5.7506641979995221E-2</v>
      </c>
    </row>
    <row r="11" spans="1:9">
      <c r="A11" s="268">
        <v>2012</v>
      </c>
      <c r="B11" s="269">
        <v>49033.173000000003</v>
      </c>
      <c r="C11" s="269">
        <v>635680.96478699998</v>
      </c>
      <c r="D11" s="269">
        <f t="shared" si="0"/>
        <v>684714.13778699993</v>
      </c>
      <c r="F11" s="268">
        <f t="shared" si="2"/>
        <v>2012</v>
      </c>
      <c r="G11" s="270">
        <f t="shared" si="3"/>
        <v>-8.6784669993475561E-2</v>
      </c>
      <c r="H11" s="270">
        <f t="shared" si="4"/>
        <v>-1.8718569382445871E-2</v>
      </c>
      <c r="I11" s="270">
        <f t="shared" si="5"/>
        <v>-2.3928357684350532E-2</v>
      </c>
    </row>
    <row r="12" spans="1:9">
      <c r="A12" s="5">
        <v>2013</v>
      </c>
      <c r="B12" s="85">
        <v>57459.402999999998</v>
      </c>
      <c r="C12" s="85">
        <v>710092.3250190001</v>
      </c>
      <c r="D12" s="85">
        <f t="shared" si="0"/>
        <v>767551.72801900015</v>
      </c>
      <c r="F12" s="5">
        <f t="shared" si="2"/>
        <v>2013</v>
      </c>
      <c r="G12" s="74">
        <f t="shared" si="3"/>
        <v>0.17184753676862785</v>
      </c>
      <c r="H12" s="74">
        <f t="shared" si="4"/>
        <v>0.11705771346627225</v>
      </c>
      <c r="I12" s="74">
        <f t="shared" si="5"/>
        <v>0.12098127621511034</v>
      </c>
    </row>
    <row r="13" spans="1:9">
      <c r="A13" s="268">
        <v>2014</v>
      </c>
      <c r="B13" s="269">
        <v>57594.216999999997</v>
      </c>
      <c r="C13" s="269">
        <v>627786.02253800002</v>
      </c>
      <c r="D13" s="269">
        <f t="shared" si="0"/>
        <v>685380.23953799997</v>
      </c>
      <c r="F13" s="268">
        <f t="shared" si="2"/>
        <v>2014</v>
      </c>
      <c r="G13" s="270">
        <f t="shared" si="3"/>
        <v>2.3462478369293827E-3</v>
      </c>
      <c r="H13" s="270">
        <f t="shared" si="4"/>
        <v>-0.11590929739847255</v>
      </c>
      <c r="I13" s="270">
        <f t="shared" si="5"/>
        <v>-0.10705661323058879</v>
      </c>
    </row>
    <row r="14" spans="1:9">
      <c r="A14" s="5">
        <v>2015</v>
      </c>
      <c r="B14" s="85">
        <v>63485.847000000002</v>
      </c>
      <c r="C14" s="85">
        <v>492536.173503</v>
      </c>
      <c r="D14" s="85">
        <f t="shared" si="0"/>
        <v>556022.02050300001</v>
      </c>
      <c r="F14" s="5">
        <f t="shared" si="2"/>
        <v>2015</v>
      </c>
      <c r="G14" s="74">
        <f t="shared" si="3"/>
        <v>0.10229551345406795</v>
      </c>
      <c r="H14" s="74">
        <f t="shared" si="4"/>
        <v>-0.21543940798206174</v>
      </c>
      <c r="I14" s="74">
        <f t="shared" si="5"/>
        <v>-0.18873934725955555</v>
      </c>
    </row>
    <row r="15" spans="1:9">
      <c r="A15" s="268">
        <v>2016</v>
      </c>
      <c r="B15" s="269">
        <v>67244.869000000006</v>
      </c>
      <c r="C15" s="269">
        <v>482421.05524999998</v>
      </c>
      <c r="D15" s="269">
        <f t="shared" si="0"/>
        <v>549665.92424999992</v>
      </c>
      <c r="F15" s="268">
        <f t="shared" si="2"/>
        <v>2016</v>
      </c>
      <c r="G15" s="270">
        <f t="shared" si="3"/>
        <v>5.9210393774852044E-2</v>
      </c>
      <c r="H15" s="270">
        <f t="shared" si="4"/>
        <v>-2.0536802771377372E-2</v>
      </c>
      <c r="I15" s="270">
        <f t="shared" si="5"/>
        <v>-1.143137505102787E-2</v>
      </c>
    </row>
    <row r="16" spans="1:9">
      <c r="A16" s="5">
        <v>2017</v>
      </c>
      <c r="B16" s="85">
        <v>80984.073000000004</v>
      </c>
      <c r="C16" s="85">
        <v>531911.05986799998</v>
      </c>
      <c r="D16" s="85">
        <f t="shared" si="0"/>
        <v>612895.13286799996</v>
      </c>
      <c r="F16" s="5">
        <f t="shared" si="2"/>
        <v>2017</v>
      </c>
      <c r="G16" s="74">
        <f t="shared" si="3"/>
        <v>0.204316020007415</v>
      </c>
      <c r="H16" s="74">
        <f t="shared" si="4"/>
        <v>0.10258674259636802</v>
      </c>
      <c r="I16" s="74">
        <f t="shared" si="5"/>
        <v>0.11503206916869391</v>
      </c>
    </row>
    <row r="17" spans="1:9">
      <c r="A17" s="268">
        <v>2018</v>
      </c>
      <c r="B17" s="271">
        <v>94849.687999999995</v>
      </c>
      <c r="C17" s="271">
        <v>544383.32264400006</v>
      </c>
      <c r="D17" s="269">
        <f t="shared" si="0"/>
        <v>639233.01064400002</v>
      </c>
      <c r="F17" s="268">
        <f t="shared" si="2"/>
        <v>2018</v>
      </c>
      <c r="G17" s="270">
        <f t="shared" si="3"/>
        <v>0.17121409786341557</v>
      </c>
      <c r="H17" s="270">
        <f t="shared" si="4"/>
        <v>2.3448023019290609E-2</v>
      </c>
      <c r="I17" s="270">
        <f t="shared" si="5"/>
        <v>4.297289432329765E-2</v>
      </c>
    </row>
    <row r="18" spans="1:9">
      <c r="A18" s="5">
        <v>2019</v>
      </c>
      <c r="B18" s="170">
        <v>95812.808999999994</v>
      </c>
      <c r="C18" s="170">
        <v>558512.71848499996</v>
      </c>
      <c r="D18" s="85">
        <f t="shared" si="0"/>
        <v>654325.52748499997</v>
      </c>
      <c r="F18" s="5">
        <f t="shared" si="2"/>
        <v>2019</v>
      </c>
      <c r="G18" s="74">
        <f t="shared" si="3"/>
        <v>1.0154182056982597E-2</v>
      </c>
      <c r="H18" s="74">
        <f t="shared" si="4"/>
        <v>2.5954865355491075E-2</v>
      </c>
      <c r="I18" s="74">
        <f t="shared" si="5"/>
        <v>2.3610352703460791E-2</v>
      </c>
    </row>
    <row r="19" spans="1:9">
      <c r="A19" s="268">
        <v>2020</v>
      </c>
      <c r="B19" s="271">
        <v>65949.725000000006</v>
      </c>
      <c r="C19" s="271">
        <v>582055.34748</v>
      </c>
      <c r="D19" s="269">
        <f t="shared" si="0"/>
        <v>648005.07247999997</v>
      </c>
      <c r="F19" s="268">
        <f t="shared" si="2"/>
        <v>2020</v>
      </c>
      <c r="G19" s="270">
        <f t="shared" si="3"/>
        <v>-0.31168154145235416</v>
      </c>
      <c r="H19" s="270">
        <f t="shared" si="4"/>
        <v>4.2152359679222373E-2</v>
      </c>
      <c r="I19" s="270">
        <f t="shared" si="5"/>
        <v>-9.6594962897040837E-3</v>
      </c>
    </row>
    <row r="20" spans="1:9">
      <c r="A20" s="5">
        <v>2021</v>
      </c>
      <c r="B20" s="170">
        <v>80091.782000000007</v>
      </c>
      <c r="C20" s="170">
        <v>598415.95207799994</v>
      </c>
      <c r="D20" s="85">
        <f t="shared" si="0"/>
        <v>678507.73407799995</v>
      </c>
      <c r="F20" s="5">
        <f t="shared" si="2"/>
        <v>2021</v>
      </c>
      <c r="G20" s="74">
        <f t="shared" si="3"/>
        <v>0.21443693662103969</v>
      </c>
      <c r="H20" s="74">
        <f t="shared" si="4"/>
        <v>2.8108331396374808E-2</v>
      </c>
      <c r="I20" s="74">
        <f t="shared" si="5"/>
        <v>4.7071640166738593E-2</v>
      </c>
    </row>
    <row r="21" spans="1:9">
      <c r="A21" s="268">
        <v>2022</v>
      </c>
      <c r="B21" s="271">
        <v>80641.649000000005</v>
      </c>
      <c r="C21" s="271">
        <v>617991.29043599998</v>
      </c>
      <c r="D21" s="269">
        <f>SUM(B21:C21)</f>
        <v>698632.93943599996</v>
      </c>
      <c r="F21" s="268">
        <f t="shared" si="2"/>
        <v>2022</v>
      </c>
      <c r="G21" s="270">
        <f t="shared" si="3"/>
        <v>6.865460928313416E-3</v>
      </c>
      <c r="H21" s="270">
        <f t="shared" si="4"/>
        <v>3.2711926027414018E-2</v>
      </c>
      <c r="I21" s="270">
        <f t="shared" si="5"/>
        <v>2.966098151459895E-2</v>
      </c>
    </row>
    <row r="22" spans="1:9">
      <c r="A22" s="93">
        <v>2023</v>
      </c>
      <c r="B22" s="171">
        <v>87170.504000000001</v>
      </c>
      <c r="C22" s="171">
        <v>667058.33264900011</v>
      </c>
      <c r="D22" s="92">
        <f>SUM(B22:C22)</f>
        <v>754228.83664900006</v>
      </c>
      <c r="F22" s="93">
        <f t="shared" si="2"/>
        <v>2023</v>
      </c>
      <c r="G22" s="73">
        <f t="shared" si="3"/>
        <v>8.0961328060144222E-2</v>
      </c>
      <c r="H22" s="73">
        <f t="shared" si="4"/>
        <v>7.9397627397600923E-2</v>
      </c>
      <c r="I22" s="73">
        <f t="shared" si="5"/>
        <v>7.9578121893139064E-2</v>
      </c>
    </row>
    <row r="23" spans="1:9">
      <c r="A23" s="5"/>
      <c r="B23" s="56"/>
      <c r="C23" s="56"/>
      <c r="D23" s="29"/>
    </row>
    <row r="24" spans="1:9">
      <c r="A24" s="263" t="s">
        <v>99</v>
      </c>
      <c r="B24" s="272">
        <f>AVERAGE(B$8:B$22)</f>
        <v>70915.794866666663</v>
      </c>
      <c r="C24" s="272">
        <f t="shared" ref="C24:D24" si="6">AVERAGE(C$8:C$22)</f>
        <v>593439.17651919997</v>
      </c>
      <c r="D24" s="272">
        <f t="shared" si="6"/>
        <v>664354.97138586664</v>
      </c>
    </row>
    <row r="25" spans="1:9">
      <c r="A25" s="263" t="s">
        <v>123</v>
      </c>
      <c r="B25" s="264">
        <f>B22/B21-1</f>
        <v>8.0961328060144222E-2</v>
      </c>
      <c r="C25" s="264">
        <f t="shared" ref="C25:D25" si="7">C22/C21-1</f>
        <v>7.9397627397600923E-2</v>
      </c>
      <c r="D25" s="264">
        <f t="shared" si="7"/>
        <v>7.9578121893139064E-2</v>
      </c>
    </row>
    <row r="26" spans="1:9" s="58" customFormat="1">
      <c r="A26" s="265" t="s">
        <v>457</v>
      </c>
      <c r="B26" s="266">
        <f>((B22/B17)^(1/5))-1</f>
        <v>-1.6743717367924682E-2</v>
      </c>
      <c r="C26" s="266">
        <f t="shared" ref="C26:D26" si="8">((C22/C17)^(1/5))-1</f>
        <v>4.1482076525410028E-2</v>
      </c>
      <c r="D26" s="266">
        <f t="shared" si="8"/>
        <v>3.3638763167928909E-2</v>
      </c>
      <c r="E26" s="57"/>
    </row>
    <row r="27" spans="1:9" s="58" customFormat="1">
      <c r="A27" s="265" t="s">
        <v>458</v>
      </c>
      <c r="B27" s="266">
        <f>((B22/B12)^(1/10))-1</f>
        <v>4.2559487398060813E-2</v>
      </c>
      <c r="C27" s="266">
        <f t="shared" ref="C27:D27" si="9">((C22/C12)^(1/10))-1</f>
        <v>-6.2322484202176343E-3</v>
      </c>
      <c r="D27" s="266">
        <f t="shared" si="9"/>
        <v>-1.749473525650469E-3</v>
      </c>
      <c r="E27" s="57"/>
    </row>
    <row r="28" spans="1:9" s="58" customFormat="1">
      <c r="E28" s="57"/>
    </row>
    <row r="29" spans="1:9" s="58" customFormat="1">
      <c r="E29" s="57"/>
    </row>
    <row r="30" spans="1:9" s="132" customFormat="1" ht="11.25">
      <c r="A30" s="405" t="s">
        <v>74</v>
      </c>
      <c r="B30" s="405"/>
      <c r="C30" s="405"/>
      <c r="D30" s="405"/>
    </row>
    <row r="31" spans="1:9" s="132" customFormat="1" ht="11.25">
      <c r="A31" s="70" t="s">
        <v>320</v>
      </c>
      <c r="B31" s="70"/>
      <c r="C31" s="70"/>
      <c r="D31" s="70"/>
    </row>
  </sheetData>
  <mergeCells count="1">
    <mergeCell ref="A30:D30"/>
  </mergeCells>
  <hyperlinks>
    <hyperlink ref="A1" location="Contents!B3" display="Return to the Table of Contents" xr:uid="{3CECDB6C-2F2D-4E24-8CA8-0521DB25C256}"/>
  </hyperlinks>
  <pageMargins left="0.7" right="0.7" top="0.75" bottom="0.75" header="0.3" footer="0.3"/>
  <pageSetup orientation="portrait" r:id="rId1"/>
  <ignoredErrors>
    <ignoredError sqref="D8:D22"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C3AD-1ED3-4116-8E2D-A5DAE1256A35}">
  <dimension ref="A1:AG44"/>
  <sheetViews>
    <sheetView workbookViewId="0">
      <selection activeCell="A3" sqref="A3"/>
    </sheetView>
  </sheetViews>
  <sheetFormatPr defaultColWidth="9" defaultRowHeight="12.75"/>
  <cols>
    <col min="1" max="1" width="10.625" style="167" customWidth="1"/>
    <col min="2" max="6" width="10.625" style="88" customWidth="1"/>
    <col min="7" max="8" width="10.625" style="36" customWidth="1"/>
    <col min="9" max="13" width="10.625" style="88" customWidth="1"/>
    <col min="14" max="15" width="10.625" style="36" customWidth="1"/>
    <col min="16" max="19" width="10.625" style="88" customWidth="1"/>
    <col min="20" max="22" width="10.625" style="36" customWidth="1"/>
    <col min="23" max="16384" width="9" style="36"/>
  </cols>
  <sheetData>
    <row r="1" spans="1:23">
      <c r="A1" s="189" t="s">
        <v>55</v>
      </c>
    </row>
    <row r="2" spans="1:23">
      <c r="A2" s="189"/>
    </row>
    <row r="3" spans="1:23" s="35" customFormat="1">
      <c r="A3" s="3" t="s">
        <v>332</v>
      </c>
      <c r="B3" s="46"/>
      <c r="C3" s="46"/>
      <c r="D3" s="46"/>
      <c r="E3" s="46"/>
      <c r="F3" s="46"/>
      <c r="G3" s="4"/>
      <c r="H3" s="4"/>
      <c r="I3" s="46"/>
      <c r="J3" s="46"/>
      <c r="K3" s="194"/>
      <c r="L3" s="46"/>
      <c r="M3" s="46"/>
      <c r="N3" s="4"/>
      <c r="P3" s="190"/>
      <c r="Q3" s="190"/>
      <c r="R3" s="190"/>
      <c r="S3" s="190"/>
    </row>
    <row r="4" spans="1:23">
      <c r="A4" s="33"/>
      <c r="B4" s="39"/>
      <c r="C4" s="39"/>
      <c r="D4" s="39"/>
      <c r="E4" s="39"/>
      <c r="F4" s="39"/>
      <c r="G4" s="1"/>
      <c r="H4" s="1"/>
      <c r="I4" s="39"/>
      <c r="J4" s="39"/>
      <c r="K4" s="39"/>
      <c r="L4" s="39"/>
      <c r="M4" s="39"/>
      <c r="N4" s="1"/>
    </row>
    <row r="5" spans="1:23">
      <c r="A5" s="418"/>
      <c r="B5" s="419"/>
      <c r="C5" s="419"/>
      <c r="D5" s="419"/>
      <c r="E5" s="419"/>
      <c r="F5" s="419"/>
      <c r="G5" s="420"/>
      <c r="H5" s="420"/>
      <c r="I5" s="419"/>
      <c r="J5" s="419"/>
      <c r="K5" s="419"/>
      <c r="L5" s="419"/>
      <c r="M5" s="419"/>
      <c r="N5" s="420"/>
      <c r="O5" s="421"/>
      <c r="P5" s="422"/>
      <c r="Q5" s="422"/>
      <c r="R5" s="422"/>
      <c r="S5" s="422"/>
      <c r="T5" s="421"/>
      <c r="U5" s="421"/>
      <c r="V5" s="421"/>
      <c r="W5" s="421"/>
    </row>
    <row r="6" spans="1:23">
      <c r="A6" s="423"/>
      <c r="B6" s="424"/>
      <c r="C6" s="424"/>
      <c r="D6" s="424"/>
      <c r="E6" s="424"/>
      <c r="F6" s="424"/>
      <c r="G6" s="420"/>
      <c r="H6" s="423"/>
      <c r="I6" s="424"/>
      <c r="J6" s="424"/>
      <c r="K6" s="424"/>
      <c r="L6" s="424"/>
      <c r="M6" s="424"/>
      <c r="N6" s="424"/>
      <c r="O6" s="423"/>
      <c r="P6" s="424"/>
      <c r="Q6" s="424"/>
      <c r="R6" s="424"/>
      <c r="S6" s="424"/>
      <c r="T6" s="421"/>
      <c r="U6" s="421"/>
      <c r="V6" s="421"/>
      <c r="W6" s="421"/>
    </row>
    <row r="7" spans="1:23">
      <c r="A7" s="425"/>
      <c r="B7" s="426"/>
      <c r="C7" s="426"/>
      <c r="D7" s="426"/>
      <c r="E7" s="427"/>
      <c r="F7" s="426"/>
      <c r="G7" s="420"/>
      <c r="H7" s="425"/>
      <c r="I7" s="426"/>
      <c r="J7" s="426"/>
      <c r="K7" s="426"/>
      <c r="L7" s="427"/>
      <c r="M7" s="426"/>
      <c r="N7" s="424"/>
      <c r="O7" s="425"/>
      <c r="P7" s="426"/>
      <c r="Q7" s="426"/>
      <c r="R7" s="426"/>
      <c r="S7" s="427"/>
      <c r="T7" s="421"/>
      <c r="U7" s="428"/>
      <c r="V7" s="421"/>
      <c r="W7" s="421"/>
    </row>
    <row r="8" spans="1:23">
      <c r="A8" s="429"/>
      <c r="B8" s="430"/>
      <c r="C8" s="430"/>
      <c r="D8" s="430"/>
      <c r="E8" s="430"/>
      <c r="F8" s="430"/>
      <c r="G8" s="420"/>
      <c r="H8" s="431"/>
      <c r="I8" s="432"/>
      <c r="J8" s="432"/>
      <c r="K8" s="432"/>
      <c r="L8" s="432"/>
      <c r="M8" s="432"/>
      <c r="N8" s="424"/>
      <c r="O8" s="429"/>
      <c r="P8" s="74"/>
      <c r="Q8" s="74"/>
      <c r="R8" s="74"/>
      <c r="S8" s="74"/>
      <c r="T8" s="421"/>
      <c r="U8" s="433"/>
      <c r="V8" s="421"/>
      <c r="W8" s="421"/>
    </row>
    <row r="9" spans="1:23">
      <c r="A9" s="429"/>
      <c r="B9" s="430"/>
      <c r="C9" s="430"/>
      <c r="D9" s="430"/>
      <c r="E9" s="430"/>
      <c r="F9" s="430"/>
      <c r="G9" s="420"/>
      <c r="H9" s="431"/>
      <c r="I9" s="74"/>
      <c r="J9" s="74"/>
      <c r="K9" s="74"/>
      <c r="L9" s="74"/>
      <c r="M9" s="74"/>
      <c r="N9" s="424"/>
      <c r="O9" s="429"/>
      <c r="P9" s="74"/>
      <c r="Q9" s="74"/>
      <c r="R9" s="74"/>
      <c r="S9" s="74"/>
      <c r="T9" s="421"/>
      <c r="U9" s="433"/>
      <c r="V9" s="421"/>
      <c r="W9" s="421"/>
    </row>
    <row r="10" spans="1:23">
      <c r="A10" s="429"/>
      <c r="B10" s="430"/>
      <c r="C10" s="430"/>
      <c r="D10" s="430"/>
      <c r="E10" s="430"/>
      <c r="F10" s="430"/>
      <c r="G10" s="420"/>
      <c r="H10" s="431"/>
      <c r="I10" s="74"/>
      <c r="J10" s="74"/>
      <c r="K10" s="74"/>
      <c r="L10" s="74"/>
      <c r="M10" s="74"/>
      <c r="N10" s="424"/>
      <c r="O10" s="429"/>
      <c r="P10" s="74"/>
      <c r="Q10" s="74"/>
      <c r="R10" s="74"/>
      <c r="S10" s="74"/>
      <c r="T10" s="421"/>
      <c r="U10" s="433"/>
      <c r="V10" s="421"/>
      <c r="W10" s="421"/>
    </row>
    <row r="11" spans="1:23">
      <c r="A11" s="429"/>
      <c r="B11" s="430"/>
      <c r="C11" s="430"/>
      <c r="D11" s="430"/>
      <c r="E11" s="430"/>
      <c r="F11" s="430"/>
      <c r="G11" s="420"/>
      <c r="H11" s="431"/>
      <c r="I11" s="74"/>
      <c r="J11" s="74"/>
      <c r="K11" s="74"/>
      <c r="L11" s="74"/>
      <c r="M11" s="74"/>
      <c r="N11" s="424"/>
      <c r="O11" s="429"/>
      <c r="P11" s="74"/>
      <c r="Q11" s="74"/>
      <c r="R11" s="74"/>
      <c r="S11" s="74"/>
      <c r="T11" s="421"/>
      <c r="U11" s="433"/>
      <c r="V11" s="421"/>
      <c r="W11" s="421"/>
    </row>
    <row r="12" spans="1:23">
      <c r="A12" s="429"/>
      <c r="B12" s="430"/>
      <c r="C12" s="430"/>
      <c r="D12" s="430"/>
      <c r="E12" s="430"/>
      <c r="F12" s="430"/>
      <c r="G12" s="420"/>
      <c r="H12" s="431"/>
      <c r="I12" s="74"/>
      <c r="J12" s="74"/>
      <c r="K12" s="74"/>
      <c r="L12" s="74"/>
      <c r="M12" s="74"/>
      <c r="N12" s="424"/>
      <c r="O12" s="429"/>
      <c r="P12" s="74"/>
      <c r="Q12" s="74"/>
      <c r="R12" s="74"/>
      <c r="S12" s="74"/>
      <c r="T12" s="421"/>
      <c r="U12" s="433"/>
      <c r="V12" s="421"/>
      <c r="W12" s="421"/>
    </row>
    <row r="13" spans="1:23">
      <c r="A13" s="429"/>
      <c r="B13" s="430"/>
      <c r="C13" s="430"/>
      <c r="D13" s="430"/>
      <c r="E13" s="430"/>
      <c r="F13" s="430"/>
      <c r="G13" s="420"/>
      <c r="H13" s="431"/>
      <c r="I13" s="74"/>
      <c r="J13" s="74"/>
      <c r="K13" s="74"/>
      <c r="L13" s="74"/>
      <c r="M13" s="74"/>
      <c r="N13" s="424"/>
      <c r="O13" s="429"/>
      <c r="P13" s="74"/>
      <c r="Q13" s="74"/>
      <c r="R13" s="74"/>
      <c r="S13" s="74"/>
      <c r="T13" s="421"/>
      <c r="U13" s="433"/>
      <c r="V13" s="421"/>
      <c r="W13" s="421"/>
    </row>
    <row r="14" spans="1:23">
      <c r="A14" s="429"/>
      <c r="B14" s="430"/>
      <c r="C14" s="430"/>
      <c r="D14" s="430"/>
      <c r="E14" s="430"/>
      <c r="F14" s="430"/>
      <c r="G14" s="420"/>
      <c r="H14" s="431"/>
      <c r="I14" s="74"/>
      <c r="J14" s="74"/>
      <c r="K14" s="74"/>
      <c r="L14" s="74"/>
      <c r="M14" s="74"/>
      <c r="N14" s="424"/>
      <c r="O14" s="429"/>
      <c r="P14" s="74"/>
      <c r="Q14" s="74"/>
      <c r="R14" s="74"/>
      <c r="S14" s="74"/>
      <c r="T14" s="421"/>
      <c r="U14" s="433"/>
      <c r="V14" s="421"/>
      <c r="W14" s="421"/>
    </row>
    <row r="15" spans="1:23">
      <c r="A15" s="429"/>
      <c r="B15" s="430"/>
      <c r="C15" s="430"/>
      <c r="D15" s="430"/>
      <c r="E15" s="430"/>
      <c r="F15" s="430"/>
      <c r="G15" s="420"/>
      <c r="H15" s="431"/>
      <c r="I15" s="74"/>
      <c r="J15" s="74"/>
      <c r="K15" s="74"/>
      <c r="L15" s="74"/>
      <c r="M15" s="74"/>
      <c r="N15" s="424"/>
      <c r="O15" s="429"/>
      <c r="P15" s="74"/>
      <c r="Q15" s="74"/>
      <c r="R15" s="74"/>
      <c r="S15" s="74"/>
      <c r="T15" s="421"/>
      <c r="U15" s="433"/>
      <c r="V15" s="421"/>
      <c r="W15" s="421"/>
    </row>
    <row r="16" spans="1:23">
      <c r="A16" s="429"/>
      <c r="B16" s="430"/>
      <c r="C16" s="430"/>
      <c r="D16" s="430"/>
      <c r="E16" s="430"/>
      <c r="F16" s="430"/>
      <c r="G16" s="420"/>
      <c r="H16" s="431"/>
      <c r="I16" s="74"/>
      <c r="J16" s="74"/>
      <c r="K16" s="74"/>
      <c r="L16" s="74"/>
      <c r="M16" s="74"/>
      <c r="N16" s="424"/>
      <c r="O16" s="429"/>
      <c r="P16" s="74"/>
      <c r="Q16" s="74"/>
      <c r="R16" s="74"/>
      <c r="S16" s="74"/>
      <c r="T16" s="421"/>
      <c r="U16" s="433"/>
      <c r="V16" s="421"/>
      <c r="W16" s="421"/>
    </row>
    <row r="17" spans="1:33">
      <c r="A17" s="429"/>
      <c r="B17" s="430"/>
      <c r="C17" s="430"/>
      <c r="D17" s="430"/>
      <c r="E17" s="430"/>
      <c r="F17" s="430"/>
      <c r="G17" s="420"/>
      <c r="H17" s="429"/>
      <c r="I17" s="74"/>
      <c r="J17" s="74"/>
      <c r="K17" s="74"/>
      <c r="L17" s="74"/>
      <c r="M17" s="74"/>
      <c r="N17" s="424"/>
      <c r="O17" s="429"/>
      <c r="P17" s="74"/>
      <c r="Q17" s="74"/>
      <c r="R17" s="74"/>
      <c r="S17" s="74"/>
      <c r="T17" s="421"/>
      <c r="U17" s="433"/>
      <c r="V17" s="421"/>
      <c r="W17" s="421"/>
    </row>
    <row r="18" spans="1:33">
      <c r="A18" s="431"/>
      <c r="B18" s="430"/>
      <c r="C18" s="430"/>
      <c r="D18" s="430"/>
      <c r="E18" s="430"/>
      <c r="F18" s="430"/>
      <c r="G18" s="420"/>
      <c r="H18" s="430"/>
      <c r="I18" s="430"/>
      <c r="J18" s="430"/>
      <c r="K18" s="430"/>
      <c r="L18" s="430"/>
      <c r="M18" s="430"/>
      <c r="N18" s="424"/>
      <c r="O18" s="421"/>
      <c r="P18" s="422"/>
      <c r="Q18" s="422"/>
      <c r="R18" s="422"/>
      <c r="S18" s="422"/>
      <c r="T18" s="421"/>
      <c r="U18" s="421"/>
      <c r="V18" s="421"/>
      <c r="W18" s="421"/>
    </row>
    <row r="19" spans="1:33">
      <c r="A19" s="434"/>
      <c r="B19" s="435"/>
      <c r="C19" s="435"/>
      <c r="D19" s="435"/>
      <c r="E19" s="435"/>
      <c r="F19" s="435"/>
      <c r="G19" s="421"/>
      <c r="H19" s="421"/>
      <c r="I19" s="422"/>
      <c r="J19" s="422"/>
      <c r="K19" s="422"/>
      <c r="L19" s="422"/>
      <c r="M19" s="422"/>
      <c r="N19" s="424"/>
      <c r="O19" s="434"/>
      <c r="P19" s="275"/>
      <c r="Q19" s="275"/>
      <c r="R19" s="275"/>
      <c r="S19" s="275"/>
      <c r="T19" s="421"/>
      <c r="U19" s="421"/>
      <c r="V19" s="421"/>
      <c r="W19" s="421"/>
    </row>
    <row r="20" spans="1:33">
      <c r="A20" s="434"/>
      <c r="B20" s="275"/>
      <c r="C20" s="275"/>
      <c r="D20" s="275"/>
      <c r="E20" s="275"/>
      <c r="F20" s="275"/>
      <c r="G20" s="421"/>
      <c r="H20" s="421"/>
      <c r="I20" s="422"/>
      <c r="J20" s="422"/>
      <c r="K20" s="422"/>
      <c r="L20" s="422"/>
      <c r="M20" s="422"/>
      <c r="N20" s="424"/>
      <c r="O20" s="434"/>
      <c r="P20" s="275"/>
      <c r="Q20" s="275"/>
      <c r="R20" s="275"/>
      <c r="S20" s="275"/>
      <c r="T20" s="421"/>
      <c r="U20" s="421"/>
      <c r="V20" s="421"/>
      <c r="W20" s="421"/>
    </row>
    <row r="21" spans="1:33">
      <c r="A21" s="434"/>
      <c r="B21" s="275"/>
      <c r="C21" s="275"/>
      <c r="D21" s="275"/>
      <c r="E21" s="275"/>
      <c r="F21" s="275"/>
      <c r="G21" s="421"/>
      <c r="H21" s="421"/>
      <c r="I21" s="422"/>
      <c r="J21" s="422"/>
      <c r="K21" s="422"/>
      <c r="L21" s="422"/>
      <c r="M21" s="422"/>
      <c r="N21" s="421"/>
      <c r="O21" s="74"/>
      <c r="P21" s="74"/>
      <c r="Q21" s="74"/>
      <c r="R21" s="74"/>
      <c r="S21" s="114"/>
      <c r="T21" s="114"/>
      <c r="U21" s="74"/>
      <c r="V21" s="421"/>
      <c r="W21" s="421"/>
    </row>
    <row r="22" spans="1:33">
      <c r="A22" s="434"/>
      <c r="B22" s="275"/>
      <c r="C22" s="275"/>
      <c r="D22" s="275"/>
      <c r="E22" s="275"/>
      <c r="F22" s="275"/>
      <c r="G22" s="421"/>
      <c r="H22" s="421"/>
      <c r="I22" s="422"/>
      <c r="J22" s="422"/>
      <c r="K22" s="422"/>
      <c r="L22" s="422"/>
      <c r="M22" s="422"/>
      <c r="N22" s="421"/>
      <c r="O22" s="74"/>
      <c r="P22" s="74"/>
      <c r="Q22" s="74"/>
      <c r="R22" s="74"/>
      <c r="S22" s="114"/>
      <c r="T22" s="114"/>
      <c r="U22" s="74"/>
      <c r="V22" s="421"/>
      <c r="W22" s="421"/>
    </row>
    <row r="23" spans="1:33">
      <c r="A23" s="19"/>
      <c r="B23" s="75"/>
      <c r="C23" s="75"/>
      <c r="D23" s="114"/>
      <c r="E23" s="74"/>
      <c r="O23" s="74"/>
      <c r="P23" s="74"/>
      <c r="Q23" s="74"/>
      <c r="R23" s="74"/>
      <c r="S23" s="114"/>
      <c r="T23" s="114"/>
      <c r="U23" s="74"/>
    </row>
    <row r="24" spans="1:33" s="132" customFormat="1" ht="11.25">
      <c r="A24" s="70" t="s">
        <v>82</v>
      </c>
      <c r="B24" s="119"/>
      <c r="C24" s="119"/>
      <c r="D24" s="119"/>
      <c r="E24" s="119"/>
      <c r="F24" s="119"/>
      <c r="I24" s="150"/>
      <c r="J24" s="150"/>
      <c r="K24" s="150"/>
      <c r="L24" s="150"/>
      <c r="M24" s="150"/>
      <c r="P24" s="150"/>
      <c r="Q24" s="150"/>
      <c r="R24" s="150"/>
      <c r="S24" s="150"/>
    </row>
    <row r="25" spans="1:33" s="132" customFormat="1" ht="11.25">
      <c r="A25" s="119" t="s">
        <v>264</v>
      </c>
      <c r="B25" s="150"/>
      <c r="C25" s="150"/>
      <c r="D25" s="150"/>
      <c r="E25" s="150"/>
      <c r="F25" s="150"/>
      <c r="I25" s="150"/>
      <c r="J25" s="150"/>
      <c r="K25" s="150"/>
      <c r="L25" s="150"/>
      <c r="M25" s="150"/>
      <c r="P25" s="150"/>
      <c r="Q25" s="150"/>
      <c r="R25" s="150"/>
      <c r="S25" s="150"/>
    </row>
    <row r="26" spans="1:33" s="132" customFormat="1" ht="11.25">
      <c r="A26" s="119"/>
      <c r="B26" s="150"/>
      <c r="C26" s="150"/>
      <c r="D26" s="150"/>
      <c r="E26" s="150"/>
      <c r="F26" s="150"/>
      <c r="I26" s="150"/>
      <c r="J26" s="150"/>
      <c r="K26" s="150"/>
      <c r="L26" s="150"/>
      <c r="M26" s="150"/>
      <c r="P26" s="150"/>
      <c r="Q26" s="150"/>
      <c r="R26" s="150"/>
      <c r="S26" s="150"/>
    </row>
    <row r="27" spans="1:33">
      <c r="O27" s="47"/>
      <c r="P27" s="47"/>
      <c r="Q27" s="47"/>
      <c r="R27" s="47"/>
      <c r="S27" s="47"/>
      <c r="T27" s="47"/>
      <c r="U27" s="47"/>
      <c r="V27" s="47"/>
      <c r="W27" s="47"/>
      <c r="X27" s="47"/>
      <c r="Y27" s="47"/>
      <c r="Z27" s="47"/>
      <c r="AB27" s="100"/>
      <c r="AC27" s="85"/>
      <c r="AD27" s="85"/>
      <c r="AE27" s="85"/>
      <c r="AF27" s="85"/>
      <c r="AG27" s="85"/>
    </row>
    <row r="28" spans="1:33">
      <c r="O28" s="47"/>
      <c r="P28" s="47"/>
      <c r="Q28" s="47"/>
      <c r="R28" s="47"/>
      <c r="S28" s="47"/>
      <c r="T28" s="47"/>
      <c r="U28" s="47"/>
      <c r="V28" s="47"/>
      <c r="W28" s="47"/>
      <c r="X28" s="47"/>
      <c r="Y28" s="47"/>
      <c r="Z28" s="47"/>
      <c r="AB28" s="100"/>
      <c r="AC28" s="85"/>
      <c r="AD28" s="85"/>
      <c r="AE28" s="85"/>
      <c r="AF28" s="85"/>
      <c r="AG28" s="85"/>
    </row>
    <row r="29" spans="1:33">
      <c r="O29" s="47"/>
      <c r="P29" s="47"/>
      <c r="Q29" s="47"/>
      <c r="R29" s="47"/>
      <c r="S29" s="47"/>
      <c r="T29" s="47"/>
      <c r="U29" s="47"/>
      <c r="V29" s="47"/>
      <c r="W29" s="47"/>
      <c r="X29" s="47"/>
      <c r="Y29" s="47"/>
      <c r="Z29" s="47"/>
      <c r="AB29" s="100"/>
      <c r="AC29" s="85"/>
      <c r="AD29" s="85"/>
      <c r="AE29" s="85"/>
      <c r="AF29" s="85"/>
      <c r="AG29" s="85"/>
    </row>
    <row r="30" spans="1:33">
      <c r="O30" s="47"/>
      <c r="P30" s="47"/>
      <c r="Q30" s="47"/>
      <c r="R30" s="47"/>
      <c r="S30" s="47"/>
      <c r="T30" s="47"/>
      <c r="U30" s="47"/>
      <c r="V30" s="47"/>
      <c r="W30" s="47"/>
      <c r="X30" s="47"/>
      <c r="Y30" s="47"/>
      <c r="Z30" s="47"/>
      <c r="AB30" s="100"/>
      <c r="AC30" s="85"/>
      <c r="AD30" s="85"/>
      <c r="AE30" s="85"/>
      <c r="AF30" s="85"/>
      <c r="AG30" s="85"/>
    </row>
    <row r="31" spans="1:33">
      <c r="AB31" s="100"/>
      <c r="AC31" s="85"/>
      <c r="AD31" s="85"/>
      <c r="AE31" s="85"/>
      <c r="AF31" s="85"/>
      <c r="AG31" s="85"/>
    </row>
    <row r="32" spans="1:33">
      <c r="AB32" s="100"/>
      <c r="AC32" s="85"/>
      <c r="AD32" s="85"/>
      <c r="AE32" s="85"/>
      <c r="AF32" s="85"/>
      <c r="AG32" s="85"/>
    </row>
    <row r="33" spans="1:33">
      <c r="AB33" s="100"/>
      <c r="AC33" s="85"/>
      <c r="AD33" s="85"/>
      <c r="AE33" s="85"/>
      <c r="AF33" s="85"/>
      <c r="AG33" s="85"/>
    </row>
    <row r="34" spans="1:33">
      <c r="AB34" s="100"/>
      <c r="AC34" s="85"/>
      <c r="AD34" s="85"/>
      <c r="AE34" s="85"/>
      <c r="AF34" s="85"/>
      <c r="AG34" s="85"/>
    </row>
    <row r="35" spans="1:33">
      <c r="AB35" s="100"/>
      <c r="AC35" s="85"/>
      <c r="AD35" s="85"/>
      <c r="AE35" s="85"/>
      <c r="AF35" s="85"/>
      <c r="AG35" s="85"/>
    </row>
    <row r="36" spans="1:33">
      <c r="AB36" s="100"/>
      <c r="AC36" s="85"/>
      <c r="AD36" s="85"/>
      <c r="AE36" s="85"/>
      <c r="AF36" s="85"/>
      <c r="AG36" s="85"/>
    </row>
    <row r="41" spans="1:33">
      <c r="A41" s="30"/>
    </row>
    <row r="44" spans="1:33">
      <c r="H44" s="30"/>
    </row>
  </sheetData>
  <hyperlinks>
    <hyperlink ref="A1" location="Contents!B3" display="Return to the Table of Contents" xr:uid="{249592C6-F6C4-44A2-80CC-BB3943324B64}"/>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3"/>
  <dimension ref="A1:I31"/>
  <sheetViews>
    <sheetView workbookViewId="0">
      <selection activeCell="A3" sqref="A3"/>
    </sheetView>
  </sheetViews>
  <sheetFormatPr defaultColWidth="10.625" defaultRowHeight="12.75"/>
  <cols>
    <col min="1" max="1" width="10.875" style="36" customWidth="1"/>
    <col min="2" max="4" width="9.125" style="36" customWidth="1"/>
    <col min="5" max="5" width="2.625" style="36" customWidth="1"/>
    <col min="6" max="6" width="10.875" style="36" customWidth="1"/>
    <col min="7" max="9" width="9.125" style="36" customWidth="1"/>
    <col min="10" max="10" width="4.625" style="36" customWidth="1"/>
    <col min="11" max="16384" width="10.625" style="36"/>
  </cols>
  <sheetData>
    <row r="1" spans="1:9">
      <c r="A1" s="12" t="s">
        <v>55</v>
      </c>
    </row>
    <row r="2" spans="1:9">
      <c r="A2" s="12"/>
    </row>
    <row r="3" spans="1:9" s="35" customFormat="1">
      <c r="A3" s="27" t="s">
        <v>333</v>
      </c>
      <c r="B3" s="27"/>
      <c r="C3" s="27"/>
      <c r="D3" s="27"/>
      <c r="E3" s="4"/>
      <c r="F3" s="4"/>
      <c r="G3" s="4"/>
    </row>
    <row r="4" spans="1:9">
      <c r="A4" s="10"/>
      <c r="B4" s="1"/>
      <c r="C4" s="1"/>
      <c r="D4" s="1"/>
      <c r="E4" s="1"/>
      <c r="F4" s="1"/>
      <c r="G4" s="1"/>
    </row>
    <row r="5" spans="1:9">
      <c r="A5" s="10"/>
      <c r="B5" s="1"/>
      <c r="C5" s="1"/>
      <c r="D5" s="1"/>
      <c r="E5" s="1"/>
      <c r="F5" s="1"/>
      <c r="G5" s="1"/>
    </row>
    <row r="6" spans="1:9" ht="14.25" customHeight="1">
      <c r="A6" s="27" t="s">
        <v>502</v>
      </c>
      <c r="B6" s="14"/>
      <c r="C6" s="14"/>
      <c r="D6" s="14"/>
      <c r="E6" s="1"/>
      <c r="F6" s="27" t="s">
        <v>503</v>
      </c>
      <c r="G6" s="14"/>
      <c r="H6" s="14"/>
      <c r="I6" s="14"/>
    </row>
    <row r="7" spans="1:9">
      <c r="A7" s="273" t="s">
        <v>576</v>
      </c>
      <c r="B7" s="242" t="s">
        <v>19</v>
      </c>
      <c r="C7" s="242" t="s">
        <v>3</v>
      </c>
      <c r="D7" s="242" t="s">
        <v>0</v>
      </c>
      <c r="E7" s="1"/>
      <c r="F7" s="273" t="s">
        <v>577</v>
      </c>
      <c r="G7" s="242" t="s">
        <v>19</v>
      </c>
      <c r="H7" s="242" t="s">
        <v>3</v>
      </c>
      <c r="I7" s="242" t="s">
        <v>0</v>
      </c>
    </row>
    <row r="8" spans="1:9">
      <c r="A8" s="5">
        <v>2009</v>
      </c>
      <c r="B8" s="85">
        <v>3995.2950000000001</v>
      </c>
      <c r="C8" s="85">
        <v>1692.9960000000001</v>
      </c>
      <c r="D8" s="85">
        <f t="shared" ref="D8:D20" si="0">SUM(B8:C8)</f>
        <v>5688.2910000000002</v>
      </c>
      <c r="E8" s="1"/>
      <c r="F8" s="5"/>
      <c r="G8" s="85"/>
      <c r="H8" s="85"/>
      <c r="I8" s="85"/>
    </row>
    <row r="9" spans="1:9">
      <c r="A9" s="268">
        <v>2010</v>
      </c>
      <c r="B9" s="269">
        <v>4900.2460000000001</v>
      </c>
      <c r="C9" s="269">
        <v>1903.1020000000001</v>
      </c>
      <c r="D9" s="269">
        <f t="shared" si="0"/>
        <v>6803.348</v>
      </c>
      <c r="E9" s="1"/>
      <c r="F9" s="268">
        <f>A9</f>
        <v>2010</v>
      </c>
      <c r="G9" s="270">
        <f>B9/B8-1</f>
        <v>0.22650417553647473</v>
      </c>
      <c r="H9" s="270">
        <f t="shared" ref="H9:I22" si="1">C9/C8-1</f>
        <v>0.12410306935161097</v>
      </c>
      <c r="I9" s="270">
        <f t="shared" si="1"/>
        <v>0.19602671522958293</v>
      </c>
    </row>
    <row r="10" spans="1:9">
      <c r="A10" s="5">
        <v>2011</v>
      </c>
      <c r="B10" s="85">
        <v>4501.4380000000001</v>
      </c>
      <c r="C10" s="85">
        <v>2107.538</v>
      </c>
      <c r="D10" s="85">
        <f t="shared" si="0"/>
        <v>6608.9760000000006</v>
      </c>
      <c r="E10" s="1"/>
      <c r="F10" s="5">
        <f t="shared" ref="F10:F22" si="2">A10</f>
        <v>2011</v>
      </c>
      <c r="G10" s="74">
        <f t="shared" ref="G10:G21" si="3">B10/B9-1</f>
        <v>-8.1385301880762762E-2</v>
      </c>
      <c r="H10" s="74">
        <f t="shared" si="1"/>
        <v>0.10742251334925812</v>
      </c>
      <c r="I10" s="74">
        <f t="shared" si="1"/>
        <v>-2.8570051098370852E-2</v>
      </c>
    </row>
    <row r="11" spans="1:9">
      <c r="A11" s="268">
        <v>2012</v>
      </c>
      <c r="B11" s="269">
        <v>5321.857</v>
      </c>
      <c r="C11" s="269">
        <v>2334.6129999999998</v>
      </c>
      <c r="D11" s="269">
        <f t="shared" si="0"/>
        <v>7656.4699999999993</v>
      </c>
      <c r="E11" s="1"/>
      <c r="F11" s="268">
        <f t="shared" si="2"/>
        <v>2012</v>
      </c>
      <c r="G11" s="270">
        <f t="shared" si="3"/>
        <v>0.1822570920670239</v>
      </c>
      <c r="H11" s="270">
        <f t="shared" si="1"/>
        <v>0.1077442020025261</v>
      </c>
      <c r="I11" s="270">
        <f t="shared" si="1"/>
        <v>0.15849565802629617</v>
      </c>
    </row>
    <row r="12" spans="1:9">
      <c r="A12" s="5">
        <v>2013</v>
      </c>
      <c r="B12" s="85">
        <v>6472.8770000000004</v>
      </c>
      <c r="C12" s="85">
        <v>2366.7689999999998</v>
      </c>
      <c r="D12" s="85">
        <f t="shared" si="0"/>
        <v>8839.6460000000006</v>
      </c>
      <c r="E12" s="1"/>
      <c r="F12" s="5">
        <f t="shared" si="2"/>
        <v>2013</v>
      </c>
      <c r="G12" s="74">
        <f t="shared" si="3"/>
        <v>0.21628164755272472</v>
      </c>
      <c r="H12" s="74">
        <f t="shared" si="1"/>
        <v>1.3773589027389121E-2</v>
      </c>
      <c r="I12" s="74">
        <f t="shared" si="1"/>
        <v>0.15453283301573717</v>
      </c>
    </row>
    <row r="13" spans="1:9">
      <c r="A13" s="268">
        <v>2014</v>
      </c>
      <c r="B13" s="269">
        <v>6770.6289999999999</v>
      </c>
      <c r="C13" s="269">
        <v>2586.953</v>
      </c>
      <c r="D13" s="269">
        <f t="shared" si="0"/>
        <v>9357.5820000000003</v>
      </c>
      <c r="E13" s="1"/>
      <c r="F13" s="268">
        <f t="shared" si="2"/>
        <v>2014</v>
      </c>
      <c r="G13" s="270">
        <f t="shared" si="3"/>
        <v>4.5999947164143462E-2</v>
      </c>
      <c r="H13" s="270">
        <f t="shared" si="1"/>
        <v>9.3031470329381527E-2</v>
      </c>
      <c r="I13" s="270">
        <f t="shared" si="1"/>
        <v>5.8592391595772009E-2</v>
      </c>
    </row>
    <row r="14" spans="1:9">
      <c r="A14" s="5">
        <v>2015</v>
      </c>
      <c r="B14" s="85">
        <v>6756.1629999999996</v>
      </c>
      <c r="C14" s="85">
        <v>2427.1779999999999</v>
      </c>
      <c r="D14" s="85">
        <f t="shared" si="0"/>
        <v>9183.3410000000003</v>
      </c>
      <c r="E14" s="1"/>
      <c r="F14" s="5">
        <f t="shared" si="2"/>
        <v>2015</v>
      </c>
      <c r="G14" s="74">
        <f t="shared" si="3"/>
        <v>-2.1365814018166063E-3</v>
      </c>
      <c r="H14" s="74">
        <f t="shared" si="1"/>
        <v>-6.1761848785037876E-2</v>
      </c>
      <c r="I14" s="74">
        <f t="shared" si="1"/>
        <v>-1.8620301697596653E-2</v>
      </c>
    </row>
    <row r="15" spans="1:9">
      <c r="A15" s="268">
        <v>2016</v>
      </c>
      <c r="B15" s="269">
        <v>7146.32</v>
      </c>
      <c r="C15" s="269">
        <v>2504.3470000000002</v>
      </c>
      <c r="D15" s="269">
        <f t="shared" si="0"/>
        <v>9650.6669999999995</v>
      </c>
      <c r="E15" s="1"/>
      <c r="F15" s="268">
        <f t="shared" si="2"/>
        <v>2016</v>
      </c>
      <c r="G15" s="270">
        <f t="shared" si="3"/>
        <v>5.7748310690550309E-2</v>
      </c>
      <c r="H15" s="270">
        <f t="shared" si="1"/>
        <v>3.179371269845066E-2</v>
      </c>
      <c r="I15" s="270">
        <f t="shared" si="1"/>
        <v>5.0888451163906279E-2</v>
      </c>
    </row>
    <row r="16" spans="1:9">
      <c r="A16" s="5">
        <v>2017</v>
      </c>
      <c r="B16" s="85">
        <v>9118.1380000000008</v>
      </c>
      <c r="C16" s="85">
        <v>2950.2429999999999</v>
      </c>
      <c r="D16" s="85">
        <f t="shared" si="0"/>
        <v>12068.381000000001</v>
      </c>
      <c r="E16" s="1"/>
      <c r="F16" s="5">
        <f t="shared" si="2"/>
        <v>2017</v>
      </c>
      <c r="G16" s="74">
        <f t="shared" si="3"/>
        <v>0.27592075361864588</v>
      </c>
      <c r="H16" s="74">
        <f t="shared" si="1"/>
        <v>0.17804880873137785</v>
      </c>
      <c r="I16" s="74">
        <f t="shared" si="1"/>
        <v>0.25052299493910657</v>
      </c>
    </row>
    <row r="17" spans="1:9">
      <c r="A17" s="268">
        <v>2018</v>
      </c>
      <c r="B17" s="269">
        <v>7899.5630000000001</v>
      </c>
      <c r="C17" s="269">
        <v>2984.5630000000001</v>
      </c>
      <c r="D17" s="269">
        <f t="shared" si="0"/>
        <v>10884.126</v>
      </c>
      <c r="E17" s="1"/>
      <c r="F17" s="268">
        <f t="shared" si="2"/>
        <v>2018</v>
      </c>
      <c r="G17" s="270">
        <f t="shared" si="3"/>
        <v>-0.13364296526330277</v>
      </c>
      <c r="H17" s="270">
        <f t="shared" si="1"/>
        <v>1.1632940066292896E-2</v>
      </c>
      <c r="I17" s="270">
        <f t="shared" si="1"/>
        <v>-9.8128738229262158E-2</v>
      </c>
    </row>
    <row r="18" spans="1:9">
      <c r="A18" s="5">
        <v>2019</v>
      </c>
      <c r="B18" s="85">
        <v>9478.0139999999992</v>
      </c>
      <c r="C18" s="85">
        <v>3266.9119999999998</v>
      </c>
      <c r="D18" s="85">
        <f t="shared" si="0"/>
        <v>12744.925999999999</v>
      </c>
      <c r="E18" s="1"/>
      <c r="F18" s="5">
        <f t="shared" si="2"/>
        <v>2019</v>
      </c>
      <c r="G18" s="74">
        <f t="shared" si="3"/>
        <v>0.19981497710696128</v>
      </c>
      <c r="H18" s="74">
        <f t="shared" si="1"/>
        <v>9.4603129503381123E-2</v>
      </c>
      <c r="I18" s="74">
        <f t="shared" si="1"/>
        <v>0.17096457722007252</v>
      </c>
    </row>
    <row r="19" spans="1:9">
      <c r="A19" s="268">
        <v>2020</v>
      </c>
      <c r="B19" s="269">
        <v>10615.016</v>
      </c>
      <c r="C19" s="269">
        <v>3536.2330000000002</v>
      </c>
      <c r="D19" s="269">
        <f t="shared" si="0"/>
        <v>14151.249</v>
      </c>
      <c r="E19" s="1"/>
      <c r="F19" s="268">
        <f t="shared" si="2"/>
        <v>2020</v>
      </c>
      <c r="G19" s="270">
        <f t="shared" si="3"/>
        <v>0.11996205112168012</v>
      </c>
      <c r="H19" s="270">
        <f t="shared" si="1"/>
        <v>8.2439012743532825E-2</v>
      </c>
      <c r="I19" s="270">
        <f t="shared" si="1"/>
        <v>0.11034375562478749</v>
      </c>
    </row>
    <row r="20" spans="1:9">
      <c r="A20" s="5">
        <v>2021</v>
      </c>
      <c r="B20" s="85">
        <v>12061.294</v>
      </c>
      <c r="C20" s="85">
        <v>3796.6590000000001</v>
      </c>
      <c r="D20" s="85">
        <f t="shared" si="0"/>
        <v>15857.953</v>
      </c>
      <c r="E20" s="1"/>
      <c r="F20" s="5">
        <f t="shared" si="2"/>
        <v>2021</v>
      </c>
      <c r="G20" s="74">
        <f t="shared" si="3"/>
        <v>0.13624831088337497</v>
      </c>
      <c r="H20" s="74">
        <f t="shared" si="1"/>
        <v>7.3645034136608167E-2</v>
      </c>
      <c r="I20" s="74">
        <f t="shared" si="1"/>
        <v>0.12060447809235786</v>
      </c>
    </row>
    <row r="21" spans="1:9">
      <c r="A21" s="268">
        <v>2022</v>
      </c>
      <c r="B21" s="269">
        <v>10305.962</v>
      </c>
      <c r="C21" s="269">
        <v>3381.3580000000002</v>
      </c>
      <c r="D21" s="269">
        <f>SUM(B21:C21)</f>
        <v>13687.32</v>
      </c>
      <c r="E21" s="1"/>
      <c r="F21" s="268">
        <f t="shared" si="2"/>
        <v>2022</v>
      </c>
      <c r="G21" s="270">
        <f t="shared" si="3"/>
        <v>-0.14553430170925274</v>
      </c>
      <c r="H21" s="270">
        <f t="shared" si="1"/>
        <v>-0.10938591008568321</v>
      </c>
      <c r="I21" s="270">
        <f t="shared" si="1"/>
        <v>-0.13687977256585382</v>
      </c>
    </row>
    <row r="22" spans="1:9">
      <c r="A22" s="93">
        <v>2023</v>
      </c>
      <c r="B22" s="92">
        <v>11475.356</v>
      </c>
      <c r="C22" s="92">
        <v>3484.299</v>
      </c>
      <c r="D22" s="92">
        <f t="shared" ref="D22" si="4">SUM(B22:C22)</f>
        <v>14959.654999999999</v>
      </c>
      <c r="E22" s="1"/>
      <c r="F22" s="93">
        <f t="shared" si="2"/>
        <v>2023</v>
      </c>
      <c r="G22" s="73">
        <f>B22/B21-1</f>
        <v>0.11346771897664665</v>
      </c>
      <c r="H22" s="73">
        <f t="shared" si="1"/>
        <v>3.044368564346045E-2</v>
      </c>
      <c r="I22" s="73">
        <f t="shared" si="1"/>
        <v>9.2957204186064013E-2</v>
      </c>
    </row>
    <row r="23" spans="1:9">
      <c r="A23" s="13"/>
      <c r="B23" s="20"/>
      <c r="C23" s="20"/>
      <c r="D23" s="20"/>
      <c r="E23" s="1"/>
      <c r="F23" s="13"/>
      <c r="G23" s="20"/>
      <c r="H23" s="20"/>
      <c r="I23" s="20"/>
    </row>
    <row r="24" spans="1:9">
      <c r="A24" s="263" t="s">
        <v>99</v>
      </c>
      <c r="B24" s="272">
        <f>AVERAGE(B$8:B$22)</f>
        <v>7787.8778666666667</v>
      </c>
      <c r="C24" s="272">
        <f t="shared" ref="C24:D24" si="5">AVERAGE(C$8:C$22)</f>
        <v>2754.9175333333333</v>
      </c>
      <c r="D24" s="272">
        <f t="shared" si="5"/>
        <v>10542.795400000001</v>
      </c>
      <c r="E24" s="1"/>
    </row>
    <row r="25" spans="1:9">
      <c r="A25" s="263" t="s">
        <v>123</v>
      </c>
      <c r="B25" s="264">
        <f>B22/B21-1</f>
        <v>0.11346771897664665</v>
      </c>
      <c r="C25" s="264">
        <f t="shared" ref="C25:D25" si="6">C22/C21-1</f>
        <v>3.044368564346045E-2</v>
      </c>
      <c r="D25" s="264">
        <f t="shared" si="6"/>
        <v>9.2957204186064013E-2</v>
      </c>
      <c r="E25" s="1"/>
    </row>
    <row r="26" spans="1:9">
      <c r="A26" s="265" t="s">
        <v>457</v>
      </c>
      <c r="B26" s="266">
        <f>((B22/B17)^(1/5))-1</f>
        <v>7.7538062921107098E-2</v>
      </c>
      <c r="C26" s="266">
        <f t="shared" ref="C26:D26" si="7">((C22/C17)^(1/5))-1</f>
        <v>3.1447038185615117E-2</v>
      </c>
      <c r="D26" s="266">
        <f t="shared" si="7"/>
        <v>6.5677026330144272E-2</v>
      </c>
      <c r="E26" s="1"/>
      <c r="G26" s="74"/>
      <c r="H26" s="74"/>
      <c r="I26" s="74"/>
    </row>
    <row r="27" spans="1:9">
      <c r="A27" s="265" t="s">
        <v>458</v>
      </c>
      <c r="B27" s="266">
        <f>((B22/B12)^(1/10))-1</f>
        <v>5.8929095531707887E-2</v>
      </c>
      <c r="C27" s="266">
        <f t="shared" ref="C27:D27" si="8">((C22/C12)^(1/10))-1</f>
        <v>3.9431692454411582E-2</v>
      </c>
      <c r="D27" s="266">
        <f t="shared" si="8"/>
        <v>5.4019560207310136E-2</v>
      </c>
      <c r="E27" s="1"/>
      <c r="G27" s="74"/>
      <c r="H27" s="74"/>
      <c r="I27" s="74"/>
    </row>
    <row r="30" spans="1:9" s="132" customFormat="1" ht="11.25">
      <c r="A30" s="405" t="s">
        <v>110</v>
      </c>
      <c r="B30" s="405"/>
      <c r="C30" s="405"/>
      <c r="D30" s="405"/>
      <c r="E30" s="130"/>
      <c r="F30" s="130"/>
      <c r="G30" s="130"/>
    </row>
    <row r="31" spans="1:9">
      <c r="A31" s="70" t="s">
        <v>130</v>
      </c>
      <c r="B31" s="70"/>
      <c r="C31" s="70"/>
      <c r="D31" s="70"/>
      <c r="E31" s="1"/>
      <c r="F31" s="1"/>
      <c r="G31" s="1"/>
    </row>
  </sheetData>
  <mergeCells count="1">
    <mergeCell ref="A30:D30"/>
  </mergeCells>
  <hyperlinks>
    <hyperlink ref="A1" location="Contents!B3" display="Return to the Table of Contents" xr:uid="{3E7342A0-5FB2-4D61-A693-AA797BBD2B41}"/>
  </hyperlinks>
  <pageMargins left="0.7" right="0.7" top="0.75" bottom="0.75" header="0.3" footer="0.3"/>
  <pageSetup orientation="portrait" r:id="rId1"/>
  <ignoredErrors>
    <ignoredError sqref="D8:D22"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8"/>
  <dimension ref="A1:I32"/>
  <sheetViews>
    <sheetView workbookViewId="0">
      <selection activeCell="A3" sqref="A3"/>
    </sheetView>
  </sheetViews>
  <sheetFormatPr defaultColWidth="10.625" defaultRowHeight="12.75"/>
  <cols>
    <col min="1" max="4" width="10.625" style="36" customWidth="1"/>
    <col min="5" max="5" width="2.625" style="36" customWidth="1"/>
    <col min="6" max="9" width="10.625" style="36" customWidth="1"/>
    <col min="10" max="10" width="4.625" style="36" customWidth="1"/>
    <col min="11" max="16384" width="10.625" style="36"/>
  </cols>
  <sheetData>
    <row r="1" spans="1:9">
      <c r="A1" s="12" t="s">
        <v>55</v>
      </c>
    </row>
    <row r="2" spans="1:9">
      <c r="A2" s="12"/>
    </row>
    <row r="3" spans="1:9" s="35" customFormat="1">
      <c r="A3" s="27" t="s">
        <v>334</v>
      </c>
      <c r="B3" s="27"/>
      <c r="C3" s="27"/>
      <c r="D3" s="27"/>
      <c r="E3" s="27"/>
    </row>
    <row r="4" spans="1:9">
      <c r="A4" s="10"/>
      <c r="B4" s="1"/>
      <c r="C4" s="1"/>
      <c r="D4" s="1"/>
      <c r="E4" s="1"/>
    </row>
    <row r="5" spans="1:9">
      <c r="A5" s="10"/>
      <c r="B5" s="1"/>
      <c r="C5" s="1"/>
      <c r="D5" s="1"/>
      <c r="E5" s="1"/>
    </row>
    <row r="6" spans="1:9" ht="14.25" customHeight="1">
      <c r="A6" s="27" t="s">
        <v>504</v>
      </c>
      <c r="B6" s="14"/>
      <c r="C6" s="14"/>
      <c r="D6" s="14"/>
      <c r="E6" s="1"/>
      <c r="F6" s="27" t="s">
        <v>505</v>
      </c>
      <c r="G6" s="14"/>
      <c r="H6" s="14"/>
      <c r="I6" s="14"/>
    </row>
    <row r="7" spans="1:9">
      <c r="A7" s="273" t="s">
        <v>576</v>
      </c>
      <c r="B7" s="242" t="s">
        <v>19</v>
      </c>
      <c r="C7" s="242" t="s">
        <v>3</v>
      </c>
      <c r="D7" s="242" t="s">
        <v>0</v>
      </c>
      <c r="E7" s="1"/>
      <c r="F7" s="273" t="s">
        <v>577</v>
      </c>
      <c r="G7" s="242" t="s">
        <v>19</v>
      </c>
      <c r="H7" s="242" t="s">
        <v>3</v>
      </c>
      <c r="I7" s="242" t="s">
        <v>0</v>
      </c>
    </row>
    <row r="8" spans="1:9">
      <c r="A8" s="5">
        <v>2009</v>
      </c>
      <c r="B8" s="85">
        <v>6396.2979999999998</v>
      </c>
      <c r="C8" s="85">
        <v>3991.8710000000001</v>
      </c>
      <c r="D8" s="85">
        <f t="shared" ref="D8:D21" si="0">SUM(B8:C8)</f>
        <v>10388.169</v>
      </c>
      <c r="E8" s="1"/>
      <c r="F8" s="5"/>
      <c r="G8" s="85"/>
      <c r="H8" s="85"/>
      <c r="I8" s="85"/>
    </row>
    <row r="9" spans="1:9">
      <c r="A9" s="268">
        <v>2010</v>
      </c>
      <c r="B9" s="269">
        <v>7404.1480000000001</v>
      </c>
      <c r="C9" s="269">
        <v>7320.2870000000003</v>
      </c>
      <c r="D9" s="269">
        <f t="shared" si="0"/>
        <v>14724.435000000001</v>
      </c>
      <c r="E9" s="1"/>
      <c r="F9" s="268">
        <f>A9</f>
        <v>2010</v>
      </c>
      <c r="G9" s="270">
        <f>B9/B8-1</f>
        <v>0.15756770556969046</v>
      </c>
      <c r="H9" s="270">
        <f t="shared" ref="H9:I22" si="1">C9/C8-1</f>
        <v>0.83379848697515535</v>
      </c>
      <c r="I9" s="270">
        <f t="shared" si="1"/>
        <v>0.41742351322932869</v>
      </c>
    </row>
    <row r="10" spans="1:9">
      <c r="A10" s="5">
        <v>2011</v>
      </c>
      <c r="B10" s="85">
        <v>8000.4849999999997</v>
      </c>
      <c r="C10" s="85">
        <v>7054.8710000000001</v>
      </c>
      <c r="D10" s="85">
        <f t="shared" si="0"/>
        <v>15055.356</v>
      </c>
      <c r="E10" s="1"/>
      <c r="F10" s="5">
        <f t="shared" ref="F10:F22" si="2">A10</f>
        <v>2011</v>
      </c>
      <c r="G10" s="74">
        <f t="shared" ref="G10:G22" si="3">B10/B9-1</f>
        <v>8.0540934622052252E-2</v>
      </c>
      <c r="H10" s="74">
        <f t="shared" si="1"/>
        <v>-3.6257594818345229E-2</v>
      </c>
      <c r="I10" s="74">
        <f t="shared" si="1"/>
        <v>2.2474274904266123E-2</v>
      </c>
    </row>
    <row r="11" spans="1:9">
      <c r="A11" s="268">
        <v>2012</v>
      </c>
      <c r="B11" s="269">
        <v>6909.4989999999998</v>
      </c>
      <c r="C11" s="269">
        <v>7824.2979999999998</v>
      </c>
      <c r="D11" s="269">
        <f t="shared" si="0"/>
        <v>14733.796999999999</v>
      </c>
      <c r="E11" s="1"/>
      <c r="F11" s="268">
        <f t="shared" si="2"/>
        <v>2012</v>
      </c>
      <c r="G11" s="270">
        <f t="shared" si="3"/>
        <v>-0.13636498287291332</v>
      </c>
      <c r="H11" s="270">
        <f t="shared" si="1"/>
        <v>0.10906322737864382</v>
      </c>
      <c r="I11" s="270">
        <f t="shared" si="1"/>
        <v>-2.1358445459542796E-2</v>
      </c>
    </row>
    <row r="12" spans="1:9">
      <c r="A12" s="5">
        <v>2013</v>
      </c>
      <c r="B12" s="85">
        <v>7850.7089999999998</v>
      </c>
      <c r="C12" s="85">
        <v>8609.5840000000007</v>
      </c>
      <c r="D12" s="85">
        <f t="shared" si="0"/>
        <v>16460.293000000001</v>
      </c>
      <c r="E12" s="1"/>
      <c r="F12" s="5">
        <f t="shared" si="2"/>
        <v>2013</v>
      </c>
      <c r="G12" s="74">
        <f t="shared" si="3"/>
        <v>0.13621971723275461</v>
      </c>
      <c r="H12" s="74">
        <f t="shared" si="1"/>
        <v>0.10036504233351051</v>
      </c>
      <c r="I12" s="74">
        <f t="shared" si="1"/>
        <v>0.11717929872387978</v>
      </c>
    </row>
    <row r="13" spans="1:9">
      <c r="A13" s="268">
        <v>2014</v>
      </c>
      <c r="B13" s="269">
        <v>8892.1509999999998</v>
      </c>
      <c r="C13" s="269">
        <v>9287.2710000000006</v>
      </c>
      <c r="D13" s="269">
        <f t="shared" si="0"/>
        <v>18179.421999999999</v>
      </c>
      <c r="E13" s="1"/>
      <c r="F13" s="268">
        <f t="shared" si="2"/>
        <v>2014</v>
      </c>
      <c r="G13" s="270">
        <f t="shared" si="3"/>
        <v>0.13265578943252132</v>
      </c>
      <c r="H13" s="270">
        <f t="shared" si="1"/>
        <v>7.8713094616418067E-2</v>
      </c>
      <c r="I13" s="270">
        <f t="shared" si="1"/>
        <v>0.10444097198026769</v>
      </c>
    </row>
    <row r="14" spans="1:9">
      <c r="A14" s="5">
        <v>2015</v>
      </c>
      <c r="B14" s="85">
        <v>9694.6740000000009</v>
      </c>
      <c r="C14" s="85">
        <v>11501</v>
      </c>
      <c r="D14" s="85">
        <f t="shared" si="0"/>
        <v>21195.673999999999</v>
      </c>
      <c r="E14" s="1"/>
      <c r="F14" s="5">
        <f t="shared" si="2"/>
        <v>2015</v>
      </c>
      <c r="G14" s="74">
        <f t="shared" si="3"/>
        <v>9.0250716615136284E-2</v>
      </c>
      <c r="H14" s="74">
        <f t="shared" si="1"/>
        <v>0.23836162420586193</v>
      </c>
      <c r="I14" s="74">
        <f t="shared" si="1"/>
        <v>0.16591572603353399</v>
      </c>
    </row>
    <row r="15" spans="1:9">
      <c r="A15" s="268">
        <v>2016</v>
      </c>
      <c r="B15" s="269">
        <v>8805.4660000000003</v>
      </c>
      <c r="C15" s="269">
        <v>11104.53</v>
      </c>
      <c r="D15" s="269">
        <f t="shared" si="0"/>
        <v>19909.995999999999</v>
      </c>
      <c r="E15" s="1"/>
      <c r="F15" s="268">
        <f t="shared" si="2"/>
        <v>2016</v>
      </c>
      <c r="G15" s="270">
        <f t="shared" si="3"/>
        <v>-9.1721289442017406E-2</v>
      </c>
      <c r="H15" s="270">
        <f t="shared" si="1"/>
        <v>-3.4472654551778059E-2</v>
      </c>
      <c r="I15" s="270">
        <f t="shared" si="1"/>
        <v>-6.0657566256208661E-2</v>
      </c>
    </row>
    <row r="16" spans="1:9">
      <c r="A16" s="5">
        <v>2017</v>
      </c>
      <c r="B16" s="85">
        <v>9798.1939999999995</v>
      </c>
      <c r="C16" s="85">
        <v>17387.153999999999</v>
      </c>
      <c r="D16" s="85">
        <f t="shared" si="0"/>
        <v>27185.347999999998</v>
      </c>
      <c r="E16" s="1"/>
      <c r="F16" s="5">
        <f t="shared" si="2"/>
        <v>2017</v>
      </c>
      <c r="G16" s="74">
        <f t="shared" si="3"/>
        <v>0.11273997310307027</v>
      </c>
      <c r="H16" s="74">
        <f t="shared" si="1"/>
        <v>0.56577126632104169</v>
      </c>
      <c r="I16" s="74">
        <f t="shared" si="1"/>
        <v>0.36541202720482713</v>
      </c>
    </row>
    <row r="17" spans="1:9">
      <c r="A17" s="268">
        <v>2018</v>
      </c>
      <c r="B17" s="269">
        <v>11907.802</v>
      </c>
      <c r="C17" s="269">
        <v>21865.671999999999</v>
      </c>
      <c r="D17" s="269">
        <f t="shared" si="0"/>
        <v>33773.474000000002</v>
      </c>
      <c r="E17" s="1"/>
      <c r="F17" s="268">
        <f t="shared" si="2"/>
        <v>2018</v>
      </c>
      <c r="G17" s="270">
        <f t="shared" si="3"/>
        <v>0.21530580023216528</v>
      </c>
      <c r="H17" s="270">
        <f t="shared" si="1"/>
        <v>0.25757625428520381</v>
      </c>
      <c r="I17" s="270">
        <f t="shared" si="1"/>
        <v>0.24234105813175555</v>
      </c>
    </row>
    <row r="18" spans="1:9">
      <c r="A18" s="5">
        <v>2019</v>
      </c>
      <c r="B18" s="85">
        <v>11082.182000000001</v>
      </c>
      <c r="C18" s="85">
        <v>25856.86</v>
      </c>
      <c r="D18" s="85">
        <f t="shared" si="0"/>
        <v>36939.042000000001</v>
      </c>
      <c r="E18" s="1"/>
      <c r="F18" s="5">
        <f t="shared" si="2"/>
        <v>2019</v>
      </c>
      <c r="G18" s="74">
        <f t="shared" si="3"/>
        <v>-6.9334374219524264E-2</v>
      </c>
      <c r="H18" s="74">
        <f t="shared" si="1"/>
        <v>0.18253214444998545</v>
      </c>
      <c r="I18" s="74">
        <f t="shared" si="1"/>
        <v>9.3729416168440327E-2</v>
      </c>
    </row>
    <row r="19" spans="1:9">
      <c r="A19" s="268">
        <v>2020</v>
      </c>
      <c r="B19" s="269">
        <v>14437.075000000001</v>
      </c>
      <c r="C19" s="269">
        <v>31616.251</v>
      </c>
      <c r="D19" s="269">
        <f t="shared" si="0"/>
        <v>46053.326000000001</v>
      </c>
      <c r="E19" s="1"/>
      <c r="F19" s="268">
        <f t="shared" si="2"/>
        <v>2020</v>
      </c>
      <c r="G19" s="270">
        <f t="shared" si="3"/>
        <v>0.30272856013373528</v>
      </c>
      <c r="H19" s="270">
        <f t="shared" si="1"/>
        <v>0.22274131507073935</v>
      </c>
      <c r="I19" s="270">
        <f t="shared" si="1"/>
        <v>0.24673850502132666</v>
      </c>
    </row>
    <row r="20" spans="1:9">
      <c r="A20" s="5">
        <v>2021</v>
      </c>
      <c r="B20" s="85">
        <v>16967.213</v>
      </c>
      <c r="C20" s="85">
        <v>35792.067000000003</v>
      </c>
      <c r="D20" s="85">
        <f t="shared" si="0"/>
        <v>52759.28</v>
      </c>
      <c r="E20" s="1"/>
      <c r="F20" s="5">
        <f t="shared" si="2"/>
        <v>2021</v>
      </c>
      <c r="G20" s="74">
        <f t="shared" si="3"/>
        <v>0.17525281263690862</v>
      </c>
      <c r="H20" s="74">
        <f t="shared" si="1"/>
        <v>0.13207815183400462</v>
      </c>
      <c r="I20" s="74">
        <f t="shared" si="1"/>
        <v>0.14561280546816535</v>
      </c>
    </row>
    <row r="21" spans="1:9">
      <c r="A21" s="268">
        <v>2022</v>
      </c>
      <c r="B21" s="269">
        <v>14260.731</v>
      </c>
      <c r="C21" s="269">
        <v>39005.142</v>
      </c>
      <c r="D21" s="269">
        <f t="shared" si="0"/>
        <v>53265.873</v>
      </c>
      <c r="E21" s="1"/>
      <c r="F21" s="268">
        <f t="shared" si="2"/>
        <v>2022</v>
      </c>
      <c r="G21" s="270">
        <f t="shared" si="3"/>
        <v>-0.15951246677931141</v>
      </c>
      <c r="H21" s="270">
        <f t="shared" si="1"/>
        <v>8.9770590784823856E-2</v>
      </c>
      <c r="I21" s="270">
        <f t="shared" si="1"/>
        <v>9.6019695492433055E-3</v>
      </c>
    </row>
    <row r="22" spans="1:9">
      <c r="A22" s="93">
        <v>2023</v>
      </c>
      <c r="B22" s="92">
        <v>17733.022000000001</v>
      </c>
      <c r="C22" s="92">
        <v>7366.02</v>
      </c>
      <c r="D22" s="92">
        <f>SUM(B22:C22)</f>
        <v>25099.042000000001</v>
      </c>
      <c r="E22" s="1"/>
      <c r="F22" s="93">
        <f t="shared" si="2"/>
        <v>2023</v>
      </c>
      <c r="G22" s="73">
        <f t="shared" si="3"/>
        <v>0.24348618594656912</v>
      </c>
      <c r="H22" s="73">
        <f t="shared" si="1"/>
        <v>-0.81115259111221794</v>
      </c>
      <c r="I22" s="73">
        <f t="shared" si="1"/>
        <v>-0.52879694659280241</v>
      </c>
    </row>
    <row r="23" spans="1:9">
      <c r="A23" s="13"/>
      <c r="B23" s="20"/>
      <c r="C23" s="20"/>
      <c r="D23" s="51"/>
      <c r="E23" s="14"/>
      <c r="F23" s="13"/>
      <c r="G23" s="20"/>
      <c r="H23" s="20"/>
      <c r="I23" s="20"/>
    </row>
    <row r="24" spans="1:9">
      <c r="A24" s="263" t="s">
        <v>99</v>
      </c>
      <c r="B24" s="272">
        <f>AVERAGE(B$8:B$22)</f>
        <v>10675.976599999998</v>
      </c>
      <c r="C24" s="272">
        <f t="shared" ref="C24:D24" si="4">AVERAGE(C$8:C$22)</f>
        <v>16372.191866666664</v>
      </c>
      <c r="D24" s="272">
        <f t="shared" si="4"/>
        <v>27048.168466666666</v>
      </c>
      <c r="E24" s="1"/>
    </row>
    <row r="25" spans="1:9">
      <c r="A25" s="263" t="s">
        <v>123</v>
      </c>
      <c r="B25" s="264">
        <f>B22/B21-1</f>
        <v>0.24348618594656912</v>
      </c>
      <c r="C25" s="264">
        <f t="shared" ref="C25:D25" si="5">C22/C21-1</f>
        <v>-0.81115259111221794</v>
      </c>
      <c r="D25" s="264">
        <f t="shared" si="5"/>
        <v>-0.52879694659280241</v>
      </c>
      <c r="E25" s="1"/>
    </row>
    <row r="26" spans="1:9">
      <c r="A26" s="265" t="s">
        <v>457</v>
      </c>
      <c r="B26" s="266">
        <f>((B22/B17)^(1/5))-1</f>
        <v>8.2904677561013385E-2</v>
      </c>
      <c r="C26" s="266">
        <f t="shared" ref="C26:D26" si="6">((C22/C17)^(1/5))-1</f>
        <v>-0.1955593413510861</v>
      </c>
      <c r="D26" s="266">
        <f t="shared" si="6"/>
        <v>-5.7641218350629631E-2</v>
      </c>
      <c r="E26" s="1"/>
      <c r="G26" s="74"/>
      <c r="H26" s="74"/>
      <c r="I26" s="74"/>
    </row>
    <row r="27" spans="1:9">
      <c r="A27" s="265" t="s">
        <v>458</v>
      </c>
      <c r="B27" s="266">
        <f>((B22/B12)^(1/10))-1</f>
        <v>8.4894199758711819E-2</v>
      </c>
      <c r="C27" s="266">
        <f t="shared" ref="C27:D27" si="7">((C22/C12)^(1/10))-1</f>
        <v>-1.5478799463481741E-2</v>
      </c>
      <c r="D27" s="266">
        <f t="shared" si="7"/>
        <v>4.309042389165807E-2</v>
      </c>
      <c r="E27" s="1"/>
      <c r="G27" s="74"/>
      <c r="H27" s="74"/>
      <c r="I27" s="74"/>
    </row>
    <row r="28" spans="1:9">
      <c r="B28" s="74"/>
      <c r="C28" s="74"/>
      <c r="D28" s="74"/>
      <c r="E28" s="1"/>
      <c r="G28" s="74"/>
      <c r="H28" s="74"/>
      <c r="I28" s="74"/>
    </row>
    <row r="29" spans="1:9">
      <c r="B29" s="74"/>
      <c r="C29" s="74"/>
      <c r="D29" s="74"/>
      <c r="E29" s="1"/>
      <c r="G29" s="74"/>
      <c r="H29" s="74"/>
      <c r="I29" s="74"/>
    </row>
    <row r="30" spans="1:9" s="132" customFormat="1" ht="11.25">
      <c r="A30" s="405" t="s">
        <v>136</v>
      </c>
      <c r="B30" s="405"/>
      <c r="C30" s="405"/>
      <c r="D30" s="405"/>
      <c r="E30" s="130"/>
    </row>
    <row r="31" spans="1:9" s="132" customFormat="1" ht="11.25">
      <c r="A31" s="405" t="s">
        <v>133</v>
      </c>
      <c r="B31" s="405"/>
      <c r="C31" s="405"/>
      <c r="D31" s="405"/>
    </row>
    <row r="32" spans="1:9" s="132" customFormat="1" ht="11.25"/>
  </sheetData>
  <mergeCells count="2">
    <mergeCell ref="A30:D30"/>
    <mergeCell ref="A31:D31"/>
  </mergeCells>
  <hyperlinks>
    <hyperlink ref="A1" location="Contents!B3" display="Return to the Table of Contents" xr:uid="{E3BD1E56-8938-4C92-AB62-0827C09C4EC2}"/>
  </hyperlinks>
  <pageMargins left="0.7" right="0.7" top="0.75" bottom="0.75" header="0.3" footer="0.3"/>
  <pageSetup orientation="portrait" r:id="rId1"/>
  <ignoredErrors>
    <ignoredError sqref="D8:D22" formulaRange="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9"/>
  <dimension ref="A1:I29"/>
  <sheetViews>
    <sheetView workbookViewId="0">
      <selection activeCell="A3" sqref="A3"/>
    </sheetView>
  </sheetViews>
  <sheetFormatPr defaultColWidth="10.625" defaultRowHeight="12.75"/>
  <cols>
    <col min="1" max="4" width="10.625" style="36" customWidth="1"/>
    <col min="5" max="5" width="2.625" style="36" customWidth="1"/>
    <col min="6" max="9" width="10.625" style="36" customWidth="1"/>
    <col min="10" max="10" width="4.625" style="36" customWidth="1"/>
    <col min="11" max="16384" width="10.625" style="36"/>
  </cols>
  <sheetData>
    <row r="1" spans="1:9">
      <c r="A1" s="12" t="s">
        <v>55</v>
      </c>
    </row>
    <row r="2" spans="1:9">
      <c r="A2" s="12"/>
    </row>
    <row r="3" spans="1:9" s="35" customFormat="1">
      <c r="A3" s="27" t="s">
        <v>335</v>
      </c>
      <c r="B3" s="27"/>
      <c r="C3" s="27"/>
      <c r="D3" s="27"/>
      <c r="E3" s="27"/>
    </row>
    <row r="4" spans="1:9">
      <c r="A4" s="10"/>
      <c r="B4" s="1"/>
      <c r="C4" s="1"/>
      <c r="D4" s="1"/>
      <c r="E4" s="1"/>
    </row>
    <row r="5" spans="1:9">
      <c r="A5" s="10"/>
      <c r="B5" s="1"/>
      <c r="C5" s="1"/>
      <c r="D5" s="1"/>
      <c r="E5" s="1"/>
    </row>
    <row r="6" spans="1:9" ht="14.25" customHeight="1">
      <c r="A6" s="27" t="s">
        <v>506</v>
      </c>
      <c r="B6" s="14"/>
      <c r="C6" s="14"/>
      <c r="D6" s="14"/>
      <c r="E6" s="1"/>
      <c r="F6" s="27" t="s">
        <v>507</v>
      </c>
      <c r="G6" s="14"/>
      <c r="H6" s="14"/>
      <c r="I6" s="14"/>
    </row>
    <row r="7" spans="1:9">
      <c r="A7" s="273" t="s">
        <v>576</v>
      </c>
      <c r="B7" s="242" t="s">
        <v>19</v>
      </c>
      <c r="C7" s="242" t="s">
        <v>3</v>
      </c>
      <c r="D7" s="242" t="s">
        <v>0</v>
      </c>
      <c r="E7" s="1"/>
      <c r="F7" s="273" t="s">
        <v>577</v>
      </c>
      <c r="G7" s="242" t="s">
        <v>19</v>
      </c>
      <c r="H7" s="242" t="s">
        <v>3</v>
      </c>
      <c r="I7" s="242" t="s">
        <v>0</v>
      </c>
    </row>
    <row r="8" spans="1:9">
      <c r="A8" s="5">
        <v>2009</v>
      </c>
      <c r="B8" s="85">
        <v>59.58</v>
      </c>
      <c r="C8" s="85">
        <v>123.873</v>
      </c>
      <c r="D8" s="85">
        <f t="shared" ref="D8:D21" si="0">SUM(B8:C8)</f>
        <v>183.453</v>
      </c>
      <c r="E8" s="1"/>
      <c r="F8" s="5"/>
      <c r="G8" s="85"/>
      <c r="H8" s="85"/>
      <c r="I8" s="85"/>
    </row>
    <row r="9" spans="1:9">
      <c r="A9" s="268">
        <v>2010</v>
      </c>
      <c r="B9" s="269">
        <v>59.887999999999998</v>
      </c>
      <c r="C9" s="269">
        <v>75.403000000000006</v>
      </c>
      <c r="D9" s="269">
        <f t="shared" si="0"/>
        <v>135.291</v>
      </c>
      <c r="E9" s="1"/>
      <c r="F9" s="268">
        <f>A9</f>
        <v>2010</v>
      </c>
      <c r="G9" s="270">
        <f>(B9-B8)/ABS(B8)</f>
        <v>5.1695199731453482E-3</v>
      </c>
      <c r="H9" s="270">
        <f t="shared" ref="H9:I22" si="1">(C9-C8)/ABS(C8)</f>
        <v>-0.39128785126702348</v>
      </c>
      <c r="I9" s="270">
        <f t="shared" si="1"/>
        <v>-0.26253045739235664</v>
      </c>
    </row>
    <row r="10" spans="1:9">
      <c r="A10" s="5">
        <v>2011</v>
      </c>
      <c r="B10" s="85">
        <v>69.769000000000005</v>
      </c>
      <c r="C10" s="85">
        <v>88.799000000000007</v>
      </c>
      <c r="D10" s="85">
        <f t="shared" si="0"/>
        <v>158.56800000000001</v>
      </c>
      <c r="E10" s="1"/>
      <c r="F10" s="5">
        <f t="shared" ref="F10:F22" si="2">A10</f>
        <v>2011</v>
      </c>
      <c r="G10" s="74">
        <f t="shared" ref="G10:G22" si="3">(B10-B9)/ABS(B9)</f>
        <v>0.16499131712530068</v>
      </c>
      <c r="H10" s="74">
        <f t="shared" si="1"/>
        <v>0.17765871384427676</v>
      </c>
      <c r="I10" s="74">
        <f t="shared" si="1"/>
        <v>0.17205135596602891</v>
      </c>
    </row>
    <row r="11" spans="1:9">
      <c r="A11" s="268">
        <v>2012</v>
      </c>
      <c r="B11" s="269">
        <v>41.326999999999998</v>
      </c>
      <c r="C11" s="269">
        <v>1.36</v>
      </c>
      <c r="D11" s="269">
        <f t="shared" si="0"/>
        <v>42.686999999999998</v>
      </c>
      <c r="E11" s="1"/>
      <c r="F11" s="268">
        <f t="shared" si="2"/>
        <v>2012</v>
      </c>
      <c r="G11" s="270">
        <f t="shared" si="3"/>
        <v>-0.40765956226977607</v>
      </c>
      <c r="H11" s="270">
        <f t="shared" si="1"/>
        <v>-0.98468451221297537</v>
      </c>
      <c r="I11" s="270">
        <f t="shared" si="1"/>
        <v>-0.73079688209474802</v>
      </c>
    </row>
    <row r="12" spans="1:9">
      <c r="A12" s="5">
        <v>2013</v>
      </c>
      <c r="B12" s="85">
        <v>174.041</v>
      </c>
      <c r="C12" s="85">
        <v>76.396000000000001</v>
      </c>
      <c r="D12" s="85">
        <f t="shared" si="0"/>
        <v>250.43700000000001</v>
      </c>
      <c r="E12" s="1"/>
      <c r="F12" s="5">
        <f t="shared" si="2"/>
        <v>2013</v>
      </c>
      <c r="G12" s="74">
        <f t="shared" si="3"/>
        <v>3.2113146369201733</v>
      </c>
      <c r="H12" s="74">
        <f t="shared" si="1"/>
        <v>55.173529411764704</v>
      </c>
      <c r="I12" s="74">
        <f t="shared" si="1"/>
        <v>4.8668212804835198</v>
      </c>
    </row>
    <row r="13" spans="1:9">
      <c r="A13" s="268">
        <v>2014</v>
      </c>
      <c r="B13" s="269">
        <v>107.72499999999999</v>
      </c>
      <c r="C13" s="269">
        <v>-93.956999999999994</v>
      </c>
      <c r="D13" s="269">
        <f t="shared" si="0"/>
        <v>13.768000000000001</v>
      </c>
      <c r="E13" s="1"/>
      <c r="F13" s="268">
        <f t="shared" si="2"/>
        <v>2014</v>
      </c>
      <c r="G13" s="270">
        <f t="shared" si="3"/>
        <v>-0.38103665228308276</v>
      </c>
      <c r="H13" s="270">
        <f t="shared" si="1"/>
        <v>-2.2298680559191584</v>
      </c>
      <c r="I13" s="270">
        <f t="shared" si="1"/>
        <v>-0.94502409787691111</v>
      </c>
    </row>
    <row r="14" spans="1:9">
      <c r="A14" s="5">
        <v>2015</v>
      </c>
      <c r="B14" s="85">
        <v>114.012</v>
      </c>
      <c r="C14" s="85">
        <v>-251.34200000000001</v>
      </c>
      <c r="D14" s="85">
        <f t="shared" si="0"/>
        <v>-137.33000000000001</v>
      </c>
      <c r="E14" s="1"/>
      <c r="F14" s="5">
        <f t="shared" si="2"/>
        <v>2015</v>
      </c>
      <c r="G14" s="74">
        <f t="shared" si="3"/>
        <v>5.8361568809468613E-2</v>
      </c>
      <c r="H14" s="74">
        <f t="shared" si="1"/>
        <v>-1.6750747682450486</v>
      </c>
      <c r="I14" s="74">
        <f t="shared" si="1"/>
        <v>-10.974578733294596</v>
      </c>
    </row>
    <row r="15" spans="1:9">
      <c r="A15" s="268">
        <v>2016</v>
      </c>
      <c r="B15" s="269">
        <v>55.844000000000001</v>
      </c>
      <c r="C15" s="269">
        <v>-233.22</v>
      </c>
      <c r="D15" s="269">
        <f t="shared" si="0"/>
        <v>-177.376</v>
      </c>
      <c r="E15" s="1"/>
      <c r="F15" s="268">
        <f t="shared" si="2"/>
        <v>2016</v>
      </c>
      <c r="G15" s="270">
        <f>(B15-B14)/ABS(B14)</f>
        <v>-0.51019190962354843</v>
      </c>
      <c r="H15" s="270">
        <f t="shared" si="1"/>
        <v>7.2100962035791916E-2</v>
      </c>
      <c r="I15" s="270">
        <f t="shared" si="1"/>
        <v>-0.29160416514963949</v>
      </c>
    </row>
    <row r="16" spans="1:9">
      <c r="A16" s="5">
        <v>2017</v>
      </c>
      <c r="B16" s="85">
        <v>106.298</v>
      </c>
      <c r="C16" s="85">
        <v>-217.756</v>
      </c>
      <c r="D16" s="85">
        <f t="shared" si="0"/>
        <v>-111.458</v>
      </c>
      <c r="E16" s="1"/>
      <c r="F16" s="5">
        <f t="shared" si="2"/>
        <v>2017</v>
      </c>
      <c r="G16" s="74">
        <f t="shared" si="3"/>
        <v>0.90348112599384001</v>
      </c>
      <c r="H16" s="74">
        <f t="shared" si="1"/>
        <v>6.6306491724551914E-2</v>
      </c>
      <c r="I16" s="74">
        <f t="shared" si="1"/>
        <v>0.3716286307053942</v>
      </c>
    </row>
    <row r="17" spans="1:9">
      <c r="A17" s="268">
        <v>2018</v>
      </c>
      <c r="B17" s="269">
        <v>-43.98</v>
      </c>
      <c r="C17" s="269">
        <v>-291.65600000000001</v>
      </c>
      <c r="D17" s="269">
        <f t="shared" si="0"/>
        <v>-335.63600000000002</v>
      </c>
      <c r="E17" s="1"/>
      <c r="F17" s="268">
        <f t="shared" si="2"/>
        <v>2018</v>
      </c>
      <c r="G17" s="270">
        <f t="shared" si="3"/>
        <v>-1.4137424975070085</v>
      </c>
      <c r="H17" s="270">
        <f t="shared" si="1"/>
        <v>-0.33937067176105368</v>
      </c>
      <c r="I17" s="270">
        <f t="shared" si="1"/>
        <v>-2.011322650684563</v>
      </c>
    </row>
    <row r="18" spans="1:9">
      <c r="A18" s="5">
        <v>2019</v>
      </c>
      <c r="B18" s="85">
        <v>-50.037999999999997</v>
      </c>
      <c r="C18" s="85">
        <v>-113.584</v>
      </c>
      <c r="D18" s="85">
        <f t="shared" si="0"/>
        <v>-163.62200000000001</v>
      </c>
      <c r="E18" s="1"/>
      <c r="F18" s="5">
        <f t="shared" si="2"/>
        <v>2019</v>
      </c>
      <c r="G18" s="74">
        <f t="shared" si="3"/>
        <v>-0.13774442928603911</v>
      </c>
      <c r="H18" s="74">
        <f t="shared" si="1"/>
        <v>0.61055490029349646</v>
      </c>
      <c r="I18" s="74">
        <f t="shared" si="1"/>
        <v>0.51250163867999854</v>
      </c>
    </row>
    <row r="19" spans="1:9">
      <c r="A19" s="268">
        <v>2020</v>
      </c>
      <c r="B19" s="269">
        <v>-109.07899999999999</v>
      </c>
      <c r="C19" s="269">
        <v>-178.03899999999999</v>
      </c>
      <c r="D19" s="269">
        <f t="shared" si="0"/>
        <v>-287.11799999999999</v>
      </c>
      <c r="E19" s="1"/>
      <c r="F19" s="268">
        <f t="shared" si="2"/>
        <v>2020</v>
      </c>
      <c r="G19" s="270">
        <f t="shared" si="3"/>
        <v>-1.1799232583236741</v>
      </c>
      <c r="H19" s="270">
        <f t="shared" si="1"/>
        <v>-0.56746548809691488</v>
      </c>
      <c r="I19" s="270">
        <f t="shared" si="1"/>
        <v>-0.75476402928701503</v>
      </c>
    </row>
    <row r="20" spans="1:9">
      <c r="A20" s="5">
        <v>2021</v>
      </c>
      <c r="B20" s="85">
        <v>54.249000000000002</v>
      </c>
      <c r="C20" s="85">
        <v>-299.42700000000002</v>
      </c>
      <c r="D20" s="85">
        <f t="shared" si="0"/>
        <v>-245.17800000000003</v>
      </c>
      <c r="E20" s="1"/>
      <c r="F20" s="5">
        <f t="shared" si="2"/>
        <v>2021</v>
      </c>
      <c r="G20" s="74">
        <f t="shared" si="3"/>
        <v>1.4973367925998589</v>
      </c>
      <c r="H20" s="74">
        <f t="shared" si="1"/>
        <v>-0.68180567179101237</v>
      </c>
      <c r="I20" s="74">
        <f t="shared" si="1"/>
        <v>0.14607234656134402</v>
      </c>
    </row>
    <row r="21" spans="1:9">
      <c r="A21" s="268">
        <v>2022</v>
      </c>
      <c r="B21" s="269">
        <v>-45.012999999999998</v>
      </c>
      <c r="C21" s="269">
        <v>-236.364</v>
      </c>
      <c r="D21" s="269">
        <f t="shared" si="0"/>
        <v>-281.37700000000001</v>
      </c>
      <c r="E21" s="1"/>
      <c r="F21" s="268">
        <f t="shared" si="2"/>
        <v>2022</v>
      </c>
      <c r="G21" s="270">
        <f t="shared" si="3"/>
        <v>-1.8297480137882725</v>
      </c>
      <c r="H21" s="270">
        <f t="shared" si="1"/>
        <v>0.21061226943462016</v>
      </c>
      <c r="I21" s="270">
        <f t="shared" si="1"/>
        <v>-0.14764375270211838</v>
      </c>
    </row>
    <row r="22" spans="1:9">
      <c r="A22" s="93">
        <v>2023</v>
      </c>
      <c r="B22" s="92">
        <v>27.861999999999998</v>
      </c>
      <c r="C22" s="92">
        <v>-72.561999999999998</v>
      </c>
      <c r="D22" s="92">
        <f t="shared" ref="D22" si="4">SUM(B22:C22)</f>
        <v>-44.7</v>
      </c>
      <c r="E22" s="1"/>
      <c r="F22" s="93">
        <f t="shared" si="2"/>
        <v>2023</v>
      </c>
      <c r="G22" s="73">
        <f t="shared" si="3"/>
        <v>1.6189767400528736</v>
      </c>
      <c r="H22" s="73">
        <f t="shared" si="1"/>
        <v>0.69300739537323797</v>
      </c>
      <c r="I22" s="73">
        <f t="shared" si="1"/>
        <v>0.84113840150403196</v>
      </c>
    </row>
    <row r="23" spans="1:9">
      <c r="A23" s="13"/>
      <c r="B23" s="20"/>
      <c r="C23" s="20"/>
      <c r="D23" s="9"/>
      <c r="E23" s="14"/>
      <c r="F23" s="13"/>
      <c r="G23" s="20"/>
      <c r="H23" s="20"/>
      <c r="I23" s="20"/>
    </row>
    <row r="24" spans="1:9">
      <c r="A24" s="263" t="s">
        <v>99</v>
      </c>
      <c r="B24" s="272">
        <f>AVERAGE(B$8:B$22)</f>
        <v>41.499000000000009</v>
      </c>
      <c r="C24" s="272">
        <f t="shared" ref="C24:D24" si="5">AVERAGE(C$8:C$22)</f>
        <v>-108.1384</v>
      </c>
      <c r="D24" s="272">
        <f t="shared" si="5"/>
        <v>-66.639400000000009</v>
      </c>
      <c r="E24" s="1"/>
    </row>
    <row r="25" spans="1:9">
      <c r="A25" s="263" t="s">
        <v>123</v>
      </c>
      <c r="B25" s="272">
        <f>B22-B21</f>
        <v>72.875</v>
      </c>
      <c r="C25" s="272">
        <f t="shared" ref="C25:D25" si="6">C22-C21</f>
        <v>163.80200000000002</v>
      </c>
      <c r="D25" s="272">
        <f t="shared" si="6"/>
        <v>236.67700000000002</v>
      </c>
      <c r="E25" s="1"/>
    </row>
    <row r="26" spans="1:9">
      <c r="B26" s="74"/>
      <c r="C26" s="74"/>
      <c r="D26" s="74"/>
      <c r="E26" s="1"/>
      <c r="G26" s="74"/>
      <c r="H26" s="74"/>
      <c r="I26" s="74"/>
    </row>
    <row r="27" spans="1:9">
      <c r="B27" s="74"/>
      <c r="C27" s="74"/>
      <c r="D27" s="74"/>
      <c r="E27" s="1"/>
      <c r="G27" s="74"/>
      <c r="H27" s="74"/>
      <c r="I27" s="74"/>
    </row>
    <row r="28" spans="1:9" s="132" customFormat="1" ht="11.25">
      <c r="A28" s="405" t="s">
        <v>136</v>
      </c>
      <c r="B28" s="405"/>
      <c r="C28" s="405"/>
      <c r="D28" s="405"/>
      <c r="E28" s="130"/>
    </row>
    <row r="29" spans="1:9" s="132" customFormat="1" ht="11.25">
      <c r="A29" s="405" t="s">
        <v>137</v>
      </c>
      <c r="B29" s="405"/>
      <c r="C29" s="405"/>
      <c r="D29" s="405"/>
    </row>
  </sheetData>
  <mergeCells count="2">
    <mergeCell ref="A28:D28"/>
    <mergeCell ref="A29:D29"/>
  </mergeCells>
  <hyperlinks>
    <hyperlink ref="A1" location="Contents!B3" display="Return to the Table of Contents" xr:uid="{05A52793-B2DF-4438-83C2-C581330044F9}"/>
  </hyperlinks>
  <pageMargins left="0.7" right="0.7" top="0.75" bottom="0.75" header="0.3" footer="0.3"/>
  <pageSetup orientation="portrait" r:id="rId1"/>
  <ignoredErrors>
    <ignoredError sqref="D8:D22" formulaRange="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6"/>
  <dimension ref="A1:J31"/>
  <sheetViews>
    <sheetView workbookViewId="0">
      <selection activeCell="A3" sqref="A3"/>
    </sheetView>
  </sheetViews>
  <sheetFormatPr defaultColWidth="10.625" defaultRowHeight="12.75"/>
  <cols>
    <col min="1" max="1" width="10.625" style="1" customWidth="1"/>
    <col min="2" max="10" width="8.625" style="1" customWidth="1"/>
    <col min="11" max="11" width="2.625" style="1" customWidth="1"/>
    <col min="12" max="14" width="10.625" style="1"/>
    <col min="15" max="15" width="4.25" style="1" customWidth="1"/>
    <col min="16" max="16384" width="10.625" style="1"/>
  </cols>
  <sheetData>
    <row r="1" spans="1:10">
      <c r="A1" s="12" t="s">
        <v>55</v>
      </c>
    </row>
    <row r="2" spans="1:10">
      <c r="A2" s="12"/>
    </row>
    <row r="3" spans="1:10" s="4" customFormat="1">
      <c r="A3" s="27" t="s">
        <v>563</v>
      </c>
    </row>
    <row r="4" spans="1:10" s="4" customFormat="1">
      <c r="A4" s="27"/>
    </row>
    <row r="5" spans="1:10">
      <c r="A5" s="10"/>
    </row>
    <row r="6" spans="1:10">
      <c r="A6" s="27" t="s">
        <v>470</v>
      </c>
      <c r="B6" s="14"/>
      <c r="C6" s="14"/>
      <c r="D6" s="14"/>
      <c r="E6" s="14"/>
      <c r="F6" s="14"/>
      <c r="G6" s="14"/>
      <c r="H6" s="14"/>
      <c r="I6" s="14"/>
      <c r="J6" s="14"/>
    </row>
    <row r="7" spans="1:10">
      <c r="A7" s="273" t="s">
        <v>576</v>
      </c>
      <c r="B7" s="274" t="s">
        <v>24</v>
      </c>
      <c r="C7" s="274" t="s">
        <v>21</v>
      </c>
      <c r="D7" s="274" t="s">
        <v>59</v>
      </c>
      <c r="E7" s="274" t="s">
        <v>317</v>
      </c>
      <c r="F7" s="274" t="s">
        <v>318</v>
      </c>
      <c r="G7" s="274" t="s">
        <v>18</v>
      </c>
      <c r="H7" s="274" t="s">
        <v>22</v>
      </c>
      <c r="I7" s="274" t="s">
        <v>271</v>
      </c>
      <c r="J7" s="274" t="s">
        <v>0</v>
      </c>
    </row>
    <row r="8" spans="1:10">
      <c r="A8" s="5">
        <v>2009</v>
      </c>
      <c r="B8" s="85">
        <v>157.38800000000001</v>
      </c>
      <c r="C8" s="85">
        <v>425.88799999999998</v>
      </c>
      <c r="D8" s="85">
        <v>19.530999999999999</v>
      </c>
      <c r="E8" s="85">
        <v>627.14499999999998</v>
      </c>
      <c r="F8" s="85">
        <v>508.51600000000002</v>
      </c>
      <c r="G8" s="85">
        <v>366.52600000000001</v>
      </c>
      <c r="H8" s="85">
        <v>85.977000000000004</v>
      </c>
      <c r="I8" s="85">
        <v>1992.14</v>
      </c>
      <c r="J8" s="85">
        <v>6396.2979999999998</v>
      </c>
    </row>
    <row r="9" spans="1:10">
      <c r="A9" s="268">
        <v>2010</v>
      </c>
      <c r="B9" s="269">
        <v>153.65799999999999</v>
      </c>
      <c r="C9" s="269">
        <v>490.779</v>
      </c>
      <c r="D9" s="269">
        <v>22.463999999999999</v>
      </c>
      <c r="E9" s="269">
        <v>673.15800000000002</v>
      </c>
      <c r="F9" s="269">
        <v>612.43899999999996</v>
      </c>
      <c r="G9" s="269">
        <v>374.21199999999999</v>
      </c>
      <c r="H9" s="269">
        <v>89.593000000000004</v>
      </c>
      <c r="I9" s="269">
        <v>2289.5500000000002</v>
      </c>
      <c r="J9" s="269">
        <v>7404.1480000000001</v>
      </c>
    </row>
    <row r="10" spans="1:10">
      <c r="A10" s="5">
        <v>2011</v>
      </c>
      <c r="B10" s="85">
        <v>135.21199999999999</v>
      </c>
      <c r="C10" s="85">
        <v>581.34</v>
      </c>
      <c r="D10" s="85">
        <v>25.13</v>
      </c>
      <c r="E10" s="85">
        <v>724.35400000000004</v>
      </c>
      <c r="F10" s="85">
        <v>638.18600000000004</v>
      </c>
      <c r="G10" s="85">
        <v>390.666</v>
      </c>
      <c r="H10" s="85">
        <v>104.577</v>
      </c>
      <c r="I10" s="85">
        <v>2551.9899999999998</v>
      </c>
      <c r="J10" s="85">
        <v>8000.4849999999997</v>
      </c>
    </row>
    <row r="11" spans="1:10">
      <c r="A11" s="268">
        <v>2012</v>
      </c>
      <c r="B11" s="269">
        <v>106.19499999999999</v>
      </c>
      <c r="C11" s="269">
        <v>487.09</v>
      </c>
      <c r="D11" s="269">
        <v>17.143999999999998</v>
      </c>
      <c r="E11" s="269">
        <v>657.05799999999999</v>
      </c>
      <c r="F11" s="269">
        <v>545.27599999999995</v>
      </c>
      <c r="G11" s="269">
        <v>304.673</v>
      </c>
      <c r="H11" s="269">
        <v>99.741</v>
      </c>
      <c r="I11" s="269">
        <v>2274.4340000000002</v>
      </c>
      <c r="J11" s="269">
        <v>6909.4989999999998</v>
      </c>
    </row>
    <row r="12" spans="1:10">
      <c r="A12" s="5">
        <v>2013</v>
      </c>
      <c r="B12" s="85">
        <v>110.96</v>
      </c>
      <c r="C12" s="85">
        <v>526.39099999999996</v>
      </c>
      <c r="D12" s="85">
        <v>26.234999999999999</v>
      </c>
      <c r="E12" s="85">
        <v>634.71900000000005</v>
      </c>
      <c r="F12" s="85">
        <v>719.27300000000002</v>
      </c>
      <c r="G12" s="85">
        <v>504.93</v>
      </c>
      <c r="H12" s="85">
        <v>116.816</v>
      </c>
      <c r="I12" s="85">
        <v>2456.0729999999999</v>
      </c>
      <c r="J12" s="85">
        <v>7850.7089999999998</v>
      </c>
    </row>
    <row r="13" spans="1:10">
      <c r="A13" s="268">
        <v>2014</v>
      </c>
      <c r="B13" s="269">
        <v>97.722999999999999</v>
      </c>
      <c r="C13" s="269">
        <v>750.83699999999999</v>
      </c>
      <c r="D13" s="269">
        <v>27.981999999999999</v>
      </c>
      <c r="E13" s="269">
        <v>751.55100000000004</v>
      </c>
      <c r="F13" s="269">
        <v>707.05899999999997</v>
      </c>
      <c r="G13" s="269">
        <v>361.55799999999999</v>
      </c>
      <c r="H13" s="269">
        <v>137.77699999999999</v>
      </c>
      <c r="I13" s="269">
        <v>2760.2089999999998</v>
      </c>
      <c r="J13" s="269">
        <v>8892.1509999999998</v>
      </c>
    </row>
    <row r="14" spans="1:10">
      <c r="A14" s="5">
        <v>2015</v>
      </c>
      <c r="B14" s="85">
        <v>115.083</v>
      </c>
      <c r="C14" s="85">
        <v>846.18799999999999</v>
      </c>
      <c r="D14" s="85">
        <v>46.424999999999997</v>
      </c>
      <c r="E14" s="85">
        <v>861.94500000000005</v>
      </c>
      <c r="F14" s="85">
        <v>728.31700000000001</v>
      </c>
      <c r="G14" s="85">
        <v>390.00900000000001</v>
      </c>
      <c r="H14" s="85">
        <v>171.71799999999999</v>
      </c>
      <c r="I14" s="85">
        <v>2616.6489999999999</v>
      </c>
      <c r="J14" s="85">
        <v>9694.6740000000009</v>
      </c>
    </row>
    <row r="15" spans="1:10">
      <c r="A15" s="268">
        <v>2016</v>
      </c>
      <c r="B15" s="269">
        <v>110.277</v>
      </c>
      <c r="C15" s="269">
        <v>679.47900000000004</v>
      </c>
      <c r="D15" s="269">
        <v>30.484999999999999</v>
      </c>
      <c r="E15" s="269">
        <v>1013.103</v>
      </c>
      <c r="F15" s="269">
        <v>614.69899999999996</v>
      </c>
      <c r="G15" s="269">
        <v>417.30200000000002</v>
      </c>
      <c r="H15" s="269">
        <v>180.33699999999999</v>
      </c>
      <c r="I15" s="269">
        <v>2510.355</v>
      </c>
      <c r="J15" s="269">
        <v>8805.4660000000003</v>
      </c>
    </row>
    <row r="16" spans="1:10">
      <c r="A16" s="5">
        <v>2017</v>
      </c>
      <c r="B16" s="85">
        <v>114.464</v>
      </c>
      <c r="C16" s="85">
        <v>744.24099999999999</v>
      </c>
      <c r="D16" s="85">
        <v>32.933</v>
      </c>
      <c r="E16" s="85">
        <v>1149.317</v>
      </c>
      <c r="F16" s="85">
        <v>705.39499999999998</v>
      </c>
      <c r="G16" s="85">
        <v>459.03800000000001</v>
      </c>
      <c r="H16" s="85">
        <v>188.21199999999999</v>
      </c>
      <c r="I16" s="85">
        <v>2811.3339999999998</v>
      </c>
      <c r="J16" s="85">
        <v>9798.1939999999995</v>
      </c>
    </row>
    <row r="17" spans="1:10">
      <c r="A17" s="268">
        <v>2018</v>
      </c>
      <c r="B17" s="269">
        <v>127.04300000000001</v>
      </c>
      <c r="C17" s="269">
        <v>878.45</v>
      </c>
      <c r="D17" s="269">
        <v>51.792999999999999</v>
      </c>
      <c r="E17" s="269">
        <v>1369.829</v>
      </c>
      <c r="F17" s="269">
        <v>886.44100000000003</v>
      </c>
      <c r="G17" s="269">
        <v>565.42399999999998</v>
      </c>
      <c r="H17" s="269">
        <v>249.065</v>
      </c>
      <c r="I17" s="269">
        <v>3768.7710000000002</v>
      </c>
      <c r="J17" s="269">
        <v>11907.802</v>
      </c>
    </row>
    <row r="18" spans="1:10">
      <c r="A18" s="5">
        <v>2019</v>
      </c>
      <c r="B18" s="85">
        <v>129.64599999999999</v>
      </c>
      <c r="C18" s="85">
        <v>818.37099999999998</v>
      </c>
      <c r="D18" s="85">
        <v>53.085000000000001</v>
      </c>
      <c r="E18" s="85">
        <v>1204.5119999999999</v>
      </c>
      <c r="F18" s="85">
        <v>832.38900000000001</v>
      </c>
      <c r="G18" s="85">
        <v>441.66300000000001</v>
      </c>
      <c r="H18" s="85">
        <v>231.61199999999999</v>
      </c>
      <c r="I18" s="85">
        <v>3356.34</v>
      </c>
      <c r="J18" s="85">
        <v>11082.182000000001</v>
      </c>
    </row>
    <row r="19" spans="1:10">
      <c r="A19" s="268">
        <v>2020</v>
      </c>
      <c r="B19" s="269">
        <v>159.32599999999999</v>
      </c>
      <c r="C19" s="269">
        <v>1080.0630000000001</v>
      </c>
      <c r="D19" s="269">
        <v>84.638999999999996</v>
      </c>
      <c r="E19" s="269">
        <v>1667.998</v>
      </c>
      <c r="F19" s="269">
        <v>1179.6679999999999</v>
      </c>
      <c r="G19" s="269">
        <v>474.89699999999999</v>
      </c>
      <c r="H19" s="269">
        <v>325.73599999999999</v>
      </c>
      <c r="I19" s="269">
        <v>4450.18</v>
      </c>
      <c r="J19" s="269">
        <v>14437.075000000001</v>
      </c>
    </row>
    <row r="20" spans="1:10">
      <c r="A20" s="5">
        <v>2021</v>
      </c>
      <c r="B20" s="85">
        <v>201.33799999999999</v>
      </c>
      <c r="C20" s="85">
        <v>1346.203</v>
      </c>
      <c r="D20" s="85">
        <v>96.697999999999993</v>
      </c>
      <c r="E20" s="85">
        <v>1868.19</v>
      </c>
      <c r="F20" s="85">
        <v>1349.604</v>
      </c>
      <c r="G20" s="85">
        <v>468.73899999999998</v>
      </c>
      <c r="H20" s="85">
        <v>389.02800000000002</v>
      </c>
      <c r="I20" s="85">
        <v>5210.7340000000004</v>
      </c>
      <c r="J20" s="85">
        <v>16967.213</v>
      </c>
    </row>
    <row r="21" spans="1:10">
      <c r="A21" s="268">
        <v>2022</v>
      </c>
      <c r="B21" s="269">
        <v>205.18899999999999</v>
      </c>
      <c r="C21" s="269">
        <v>1391.31</v>
      </c>
      <c r="D21" s="269">
        <v>52.213999999999999</v>
      </c>
      <c r="E21" s="269">
        <v>1580.652</v>
      </c>
      <c r="F21" s="269">
        <v>911.50199999999995</v>
      </c>
      <c r="G21" s="269">
        <v>398.21800000000002</v>
      </c>
      <c r="H21" s="269">
        <v>303.57799999999997</v>
      </c>
      <c r="I21" s="269">
        <v>4105.5680000000002</v>
      </c>
      <c r="J21" s="269">
        <v>14260.731</v>
      </c>
    </row>
    <row r="22" spans="1:10">
      <c r="A22" s="93">
        <v>2023</v>
      </c>
      <c r="B22" s="92">
        <v>247.803</v>
      </c>
      <c r="C22" s="92">
        <v>2313.0120000000002</v>
      </c>
      <c r="D22" s="92">
        <v>2278.5360000000001</v>
      </c>
      <c r="E22" s="92">
        <v>4473.6509999999998</v>
      </c>
      <c r="F22" s="92">
        <v>170.79</v>
      </c>
      <c r="G22" s="92">
        <v>952.73699999999997</v>
      </c>
      <c r="H22" s="92">
        <v>117.892</v>
      </c>
      <c r="I22" s="92">
        <v>1349.057</v>
      </c>
      <c r="J22" s="92">
        <v>17733.022000000001</v>
      </c>
    </row>
    <row r="23" spans="1:10">
      <c r="A23" s="13"/>
      <c r="B23" s="20"/>
      <c r="C23" s="20"/>
      <c r="D23" s="9"/>
    </row>
    <row r="24" spans="1:10">
      <c r="A24" s="263" t="s">
        <v>99</v>
      </c>
      <c r="B24" s="272">
        <f>AVERAGE(B8:B22)</f>
        <v>144.75366666666667</v>
      </c>
      <c r="C24" s="272">
        <f t="shared" ref="C24:J24" si="0">AVERAGE(C8:C22)</f>
        <v>890.64279999999997</v>
      </c>
      <c r="D24" s="272">
        <f t="shared" si="0"/>
        <v>191.0196</v>
      </c>
      <c r="E24" s="272">
        <f t="shared" si="0"/>
        <v>1283.8121333333333</v>
      </c>
      <c r="F24" s="272">
        <f t="shared" si="0"/>
        <v>740.63693333333333</v>
      </c>
      <c r="G24" s="272">
        <f t="shared" si="0"/>
        <v>458.03946666666667</v>
      </c>
      <c r="H24" s="272">
        <f t="shared" si="0"/>
        <v>186.11060000000001</v>
      </c>
      <c r="I24" s="272">
        <f t="shared" si="0"/>
        <v>2966.8922666666672</v>
      </c>
      <c r="J24" s="272">
        <f t="shared" si="0"/>
        <v>10675.976599999998</v>
      </c>
    </row>
    <row r="25" spans="1:10">
      <c r="A25" s="263" t="s">
        <v>123</v>
      </c>
      <c r="B25" s="264">
        <f>B22/B21-1</f>
        <v>0.2076816983366554</v>
      </c>
      <c r="C25" s="264">
        <f t="shared" ref="C25:J25" si="1">C22/C21-1</f>
        <v>0.66247062121310152</v>
      </c>
      <c r="D25" s="264">
        <f t="shared" si="1"/>
        <v>42.638411154096602</v>
      </c>
      <c r="E25" s="264">
        <f t="shared" si="1"/>
        <v>1.8302567548075097</v>
      </c>
      <c r="F25" s="264">
        <f t="shared" si="1"/>
        <v>-0.81262794815590089</v>
      </c>
      <c r="G25" s="264">
        <f t="shared" si="1"/>
        <v>1.3925010923664924</v>
      </c>
      <c r="H25" s="264">
        <f t="shared" si="1"/>
        <v>-0.6116582888088069</v>
      </c>
      <c r="I25" s="264">
        <f t="shared" si="1"/>
        <v>-0.671407951348023</v>
      </c>
      <c r="J25" s="264">
        <f t="shared" si="1"/>
        <v>0.24348618594656912</v>
      </c>
    </row>
    <row r="26" spans="1:10">
      <c r="A26" s="265" t="s">
        <v>457</v>
      </c>
      <c r="B26" s="266">
        <f>((B22/B17)^(1/5))-1</f>
        <v>0.14296034767840027</v>
      </c>
      <c r="C26" s="266">
        <f t="shared" ref="C26:J26" si="2">((C22/C17)^(1/5))-1</f>
        <v>0.21364638812842252</v>
      </c>
      <c r="D26" s="266">
        <f t="shared" si="2"/>
        <v>1.1314589133176929</v>
      </c>
      <c r="E26" s="266">
        <f t="shared" si="2"/>
        <v>0.26706574191129917</v>
      </c>
      <c r="F26" s="266">
        <f t="shared" si="2"/>
        <v>-0.28061310723374588</v>
      </c>
      <c r="G26" s="266">
        <f>((G22/G17)^(1/5))-1</f>
        <v>0.10999176963444479</v>
      </c>
      <c r="H26" s="266">
        <f t="shared" si="2"/>
        <v>-0.13893819221841186</v>
      </c>
      <c r="I26" s="266">
        <f t="shared" si="2"/>
        <v>-0.18573435804766825</v>
      </c>
      <c r="J26" s="266">
        <f t="shared" si="2"/>
        <v>8.2904677561013385E-2</v>
      </c>
    </row>
    <row r="27" spans="1:10">
      <c r="A27" s="265" t="s">
        <v>458</v>
      </c>
      <c r="B27" s="266">
        <f>((B22/B12)^(1/10))-1</f>
        <v>8.3662415788354982E-2</v>
      </c>
      <c r="C27" s="266">
        <f t="shared" ref="C27:J27" si="3">((C22/C12)^(1/10))-1</f>
        <v>0.15954322587002645</v>
      </c>
      <c r="D27" s="266">
        <f t="shared" si="3"/>
        <v>0.5627067303973714</v>
      </c>
      <c r="E27" s="266">
        <f t="shared" si="3"/>
        <v>0.21564861656957901</v>
      </c>
      <c r="F27" s="266">
        <f t="shared" si="3"/>
        <v>-0.13392227680953306</v>
      </c>
      <c r="G27" s="266">
        <f>((G22/G12)^(1/10))-1</f>
        <v>6.5550864303123291E-2</v>
      </c>
      <c r="H27" s="266">
        <f t="shared" si="3"/>
        <v>9.1731085385937661E-4</v>
      </c>
      <c r="I27" s="266">
        <f t="shared" si="3"/>
        <v>-5.8156157378595252E-2</v>
      </c>
      <c r="J27" s="266">
        <f t="shared" si="3"/>
        <v>8.4894199758711819E-2</v>
      </c>
    </row>
    <row r="28" spans="1:10">
      <c r="A28" s="36"/>
      <c r="B28" s="74"/>
      <c r="C28" s="74"/>
      <c r="D28" s="74"/>
    </row>
    <row r="29" spans="1:10">
      <c r="A29" s="36"/>
      <c r="B29" s="74"/>
      <c r="C29" s="74"/>
      <c r="D29" s="74"/>
    </row>
    <row r="30" spans="1:10" s="130" customFormat="1" ht="11.25" customHeight="1">
      <c r="A30" s="405" t="s">
        <v>136</v>
      </c>
      <c r="B30" s="405"/>
      <c r="C30" s="405"/>
      <c r="D30" s="405"/>
    </row>
    <row r="31" spans="1:10" s="130" customFormat="1" ht="11.25" customHeight="1">
      <c r="A31" s="405" t="s">
        <v>322</v>
      </c>
      <c r="B31" s="405"/>
      <c r="C31" s="405"/>
      <c r="D31" s="405"/>
    </row>
  </sheetData>
  <mergeCells count="2">
    <mergeCell ref="A31:D31"/>
    <mergeCell ref="A30:D30"/>
  </mergeCells>
  <hyperlinks>
    <hyperlink ref="A1" location="Contents!B3" display="Return to the Table of Contents" xr:uid="{71EA43D5-F630-46B1-9F59-B75977EA138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91D60-DB07-44A3-BC60-9B941AF1CFA7}">
  <sheetPr codeName="Sheet38"/>
  <dimension ref="A1:J29"/>
  <sheetViews>
    <sheetView workbookViewId="0">
      <selection activeCell="A3" sqref="A3"/>
    </sheetView>
  </sheetViews>
  <sheetFormatPr defaultColWidth="10.625" defaultRowHeight="12.75"/>
  <cols>
    <col min="1" max="1" width="10.625" style="1" customWidth="1"/>
    <col min="2" max="10" width="8.625" style="1" customWidth="1"/>
    <col min="11" max="11" width="2.625" style="1" customWidth="1"/>
    <col min="12" max="14" width="10.625" style="1"/>
    <col min="15" max="15" width="4.25" style="1" customWidth="1"/>
    <col min="16" max="16384" width="10.625" style="1"/>
  </cols>
  <sheetData>
    <row r="1" spans="1:10">
      <c r="A1" s="12" t="s">
        <v>55</v>
      </c>
    </row>
    <row r="2" spans="1:10">
      <c r="A2" s="12"/>
    </row>
    <row r="3" spans="1:10" s="4" customFormat="1">
      <c r="A3" s="27" t="s">
        <v>564</v>
      </c>
    </row>
    <row r="4" spans="1:10" s="4" customFormat="1">
      <c r="A4" s="27"/>
    </row>
    <row r="5" spans="1:10">
      <c r="A5" s="10"/>
    </row>
    <row r="6" spans="1:10">
      <c r="A6" s="27" t="s">
        <v>471</v>
      </c>
      <c r="B6" s="14"/>
      <c r="C6" s="14"/>
      <c r="D6" s="14"/>
      <c r="E6" s="14"/>
      <c r="F6" s="14"/>
      <c r="G6" s="14"/>
      <c r="H6" s="14"/>
      <c r="I6" s="14"/>
      <c r="J6" s="14"/>
    </row>
    <row r="7" spans="1:10" ht="13.5" customHeight="1">
      <c r="A7" s="273" t="s">
        <v>576</v>
      </c>
      <c r="B7" s="274" t="s">
        <v>24</v>
      </c>
      <c r="C7" s="274" t="s">
        <v>21</v>
      </c>
      <c r="D7" s="274" t="s">
        <v>59</v>
      </c>
      <c r="E7" s="274" t="s">
        <v>317</v>
      </c>
      <c r="F7" s="274" t="s">
        <v>318</v>
      </c>
      <c r="G7" s="274" t="s">
        <v>18</v>
      </c>
      <c r="H7" s="274" t="s">
        <v>22</v>
      </c>
      <c r="I7" s="274" t="s">
        <v>271</v>
      </c>
      <c r="J7" s="274" t="s">
        <v>0</v>
      </c>
    </row>
    <row r="8" spans="1:10">
      <c r="A8" s="5">
        <v>2009</v>
      </c>
      <c r="B8" s="85">
        <v>5.8680000000000003</v>
      </c>
      <c r="C8" s="85">
        <v>7.1859999999999999</v>
      </c>
      <c r="D8" s="85">
        <v>-2.4369999999999998</v>
      </c>
      <c r="E8" s="85">
        <v>-11.679</v>
      </c>
      <c r="F8" s="85">
        <v>9.4580000000000002</v>
      </c>
      <c r="G8" s="85">
        <v>2.4620000000000002</v>
      </c>
      <c r="H8" s="85">
        <v>-0.82499999999999996</v>
      </c>
      <c r="I8" s="85">
        <v>23.978000000000002</v>
      </c>
      <c r="J8" s="85">
        <v>59.58</v>
      </c>
    </row>
    <row r="9" spans="1:10">
      <c r="A9" s="268">
        <v>2010</v>
      </c>
      <c r="B9" s="269">
        <v>0.16600000000000001</v>
      </c>
      <c r="C9" s="269">
        <v>2.7709999999999999</v>
      </c>
      <c r="D9" s="269">
        <v>-0.61599999999999999</v>
      </c>
      <c r="E9" s="269">
        <v>-6.86</v>
      </c>
      <c r="F9" s="269">
        <v>25.989000000000001</v>
      </c>
      <c r="G9" s="269">
        <v>12.996</v>
      </c>
      <c r="H9" s="269">
        <v>-2.1589999999999998</v>
      </c>
      <c r="I9" s="269">
        <v>-3.786</v>
      </c>
      <c r="J9" s="269">
        <v>59.887999999999998</v>
      </c>
    </row>
    <row r="10" spans="1:10">
      <c r="A10" s="5">
        <v>2011</v>
      </c>
      <c r="B10" s="85">
        <v>-0.25</v>
      </c>
      <c r="C10" s="85">
        <v>1.4359999999999999</v>
      </c>
      <c r="D10" s="85">
        <v>5.4219999999999997</v>
      </c>
      <c r="E10" s="85">
        <v>12.082000000000001</v>
      </c>
      <c r="F10" s="85">
        <v>0.19800000000000001</v>
      </c>
      <c r="G10" s="85">
        <v>-4.13</v>
      </c>
      <c r="H10" s="85">
        <v>2.2429999999999999</v>
      </c>
      <c r="I10" s="85">
        <v>2.972</v>
      </c>
      <c r="J10" s="85">
        <v>69.769000000000005</v>
      </c>
    </row>
    <row r="11" spans="1:10">
      <c r="A11" s="268">
        <v>2012</v>
      </c>
      <c r="B11" s="269">
        <v>8.5000000000000006E-2</v>
      </c>
      <c r="C11" s="269">
        <v>0.84399999999999997</v>
      </c>
      <c r="D11" s="269">
        <v>-1.1879999999999999</v>
      </c>
      <c r="E11" s="269">
        <v>2.032</v>
      </c>
      <c r="F11" s="269">
        <v>15.641999999999999</v>
      </c>
      <c r="G11" s="269">
        <v>9.1910000000000007</v>
      </c>
      <c r="H11" s="269">
        <v>-4.649</v>
      </c>
      <c r="I11" s="269">
        <v>13.05</v>
      </c>
      <c r="J11" s="269">
        <v>41.326999999999998</v>
      </c>
    </row>
    <row r="12" spans="1:10">
      <c r="A12" s="5">
        <v>2013</v>
      </c>
      <c r="B12" s="85">
        <v>3.98</v>
      </c>
      <c r="C12" s="85">
        <v>6.3650000000000002</v>
      </c>
      <c r="D12" s="85">
        <v>-3.9910000000000001</v>
      </c>
      <c r="E12" s="85">
        <v>30.305</v>
      </c>
      <c r="F12" s="85">
        <v>6.7249999999999996</v>
      </c>
      <c r="G12" s="85">
        <v>32.904000000000003</v>
      </c>
      <c r="H12" s="85">
        <v>-4.9539999999999997</v>
      </c>
      <c r="I12" s="85">
        <v>96.775000000000006</v>
      </c>
      <c r="J12" s="85">
        <v>174.041</v>
      </c>
    </row>
    <row r="13" spans="1:10">
      <c r="A13" s="268">
        <v>2014</v>
      </c>
      <c r="B13" s="269">
        <v>7.851</v>
      </c>
      <c r="C13" s="269">
        <v>9.9169999999999998</v>
      </c>
      <c r="D13" s="269">
        <v>0.216</v>
      </c>
      <c r="E13" s="269">
        <v>6.2809999999999997</v>
      </c>
      <c r="F13" s="269">
        <v>15.321</v>
      </c>
      <c r="G13" s="269">
        <v>1.21</v>
      </c>
      <c r="H13" s="269">
        <v>5.7549999999999999</v>
      </c>
      <c r="I13" s="269">
        <v>47.755000000000003</v>
      </c>
      <c r="J13" s="269">
        <v>107.72499999999999</v>
      </c>
    </row>
    <row r="14" spans="1:10">
      <c r="A14" s="5">
        <v>2015</v>
      </c>
      <c r="B14" s="85">
        <v>4.5650000000000004</v>
      </c>
      <c r="C14" s="85">
        <v>7.7460000000000004</v>
      </c>
      <c r="D14" s="85">
        <v>2.5150000000000001</v>
      </c>
      <c r="E14" s="85">
        <v>5.9710000000000001</v>
      </c>
      <c r="F14" s="85">
        <v>20.803000000000001</v>
      </c>
      <c r="G14" s="85">
        <v>-2.355</v>
      </c>
      <c r="H14" s="85">
        <v>4.4560000000000004</v>
      </c>
      <c r="I14" s="85">
        <v>40.927</v>
      </c>
      <c r="J14" s="85">
        <v>114.012</v>
      </c>
    </row>
    <row r="15" spans="1:10">
      <c r="A15" s="268">
        <v>2016</v>
      </c>
      <c r="B15" s="269">
        <v>7.4050000000000002</v>
      </c>
      <c r="C15" s="269">
        <v>3.2149999999999999</v>
      </c>
      <c r="D15" s="269">
        <v>0.219</v>
      </c>
      <c r="E15" s="269">
        <v>5.7690000000000001</v>
      </c>
      <c r="F15" s="269">
        <v>1.7649999999999999</v>
      </c>
      <c r="G15" s="269">
        <v>-14.151999999999999</v>
      </c>
      <c r="H15" s="269">
        <v>-3.1E-2</v>
      </c>
      <c r="I15" s="269">
        <v>23.332999999999998</v>
      </c>
      <c r="J15" s="269">
        <v>55.844000000000001</v>
      </c>
    </row>
    <row r="16" spans="1:10">
      <c r="A16" s="5">
        <v>2017</v>
      </c>
      <c r="B16" s="85">
        <v>-1.222</v>
      </c>
      <c r="C16" s="85">
        <v>-17.300999999999998</v>
      </c>
      <c r="D16" s="85">
        <v>-0.38700000000000001</v>
      </c>
      <c r="E16" s="85">
        <v>-0.54300000000000004</v>
      </c>
      <c r="F16" s="85">
        <v>29.169</v>
      </c>
      <c r="G16" s="85">
        <v>2.4620000000000002</v>
      </c>
      <c r="H16" s="85">
        <v>0.77800000000000002</v>
      </c>
      <c r="I16" s="85">
        <v>95.103999999999999</v>
      </c>
      <c r="J16" s="85">
        <v>106.298</v>
      </c>
    </row>
    <row r="17" spans="1:10">
      <c r="A17" s="268">
        <v>2018</v>
      </c>
      <c r="B17" s="269">
        <v>-0.23499999999999999</v>
      </c>
      <c r="C17" s="269">
        <v>-35.564</v>
      </c>
      <c r="D17" s="269">
        <v>-3.1970000000000001</v>
      </c>
      <c r="E17" s="269">
        <v>14.621</v>
      </c>
      <c r="F17" s="269">
        <v>25.581</v>
      </c>
      <c r="G17" s="269">
        <v>-10.012</v>
      </c>
      <c r="H17" s="269">
        <v>-8.4169999999999998</v>
      </c>
      <c r="I17" s="269">
        <v>-2.5209999999999999</v>
      </c>
      <c r="J17" s="269">
        <v>-43.98</v>
      </c>
    </row>
    <row r="18" spans="1:10">
      <c r="A18" s="5">
        <v>2019</v>
      </c>
      <c r="B18" s="85">
        <v>-2.044</v>
      </c>
      <c r="C18" s="85">
        <v>-28.943000000000001</v>
      </c>
      <c r="D18" s="85">
        <v>-1.5469999999999999</v>
      </c>
      <c r="E18" s="85">
        <v>-16.902000000000001</v>
      </c>
      <c r="F18" s="85">
        <v>29.940999999999999</v>
      </c>
      <c r="G18" s="85">
        <v>-1.1830000000000001</v>
      </c>
      <c r="H18" s="85">
        <v>-1.22</v>
      </c>
      <c r="I18" s="85">
        <v>16.87</v>
      </c>
      <c r="J18" s="85">
        <v>-50.037999999999997</v>
      </c>
    </row>
    <row r="19" spans="1:10">
      <c r="A19" s="268">
        <v>2020</v>
      </c>
      <c r="B19" s="269">
        <v>-1.8240000000000001</v>
      </c>
      <c r="C19" s="269">
        <v>-39.645000000000003</v>
      </c>
      <c r="D19" s="269">
        <v>-2.4009999999999998</v>
      </c>
      <c r="E19" s="269">
        <v>-32.4</v>
      </c>
      <c r="F19" s="269">
        <v>-26.44</v>
      </c>
      <c r="G19" s="269">
        <v>-16.414999999999999</v>
      </c>
      <c r="H19" s="269">
        <v>2.8340000000000001</v>
      </c>
      <c r="I19" s="269">
        <v>31.25</v>
      </c>
      <c r="J19" s="269">
        <v>-109.07899999999999</v>
      </c>
    </row>
    <row r="20" spans="1:10">
      <c r="A20" s="5">
        <v>2021</v>
      </c>
      <c r="B20" s="85">
        <v>7.4740000000000002</v>
      </c>
      <c r="C20" s="85">
        <v>8.1110000000000007</v>
      </c>
      <c r="D20" s="85">
        <v>1.2E-2</v>
      </c>
      <c r="E20" s="85">
        <v>-12.8</v>
      </c>
      <c r="F20" s="85">
        <v>2.0659999999999998</v>
      </c>
      <c r="G20" s="85">
        <v>-5.5430000000000001</v>
      </c>
      <c r="H20" s="85">
        <v>-9.3279999999999994</v>
      </c>
      <c r="I20" s="85">
        <v>52.362000000000002</v>
      </c>
      <c r="J20" s="85">
        <v>54.249000000000002</v>
      </c>
    </row>
    <row r="21" spans="1:10">
      <c r="A21" s="268">
        <v>2022</v>
      </c>
      <c r="B21" s="269">
        <v>13.499000000000001</v>
      </c>
      <c r="C21" s="269">
        <v>-15.87</v>
      </c>
      <c r="D21" s="269">
        <v>0.60799999999999998</v>
      </c>
      <c r="E21" s="269">
        <v>-20.864000000000001</v>
      </c>
      <c r="F21" s="269">
        <v>-1.3759999999999999</v>
      </c>
      <c r="G21" s="269">
        <v>-13.888</v>
      </c>
      <c r="H21" s="269">
        <v>-3.26</v>
      </c>
      <c r="I21" s="269">
        <v>-1.246</v>
      </c>
      <c r="J21" s="269">
        <v>-45.012999999999998</v>
      </c>
    </row>
    <row r="22" spans="1:10">
      <c r="A22" s="93">
        <v>2023</v>
      </c>
      <c r="B22" s="92">
        <v>-4.2750000000000004</v>
      </c>
      <c r="C22" s="92">
        <v>-14.138</v>
      </c>
      <c r="D22" s="92">
        <v>5.39</v>
      </c>
      <c r="E22" s="92">
        <v>17.721</v>
      </c>
      <c r="F22" s="92">
        <v>10.726000000000001</v>
      </c>
      <c r="G22" s="92">
        <v>-9.8810000000000002</v>
      </c>
      <c r="H22" s="92">
        <v>1.6359999999999999</v>
      </c>
      <c r="I22" s="92">
        <v>-17.210999999999999</v>
      </c>
      <c r="J22" s="92">
        <v>27.861999999999998</v>
      </c>
    </row>
    <row r="23" spans="1:10">
      <c r="A23" s="13"/>
      <c r="B23" s="20"/>
      <c r="C23" s="20"/>
      <c r="D23" s="9"/>
    </row>
    <row r="24" spans="1:10">
      <c r="A24" s="263" t="s">
        <v>99</v>
      </c>
      <c r="B24" s="272">
        <f>AVERAGE(B$8:B$22)</f>
        <v>2.7361999999999997</v>
      </c>
      <c r="C24" s="272">
        <f t="shared" ref="C24:J24" si="0">AVERAGE(C$8:C$22)</f>
        <v>-6.924666666666667</v>
      </c>
      <c r="D24" s="272">
        <f t="shared" si="0"/>
        <v>-9.2133333333333428E-2</v>
      </c>
      <c r="E24" s="272">
        <f t="shared" si="0"/>
        <v>-0.48439999999999966</v>
      </c>
      <c r="F24" s="272">
        <f t="shared" si="0"/>
        <v>11.037866666666668</v>
      </c>
      <c r="G24" s="272">
        <f t="shared" si="0"/>
        <v>-1.0889333333333329</v>
      </c>
      <c r="H24" s="272">
        <f t="shared" si="0"/>
        <v>-1.1427333333333334</v>
      </c>
      <c r="I24" s="272">
        <f t="shared" si="0"/>
        <v>27.974133333333334</v>
      </c>
      <c r="J24" s="272">
        <f t="shared" si="0"/>
        <v>41.499000000000009</v>
      </c>
    </row>
    <row r="25" spans="1:10">
      <c r="A25" s="263" t="s">
        <v>123</v>
      </c>
      <c r="B25" s="272">
        <f>B22-B21</f>
        <v>-17.774000000000001</v>
      </c>
      <c r="C25" s="272">
        <f t="shared" ref="C25:J25" si="1">C22-C21</f>
        <v>1.7319999999999993</v>
      </c>
      <c r="D25" s="272">
        <f t="shared" si="1"/>
        <v>4.782</v>
      </c>
      <c r="E25" s="272">
        <f t="shared" si="1"/>
        <v>38.585000000000001</v>
      </c>
      <c r="F25" s="272">
        <f t="shared" si="1"/>
        <v>12.102</v>
      </c>
      <c r="G25" s="272">
        <f t="shared" si="1"/>
        <v>4.0069999999999997</v>
      </c>
      <c r="H25" s="272">
        <f t="shared" si="1"/>
        <v>4.8959999999999999</v>
      </c>
      <c r="I25" s="272">
        <f t="shared" si="1"/>
        <v>-15.964999999999998</v>
      </c>
      <c r="J25" s="272">
        <f t="shared" si="1"/>
        <v>72.875</v>
      </c>
    </row>
    <row r="26" spans="1:10">
      <c r="A26" s="36"/>
      <c r="B26" s="74"/>
      <c r="C26" s="74"/>
      <c r="D26" s="74"/>
    </row>
    <row r="27" spans="1:10">
      <c r="A27" s="36"/>
      <c r="B27" s="74"/>
      <c r="C27" s="74"/>
      <c r="D27" s="74"/>
    </row>
    <row r="28" spans="1:10" s="130" customFormat="1" ht="11.25" customHeight="1">
      <c r="A28" s="405" t="s">
        <v>136</v>
      </c>
      <c r="B28" s="405"/>
      <c r="C28" s="405"/>
      <c r="D28" s="405"/>
    </row>
    <row r="29" spans="1:10" s="130" customFormat="1" ht="11.25" customHeight="1">
      <c r="A29" s="405" t="s">
        <v>138</v>
      </c>
      <c r="B29" s="405"/>
      <c r="C29" s="405"/>
      <c r="D29" s="405"/>
    </row>
  </sheetData>
  <mergeCells count="2">
    <mergeCell ref="A28:D28"/>
    <mergeCell ref="A29:D29"/>
  </mergeCells>
  <hyperlinks>
    <hyperlink ref="A1" location="Contents!B3" display="Return to the Table of Contents" xr:uid="{03FA88DC-3F63-4EDE-AC0C-9D986162A24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4"/>
  <dimension ref="A1:P31"/>
  <sheetViews>
    <sheetView zoomScaleNormal="100" workbookViewId="0">
      <selection activeCell="A3" sqref="A3"/>
    </sheetView>
  </sheetViews>
  <sheetFormatPr defaultColWidth="10.625" defaultRowHeight="12.75"/>
  <cols>
    <col min="1" max="1" width="10.875" style="36" customWidth="1"/>
    <col min="2" max="2" width="8.625" style="36" customWidth="1"/>
    <col min="3" max="3" width="8.875" style="36" customWidth="1"/>
    <col min="4" max="6" width="8.625" style="36" customWidth="1"/>
    <col min="7" max="7" width="2.625" style="36" customWidth="1"/>
    <col min="8" max="8" width="10.875" style="36" customWidth="1"/>
    <col min="9" max="9" width="8.625" style="36" customWidth="1"/>
    <col min="10" max="10" width="8.875" style="36" customWidth="1"/>
    <col min="11" max="13" width="8.625" style="36" customWidth="1"/>
    <col min="14" max="14" width="4.625" style="36" customWidth="1"/>
    <col min="15" max="16384" width="10.625" style="36"/>
  </cols>
  <sheetData>
    <row r="1" spans="1:16">
      <c r="A1" s="12" t="s">
        <v>55</v>
      </c>
    </row>
    <row r="2" spans="1:16">
      <c r="A2" s="12"/>
    </row>
    <row r="3" spans="1:16" s="35" customFormat="1">
      <c r="A3" s="27" t="s">
        <v>565</v>
      </c>
      <c r="B3" s="4"/>
      <c r="C3" s="41"/>
      <c r="D3" s="55"/>
      <c r="E3" s="55"/>
      <c r="F3" s="55"/>
      <c r="G3" s="4"/>
    </row>
    <row r="4" spans="1:16">
      <c r="A4" s="33"/>
      <c r="B4" s="1"/>
      <c r="C4" s="5"/>
      <c r="D4" s="37"/>
      <c r="E4" s="37"/>
      <c r="F4" s="37"/>
      <c r="G4" s="1"/>
    </row>
    <row r="5" spans="1:16">
      <c r="A5" s="33"/>
      <c r="B5" s="1"/>
      <c r="C5" s="5"/>
      <c r="D5" s="37"/>
      <c r="E5" s="37"/>
      <c r="F5" s="37"/>
      <c r="G5" s="1"/>
    </row>
    <row r="6" spans="1:16" ht="14.25" customHeight="1">
      <c r="A6" s="27" t="s">
        <v>472</v>
      </c>
      <c r="B6" s="14"/>
      <c r="C6" s="14"/>
      <c r="D6" s="14"/>
      <c r="E6" s="14"/>
      <c r="F6" s="14"/>
      <c r="G6" s="1"/>
      <c r="H6" s="27" t="s">
        <v>473</v>
      </c>
      <c r="I6" s="14"/>
      <c r="J6" s="14"/>
      <c r="K6" s="14"/>
      <c r="L6" s="14"/>
      <c r="M6" s="14"/>
    </row>
    <row r="7" spans="1:16" ht="25.5">
      <c r="A7" s="273" t="s">
        <v>576</v>
      </c>
      <c r="B7" s="242" t="s">
        <v>19</v>
      </c>
      <c r="C7" s="274" t="s">
        <v>327</v>
      </c>
      <c r="D7" s="242" t="s">
        <v>328</v>
      </c>
      <c r="E7" s="242" t="s">
        <v>329</v>
      </c>
      <c r="F7" s="242" t="s">
        <v>0</v>
      </c>
      <c r="G7" s="1"/>
      <c r="H7" s="273" t="s">
        <v>577</v>
      </c>
      <c r="I7" s="242" t="str">
        <f>B7</f>
        <v>Stocks</v>
      </c>
      <c r="J7" s="274" t="str">
        <f t="shared" ref="J7:M7" si="0">C7</f>
        <v>Corporates</v>
      </c>
      <c r="K7" s="242" t="str">
        <f t="shared" si="0"/>
        <v>UST</v>
      </c>
      <c r="L7" s="242" t="str">
        <f t="shared" si="0"/>
        <v>Agency &amp; MBS</v>
      </c>
      <c r="M7" s="242" t="str">
        <f t="shared" si="0"/>
        <v>Total</v>
      </c>
    </row>
    <row r="8" spans="1:16">
      <c r="A8" s="5">
        <v>2009</v>
      </c>
      <c r="B8" s="85">
        <v>2657.4259999999999</v>
      </c>
      <c r="C8" s="85">
        <v>2483.5219999999999</v>
      </c>
      <c r="D8" s="85">
        <v>3670.5970000000002</v>
      </c>
      <c r="E8" s="85">
        <v>1150.0039999999999</v>
      </c>
      <c r="F8" s="85">
        <v>9961.5489999999991</v>
      </c>
      <c r="G8" s="1"/>
      <c r="H8" s="5"/>
      <c r="I8" s="85"/>
      <c r="J8" s="85"/>
      <c r="K8" s="85"/>
      <c r="L8" s="85"/>
      <c r="M8" s="85"/>
    </row>
    <row r="9" spans="1:16">
      <c r="A9" s="268">
        <v>2010</v>
      </c>
      <c r="B9" s="269">
        <v>3213.4639999999999</v>
      </c>
      <c r="C9" s="269">
        <v>2523.107</v>
      </c>
      <c r="D9" s="269">
        <v>4458.8239999999996</v>
      </c>
      <c r="E9" s="269">
        <v>1095.8109999999999</v>
      </c>
      <c r="F9" s="269">
        <v>11291.206</v>
      </c>
      <c r="G9" s="1"/>
      <c r="H9" s="268">
        <f>A9</f>
        <v>2010</v>
      </c>
      <c r="I9" s="270">
        <f>B9/B8-1</f>
        <v>0.20923931654164596</v>
      </c>
      <c r="J9" s="270">
        <f t="shared" ref="J9:M9" si="1">C9/C8-1</f>
        <v>1.5939057515898858E-2</v>
      </c>
      <c r="K9" s="270">
        <f t="shared" si="1"/>
        <v>0.21474081736567641</v>
      </c>
      <c r="L9" s="270">
        <f t="shared" si="1"/>
        <v>-4.7124183915882023E-2</v>
      </c>
      <c r="M9" s="270">
        <f t="shared" si="1"/>
        <v>0.1334789398717009</v>
      </c>
    </row>
    <row r="10" spans="1:16">
      <c r="A10" s="5">
        <v>2011</v>
      </c>
      <c r="B10" s="85">
        <v>3397.174</v>
      </c>
      <c r="C10" s="85">
        <v>2491.0390000000002</v>
      </c>
      <c r="D10" s="85">
        <v>5004.3540000000003</v>
      </c>
      <c r="E10" s="85">
        <v>1078.1859999999999</v>
      </c>
      <c r="F10" s="85">
        <v>11970.752999999999</v>
      </c>
      <c r="G10" s="1"/>
      <c r="H10" s="5">
        <f t="shared" ref="H10:H22" si="2">A10</f>
        <v>2011</v>
      </c>
      <c r="I10" s="74">
        <f t="shared" ref="I10:I22" si="3">B10/B9-1</f>
        <v>5.7168837117826721E-2</v>
      </c>
      <c r="J10" s="74">
        <f t="shared" ref="J10:J22" si="4">C10/C9-1</f>
        <v>-1.2709726539540278E-2</v>
      </c>
      <c r="K10" s="74">
        <f t="shared" ref="K10:K22" si="5">D10/D9-1</f>
        <v>0.12234840397378344</v>
      </c>
      <c r="L10" s="74">
        <f t="shared" ref="L10:L22" si="6">E10/E9-1</f>
        <v>-1.6083977985254738E-2</v>
      </c>
      <c r="M10" s="74">
        <f t="shared" ref="M10:M22" si="7">F10/F9-1</f>
        <v>6.0183739451746598E-2</v>
      </c>
    </row>
    <row r="11" spans="1:16">
      <c r="A11" s="268">
        <v>2012</v>
      </c>
      <c r="B11" s="269">
        <v>3952.9929999999999</v>
      </c>
      <c r="C11" s="269">
        <v>2615.0039999999999</v>
      </c>
      <c r="D11" s="269">
        <v>5571.482</v>
      </c>
      <c r="E11" s="269">
        <v>1001.204</v>
      </c>
      <c r="F11" s="269">
        <v>13140.682999999999</v>
      </c>
      <c r="G11" s="1"/>
      <c r="H11" s="268">
        <f t="shared" si="2"/>
        <v>2012</v>
      </c>
      <c r="I11" s="270">
        <f t="shared" si="3"/>
        <v>0.1636121670541455</v>
      </c>
      <c r="J11" s="270">
        <f t="shared" si="4"/>
        <v>4.9764375427281404E-2</v>
      </c>
      <c r="K11" s="270">
        <f t="shared" si="5"/>
        <v>0.11332691492248537</v>
      </c>
      <c r="L11" s="270">
        <f t="shared" si="6"/>
        <v>-7.1399554436804014E-2</v>
      </c>
      <c r="M11" s="270">
        <f t="shared" si="7"/>
        <v>9.7732364872953337E-2</v>
      </c>
      <c r="P11" s="167"/>
    </row>
    <row r="12" spans="1:16">
      <c r="A12" s="5">
        <v>2013</v>
      </c>
      <c r="B12" s="85">
        <v>5205.3779999999997</v>
      </c>
      <c r="C12" s="85">
        <v>2735.4270000000001</v>
      </c>
      <c r="D12" s="85">
        <v>5792.616</v>
      </c>
      <c r="E12" s="85">
        <v>883.77599999999995</v>
      </c>
      <c r="F12" s="85">
        <v>14617.197</v>
      </c>
      <c r="G12" s="1"/>
      <c r="H12" s="5">
        <f t="shared" si="2"/>
        <v>2013</v>
      </c>
      <c r="I12" s="74">
        <f t="shared" si="3"/>
        <v>0.31681943276904345</v>
      </c>
      <c r="J12" s="74">
        <f t="shared" si="4"/>
        <v>4.6050789979671158E-2</v>
      </c>
      <c r="K12" s="74">
        <f t="shared" si="5"/>
        <v>3.9690337328559977E-2</v>
      </c>
      <c r="L12" s="74">
        <f t="shared" si="6"/>
        <v>-0.11728678670880266</v>
      </c>
      <c r="M12" s="74">
        <f t="shared" si="7"/>
        <v>0.11236204389071713</v>
      </c>
    </row>
    <row r="13" spans="1:16">
      <c r="A13" s="268">
        <v>2014</v>
      </c>
      <c r="B13" s="269">
        <v>5920.5680000000002</v>
      </c>
      <c r="C13" s="269">
        <v>2924.4490000000001</v>
      </c>
      <c r="D13" s="269">
        <v>6157.9660000000003</v>
      </c>
      <c r="E13" s="269">
        <v>899.64499999999998</v>
      </c>
      <c r="F13" s="269">
        <v>15902.628000000001</v>
      </c>
      <c r="G13" s="1"/>
      <c r="H13" s="268">
        <f t="shared" si="2"/>
        <v>2014</v>
      </c>
      <c r="I13" s="270">
        <f t="shared" si="3"/>
        <v>0.13739444090323527</v>
      </c>
      <c r="J13" s="270">
        <f t="shared" si="4"/>
        <v>6.910146021078245E-2</v>
      </c>
      <c r="K13" s="270">
        <f t="shared" si="5"/>
        <v>6.3071676078649164E-2</v>
      </c>
      <c r="L13" s="270">
        <f t="shared" si="6"/>
        <v>1.7955907379245462E-2</v>
      </c>
      <c r="M13" s="270">
        <f t="shared" si="7"/>
        <v>8.7939637127419257E-2</v>
      </c>
    </row>
    <row r="14" spans="1:16">
      <c r="A14" s="5">
        <v>2015</v>
      </c>
      <c r="B14" s="85">
        <v>5500.9269999999997</v>
      </c>
      <c r="C14" s="85">
        <v>3079.5830000000001</v>
      </c>
      <c r="D14" s="85">
        <v>6146.2209999999995</v>
      </c>
      <c r="E14" s="85">
        <v>916.45600000000002</v>
      </c>
      <c r="F14" s="85">
        <v>15643.187</v>
      </c>
      <c r="G14" s="1"/>
      <c r="H14" s="5">
        <f t="shared" si="2"/>
        <v>2015</v>
      </c>
      <c r="I14" s="74">
        <f t="shared" si="3"/>
        <v>-7.0878503548983951E-2</v>
      </c>
      <c r="J14" s="74">
        <f t="shared" si="4"/>
        <v>5.3047257791125846E-2</v>
      </c>
      <c r="K14" s="74">
        <f t="shared" si="5"/>
        <v>-1.9072856199596755E-3</v>
      </c>
      <c r="L14" s="74">
        <f t="shared" si="6"/>
        <v>1.8686259580167786E-2</v>
      </c>
      <c r="M14" s="74">
        <f t="shared" si="7"/>
        <v>-1.6314347540544949E-2</v>
      </c>
    </row>
    <row r="15" spans="1:16">
      <c r="A15" s="268">
        <v>2016</v>
      </c>
      <c r="B15" s="269">
        <v>5782.68</v>
      </c>
      <c r="C15" s="269">
        <v>3429.799</v>
      </c>
      <c r="D15" s="269">
        <v>6002.7969999999996</v>
      </c>
      <c r="E15" s="269">
        <v>991.62199999999996</v>
      </c>
      <c r="F15" s="269">
        <v>16206.897999999997</v>
      </c>
      <c r="G15" s="1"/>
      <c r="H15" s="268">
        <f t="shared" si="2"/>
        <v>2016</v>
      </c>
      <c r="I15" s="270">
        <f t="shared" si="3"/>
        <v>5.1219185420930069E-2</v>
      </c>
      <c r="J15" s="270">
        <f t="shared" si="4"/>
        <v>0.11372189026890966</v>
      </c>
      <c r="K15" s="270">
        <f t="shared" si="5"/>
        <v>-2.3335314496501169E-2</v>
      </c>
      <c r="L15" s="270">
        <f t="shared" si="6"/>
        <v>8.2018121982943004E-2</v>
      </c>
      <c r="M15" s="270">
        <f t="shared" si="7"/>
        <v>3.6035559761575353E-2</v>
      </c>
    </row>
    <row r="16" spans="1:16">
      <c r="A16" s="5">
        <v>2017</v>
      </c>
      <c r="B16" s="85">
        <v>7019.4129999999996</v>
      </c>
      <c r="C16" s="85">
        <v>3877.317</v>
      </c>
      <c r="D16" s="85">
        <v>6211.2790000000005</v>
      </c>
      <c r="E16" s="85">
        <v>1012.181</v>
      </c>
      <c r="F16" s="85">
        <v>18120.189999999999</v>
      </c>
      <c r="G16" s="1"/>
      <c r="H16" s="5">
        <f t="shared" si="2"/>
        <v>2017</v>
      </c>
      <c r="I16" s="74">
        <f t="shared" si="3"/>
        <v>0.21386848312547113</v>
      </c>
      <c r="J16" s="74">
        <f t="shared" si="4"/>
        <v>0.13047936628356349</v>
      </c>
      <c r="K16" s="74">
        <f t="shared" si="5"/>
        <v>3.4730809654232919E-2</v>
      </c>
      <c r="L16" s="74">
        <f t="shared" si="6"/>
        <v>2.0732698548438844E-2</v>
      </c>
      <c r="M16" s="74">
        <f t="shared" si="7"/>
        <v>0.11805417668452045</v>
      </c>
    </row>
    <row r="17" spans="1:13">
      <c r="A17" s="268">
        <v>2018</v>
      </c>
      <c r="B17" s="269">
        <v>6629.5330000000004</v>
      </c>
      <c r="C17" s="269">
        <v>3602.5909999999999</v>
      </c>
      <c r="D17" s="269">
        <v>6270.13</v>
      </c>
      <c r="E17" s="269">
        <v>1087.0360000000001</v>
      </c>
      <c r="F17" s="269">
        <v>17589.29</v>
      </c>
      <c r="G17" s="1"/>
      <c r="H17" s="268">
        <f t="shared" si="2"/>
        <v>2018</v>
      </c>
      <c r="I17" s="270">
        <f t="shared" si="3"/>
        <v>-5.5543105954870997E-2</v>
      </c>
      <c r="J17" s="270">
        <f t="shared" si="4"/>
        <v>-7.0854665739221279E-2</v>
      </c>
      <c r="K17" s="270">
        <f t="shared" si="5"/>
        <v>9.4748601697010049E-3</v>
      </c>
      <c r="L17" s="270">
        <f t="shared" si="6"/>
        <v>7.3954164324364857E-2</v>
      </c>
      <c r="M17" s="270">
        <f t="shared" si="7"/>
        <v>-2.9298809780691992E-2</v>
      </c>
    </row>
    <row r="18" spans="1:13">
      <c r="A18" s="5">
        <v>2019</v>
      </c>
      <c r="B18" s="85">
        <v>8278.5480000000007</v>
      </c>
      <c r="C18" s="85">
        <v>3979.453</v>
      </c>
      <c r="D18" s="85">
        <v>6917.8220000000001</v>
      </c>
      <c r="E18" s="85">
        <v>1230.694</v>
      </c>
      <c r="F18" s="85">
        <v>20406.517</v>
      </c>
      <c r="G18" s="1"/>
      <c r="H18" s="5">
        <f t="shared" si="2"/>
        <v>2019</v>
      </c>
      <c r="I18" s="74">
        <f t="shared" si="3"/>
        <v>0.24873773160190926</v>
      </c>
      <c r="J18" s="74">
        <f t="shared" si="4"/>
        <v>0.10460859975500969</v>
      </c>
      <c r="K18" s="74">
        <f t="shared" si="5"/>
        <v>0.10329801774444869</v>
      </c>
      <c r="L18" s="74">
        <f t="shared" si="6"/>
        <v>0.13215569677545158</v>
      </c>
      <c r="M18" s="74">
        <f t="shared" si="7"/>
        <v>0.16016718127906238</v>
      </c>
    </row>
    <row r="19" spans="1:13">
      <c r="A19" s="268">
        <v>2020</v>
      </c>
      <c r="B19" s="269">
        <v>10673.361999999999</v>
      </c>
      <c r="C19" s="269">
        <v>4481.7219999999998</v>
      </c>
      <c r="D19" s="269">
        <v>7291.5659999999998</v>
      </c>
      <c r="E19" s="269">
        <v>1276.402</v>
      </c>
      <c r="F19" s="269">
        <v>23723.051999999996</v>
      </c>
      <c r="G19" s="1"/>
      <c r="H19" s="268">
        <f t="shared" si="2"/>
        <v>2020</v>
      </c>
      <c r="I19" s="270">
        <f t="shared" si="3"/>
        <v>0.2892794726804746</v>
      </c>
      <c r="J19" s="270">
        <f t="shared" si="4"/>
        <v>0.12621558792125454</v>
      </c>
      <c r="K19" s="270">
        <f t="shared" si="5"/>
        <v>5.4026252771464778E-2</v>
      </c>
      <c r="L19" s="270">
        <f t="shared" si="6"/>
        <v>3.7140020183733746E-2</v>
      </c>
      <c r="M19" s="270">
        <f t="shared" si="7"/>
        <v>0.1625233252690792</v>
      </c>
    </row>
    <row r="20" spans="1:13">
      <c r="A20" s="5">
        <v>2021</v>
      </c>
      <c r="B20" s="85">
        <v>13898.264999999999</v>
      </c>
      <c r="C20" s="85">
        <v>4401.6090000000004</v>
      </c>
      <c r="D20" s="85">
        <v>7740.37</v>
      </c>
      <c r="E20" s="85">
        <v>1252.643</v>
      </c>
      <c r="F20" s="85">
        <v>27292.886999999999</v>
      </c>
      <c r="G20" s="1"/>
      <c r="H20" s="5">
        <f t="shared" si="2"/>
        <v>2021</v>
      </c>
      <c r="I20" s="74">
        <f t="shared" si="3"/>
        <v>0.30214500360804775</v>
      </c>
      <c r="J20" s="74">
        <f t="shared" si="4"/>
        <v>-1.787549517796938E-2</v>
      </c>
      <c r="K20" s="74">
        <f t="shared" si="5"/>
        <v>6.155111261421764E-2</v>
      </c>
      <c r="L20" s="74">
        <f t="shared" si="6"/>
        <v>-1.8614041657722291E-2</v>
      </c>
      <c r="M20" s="74">
        <f t="shared" si="7"/>
        <v>0.15047958416143103</v>
      </c>
    </row>
    <row r="21" spans="1:13">
      <c r="A21" s="268">
        <v>2022</v>
      </c>
      <c r="B21" s="269">
        <v>10799.061</v>
      </c>
      <c r="C21" s="269">
        <v>3724.2829999999999</v>
      </c>
      <c r="D21" s="269">
        <v>7318.5110000000004</v>
      </c>
      <c r="E21" s="269">
        <v>1260.579</v>
      </c>
      <c r="F21" s="269">
        <v>23102.434000000001</v>
      </c>
      <c r="G21" s="1"/>
      <c r="H21" s="268">
        <f t="shared" si="2"/>
        <v>2022</v>
      </c>
      <c r="I21" s="270">
        <f t="shared" si="3"/>
        <v>-0.22299215045906806</v>
      </c>
      <c r="J21" s="270">
        <f t="shared" si="4"/>
        <v>-0.15388145562225097</v>
      </c>
      <c r="K21" s="270">
        <f t="shared" si="5"/>
        <v>-5.45011414183042E-2</v>
      </c>
      <c r="L21" s="270">
        <f t="shared" si="6"/>
        <v>6.3354044208923099E-3</v>
      </c>
      <c r="M21" s="270">
        <f t="shared" si="7"/>
        <v>-0.15353645072432232</v>
      </c>
    </row>
    <row r="22" spans="1:13">
      <c r="A22" s="93">
        <v>2023</v>
      </c>
      <c r="B22" s="92">
        <v>13276.236000000001</v>
      </c>
      <c r="C22" s="92">
        <v>4149.0200000000004</v>
      </c>
      <c r="D22" s="92">
        <v>8056.0820000000003</v>
      </c>
      <c r="E22" s="92">
        <v>1429.566</v>
      </c>
      <c r="F22" s="92">
        <v>26910.904000000002</v>
      </c>
      <c r="G22" s="1"/>
      <c r="H22" s="93">
        <f t="shared" si="2"/>
        <v>2023</v>
      </c>
      <c r="I22" s="73">
        <f t="shared" si="3"/>
        <v>0.22938799956774036</v>
      </c>
      <c r="J22" s="73">
        <f t="shared" si="4"/>
        <v>0.11404530751288244</v>
      </c>
      <c r="K22" s="73">
        <f t="shared" si="5"/>
        <v>0.10078156608632538</v>
      </c>
      <c r="L22" s="73">
        <f t="shared" si="6"/>
        <v>0.13405506517243282</v>
      </c>
      <c r="M22" s="73">
        <f t="shared" si="7"/>
        <v>0.16485146110578652</v>
      </c>
    </row>
    <row r="23" spans="1:13">
      <c r="A23" s="5"/>
      <c r="B23" s="8"/>
      <c r="C23" s="8"/>
      <c r="D23" s="8"/>
      <c r="E23" s="8"/>
      <c r="F23" s="8"/>
      <c r="G23" s="1"/>
    </row>
    <row r="24" spans="1:13">
      <c r="A24" s="263" t="s">
        <v>99</v>
      </c>
      <c r="B24" s="272">
        <f>AVERAGE(B$8:B$22)</f>
        <v>7080.3352000000004</v>
      </c>
      <c r="C24" s="272">
        <f t="shared" ref="C24:F24" si="8">AVERAGE(C$8:C$22)</f>
        <v>3366.5283333333336</v>
      </c>
      <c r="D24" s="272">
        <f t="shared" si="8"/>
        <v>6174.0411333333323</v>
      </c>
      <c r="E24" s="272">
        <f t="shared" si="8"/>
        <v>1104.3869999999997</v>
      </c>
      <c r="F24" s="272">
        <f t="shared" si="8"/>
        <v>17725.291666666668</v>
      </c>
      <c r="G24" s="1"/>
    </row>
    <row r="25" spans="1:13">
      <c r="A25" s="263" t="s">
        <v>123</v>
      </c>
      <c r="B25" s="264">
        <f>B22/B21-1</f>
        <v>0.22938799956774036</v>
      </c>
      <c r="C25" s="264">
        <f t="shared" ref="C25:F25" si="9">C22/C21-1</f>
        <v>0.11404530751288244</v>
      </c>
      <c r="D25" s="264">
        <f t="shared" si="9"/>
        <v>0.10078156608632538</v>
      </c>
      <c r="E25" s="264">
        <f t="shared" si="9"/>
        <v>0.13405506517243282</v>
      </c>
      <c r="F25" s="264">
        <f t="shared" si="9"/>
        <v>0.16485146110578652</v>
      </c>
      <c r="G25" s="1"/>
    </row>
    <row r="26" spans="1:13">
      <c r="A26" s="265" t="s">
        <v>457</v>
      </c>
      <c r="B26" s="266">
        <f>((B22/B17)^(1/5))-1</f>
        <v>0.14899570538937335</v>
      </c>
      <c r="C26" s="266">
        <f t="shared" ref="C26:F26" si="10">((C22/C17)^(1/5))-1</f>
        <v>2.8646407606371938E-2</v>
      </c>
      <c r="D26" s="266">
        <f t="shared" si="10"/>
        <v>5.140361661508619E-2</v>
      </c>
      <c r="E26" s="266">
        <f t="shared" si="10"/>
        <v>5.6311618561769361E-2</v>
      </c>
      <c r="F26" s="266">
        <f t="shared" si="10"/>
        <v>8.8769623288516009E-2</v>
      </c>
      <c r="G26" s="1"/>
      <c r="I26" s="74"/>
      <c r="J26" s="74"/>
      <c r="K26" s="74"/>
      <c r="L26" s="74"/>
      <c r="M26" s="74"/>
    </row>
    <row r="27" spans="1:13">
      <c r="A27" s="265" t="s">
        <v>458</v>
      </c>
      <c r="B27" s="266">
        <f>((B22/B12)^(1/10))-1</f>
        <v>9.8151525380138605E-2</v>
      </c>
      <c r="C27" s="266">
        <f t="shared" ref="C27:F27" si="11">((C22/C12)^(1/10))-1</f>
        <v>4.2538350826313964E-2</v>
      </c>
      <c r="D27" s="266">
        <f t="shared" si="11"/>
        <v>3.3534346844897867E-2</v>
      </c>
      <c r="E27" s="266">
        <f t="shared" si="11"/>
        <v>4.9267450380039657E-2</v>
      </c>
      <c r="F27" s="266">
        <f t="shared" si="11"/>
        <v>6.2934292873163988E-2</v>
      </c>
      <c r="G27" s="1"/>
      <c r="I27" s="74"/>
      <c r="J27" s="74"/>
      <c r="K27" s="74"/>
      <c r="L27" s="74"/>
      <c r="M27" s="74"/>
    </row>
    <row r="28" spans="1:13">
      <c r="G28" s="1"/>
    </row>
    <row r="29" spans="1:13">
      <c r="G29" s="1"/>
    </row>
    <row r="30" spans="1:13" s="132" customFormat="1" ht="11.25">
      <c r="A30" s="405" t="s">
        <v>110</v>
      </c>
      <c r="B30" s="405"/>
      <c r="C30" s="405"/>
      <c r="D30" s="405"/>
      <c r="E30" s="130"/>
      <c r="F30" s="130"/>
      <c r="G30" s="130"/>
    </row>
    <row r="31" spans="1:13" s="132" customFormat="1" ht="11.25">
      <c r="A31" s="405" t="s">
        <v>81</v>
      </c>
      <c r="B31" s="405"/>
      <c r="C31" s="405"/>
      <c r="D31" s="405"/>
      <c r="E31" s="130"/>
      <c r="F31" s="130"/>
      <c r="G31" s="130"/>
    </row>
  </sheetData>
  <mergeCells count="2">
    <mergeCell ref="A30:D30"/>
    <mergeCell ref="A31:D31"/>
  </mergeCells>
  <hyperlinks>
    <hyperlink ref="A1" location="Contents!B3" display="Return to the Table of Contents" xr:uid="{FFD1FD61-8AFA-4ADD-BDF1-6ECE2438B5B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6"/>
  <dimension ref="A1:M31"/>
  <sheetViews>
    <sheetView workbookViewId="0">
      <selection activeCell="A3" sqref="A3"/>
    </sheetView>
  </sheetViews>
  <sheetFormatPr defaultColWidth="10.625" defaultRowHeight="12.75"/>
  <cols>
    <col min="1" max="1" width="10.625" style="36" customWidth="1"/>
    <col min="2" max="2" width="8.625" style="36" customWidth="1"/>
    <col min="3" max="3" width="8.875" style="36" customWidth="1"/>
    <col min="4" max="6" width="8.625" style="36" customWidth="1"/>
    <col min="7" max="7" width="2.625" style="36" customWidth="1"/>
    <col min="8" max="8" width="10.625" style="36" customWidth="1"/>
    <col min="9" max="9" width="8.625" style="36" customWidth="1"/>
    <col min="10" max="10" width="8.875" style="36" customWidth="1"/>
    <col min="11" max="13" width="8.625" style="36" customWidth="1"/>
    <col min="14" max="14" width="4.625" style="36" customWidth="1"/>
    <col min="15" max="16384" width="10.625" style="36"/>
  </cols>
  <sheetData>
    <row r="1" spans="1:13">
      <c r="A1" s="12" t="s">
        <v>55</v>
      </c>
    </row>
    <row r="2" spans="1:13">
      <c r="A2" s="12"/>
    </row>
    <row r="3" spans="1:13" s="35" customFormat="1">
      <c r="A3" s="27" t="s">
        <v>336</v>
      </c>
      <c r="B3" s="27"/>
      <c r="C3" s="27"/>
      <c r="D3" s="27"/>
      <c r="E3" s="27"/>
      <c r="F3" s="27"/>
    </row>
    <row r="4" spans="1:13">
      <c r="A4" s="10"/>
      <c r="B4" s="1"/>
      <c r="C4" s="1"/>
      <c r="D4" s="1"/>
      <c r="E4" s="1"/>
      <c r="F4" s="1"/>
    </row>
    <row r="5" spans="1:13">
      <c r="A5" s="10"/>
      <c r="B5" s="1"/>
      <c r="C5" s="1"/>
      <c r="D5" s="1"/>
      <c r="E5" s="1"/>
      <c r="F5" s="1"/>
    </row>
    <row r="6" spans="1:13" ht="14.25" customHeight="1">
      <c r="A6" s="27" t="s">
        <v>474</v>
      </c>
      <c r="B6" s="14"/>
      <c r="C6" s="14"/>
      <c r="D6" s="14"/>
      <c r="E6" s="14"/>
      <c r="F6" s="14"/>
      <c r="H6" s="27" t="s">
        <v>475</v>
      </c>
      <c r="I6" s="14"/>
      <c r="J6" s="14"/>
      <c r="K6" s="14"/>
      <c r="L6" s="14"/>
      <c r="M6" s="14"/>
    </row>
    <row r="7" spans="1:13">
      <c r="A7" s="394" t="s">
        <v>576</v>
      </c>
      <c r="B7" s="274" t="s">
        <v>19</v>
      </c>
      <c r="C7" s="274" t="s">
        <v>327</v>
      </c>
      <c r="D7" s="274" t="s">
        <v>328</v>
      </c>
      <c r="E7" s="274" t="s">
        <v>330</v>
      </c>
      <c r="F7" s="274" t="s">
        <v>0</v>
      </c>
      <c r="H7" s="394" t="s">
        <v>577</v>
      </c>
      <c r="I7" s="274" t="str">
        <f>B7</f>
        <v>Stocks</v>
      </c>
      <c r="J7" s="274" t="s">
        <v>327</v>
      </c>
      <c r="K7" s="274" t="str">
        <f t="shared" ref="K7:M7" si="0">D7</f>
        <v>UST</v>
      </c>
      <c r="L7" s="274" t="str">
        <f t="shared" si="0"/>
        <v>Agency</v>
      </c>
      <c r="M7" s="274" t="str">
        <f t="shared" si="0"/>
        <v>Total</v>
      </c>
    </row>
    <row r="8" spans="1:13">
      <c r="A8" s="5">
        <v>2009</v>
      </c>
      <c r="B8" s="85">
        <v>13154.993</v>
      </c>
      <c r="C8" s="85">
        <v>2414.114</v>
      </c>
      <c r="D8" s="85">
        <v>22628.912</v>
      </c>
      <c r="E8" s="85">
        <v>2086.2739999999999</v>
      </c>
      <c r="F8" s="85">
        <f>SUM(B8:E8)</f>
        <v>40284.292999999998</v>
      </c>
      <c r="H8" s="5"/>
      <c r="I8" s="85"/>
      <c r="J8" s="85"/>
      <c r="K8" s="85"/>
      <c r="L8" s="85"/>
      <c r="M8" s="85"/>
    </row>
    <row r="9" spans="1:13">
      <c r="A9" s="268">
        <v>2010</v>
      </c>
      <c r="B9" s="269">
        <v>13384.589</v>
      </c>
      <c r="C9" s="269">
        <v>1951.712</v>
      </c>
      <c r="D9" s="269">
        <v>31653.73</v>
      </c>
      <c r="E9" s="269">
        <v>2095.9360000000001</v>
      </c>
      <c r="F9" s="269">
        <f t="shared" ref="F9:F22" si="1">SUM(B9:E9)</f>
        <v>49085.967000000004</v>
      </c>
      <c r="H9" s="268">
        <f>A9</f>
        <v>2010</v>
      </c>
      <c r="I9" s="270">
        <f>B9/B8-1</f>
        <v>1.7453144976967927E-2</v>
      </c>
      <c r="J9" s="270">
        <f t="shared" ref="J9:M22" si="2">C9/C8-1</f>
        <v>-0.19154107883886184</v>
      </c>
      <c r="K9" s="270">
        <f t="shared" si="2"/>
        <v>0.39881802536507283</v>
      </c>
      <c r="L9" s="270">
        <f t="shared" si="2"/>
        <v>4.6312229362013291E-3</v>
      </c>
      <c r="M9" s="270">
        <f t="shared" si="2"/>
        <v>0.21848897782567533</v>
      </c>
    </row>
    <row r="10" spans="1:13">
      <c r="A10" s="5">
        <v>2011</v>
      </c>
      <c r="B10" s="85">
        <v>15413.377</v>
      </c>
      <c r="C10" s="85">
        <v>2032.2860000000001</v>
      </c>
      <c r="D10" s="85">
        <v>35439.58</v>
      </c>
      <c r="E10" s="85">
        <v>2167.1779999999999</v>
      </c>
      <c r="F10" s="85">
        <f t="shared" si="1"/>
        <v>55052.421000000002</v>
      </c>
      <c r="H10" s="5">
        <f t="shared" ref="H10:H22" si="3">A10</f>
        <v>2011</v>
      </c>
      <c r="I10" s="74">
        <f t="shared" ref="I10:I21" si="4">B10/B9-1</f>
        <v>0.1515764137397122</v>
      </c>
      <c r="J10" s="74">
        <f t="shared" si="2"/>
        <v>4.1283754980242948E-2</v>
      </c>
      <c r="K10" s="74">
        <f t="shared" si="2"/>
        <v>0.11960201846670215</v>
      </c>
      <c r="L10" s="74">
        <f t="shared" si="2"/>
        <v>3.399054169592941E-2</v>
      </c>
      <c r="M10" s="74">
        <f t="shared" si="2"/>
        <v>0.12155111459859791</v>
      </c>
    </row>
    <row r="11" spans="1:13">
      <c r="A11" s="268">
        <v>2012</v>
      </c>
      <c r="B11" s="269">
        <v>14706.112999999999</v>
      </c>
      <c r="C11" s="269">
        <v>1759.6690000000001</v>
      </c>
      <c r="D11" s="269">
        <v>29074.983</v>
      </c>
      <c r="E11" s="269">
        <v>2890.0720000000001</v>
      </c>
      <c r="F11" s="269">
        <f t="shared" si="1"/>
        <v>48430.837</v>
      </c>
      <c r="H11" s="268">
        <f t="shared" si="3"/>
        <v>2012</v>
      </c>
      <c r="I11" s="270">
        <f t="shared" si="4"/>
        <v>-4.5886375192146445E-2</v>
      </c>
      <c r="J11" s="270">
        <f t="shared" si="2"/>
        <v>-0.13414302908153675</v>
      </c>
      <c r="K11" s="270">
        <f t="shared" si="2"/>
        <v>-0.17959007979214203</v>
      </c>
      <c r="L11" s="270">
        <f t="shared" si="2"/>
        <v>0.33356466335483304</v>
      </c>
      <c r="M11" s="270">
        <f t="shared" si="2"/>
        <v>-0.12027779850045106</v>
      </c>
    </row>
    <row r="12" spans="1:13">
      <c r="A12" s="5">
        <v>2013</v>
      </c>
      <c r="B12" s="85">
        <v>15435.816999999999</v>
      </c>
      <c r="C12" s="85">
        <v>1856.65</v>
      </c>
      <c r="D12" s="85">
        <v>35386.71</v>
      </c>
      <c r="E12" s="85">
        <v>2671.9340000000002</v>
      </c>
      <c r="F12" s="85">
        <f t="shared" si="1"/>
        <v>55351.110999999997</v>
      </c>
      <c r="H12" s="5">
        <f t="shared" si="3"/>
        <v>2013</v>
      </c>
      <c r="I12" s="74">
        <f t="shared" si="4"/>
        <v>4.9619093774133205E-2</v>
      </c>
      <c r="J12" s="74">
        <f t="shared" si="2"/>
        <v>5.5113205949528066E-2</v>
      </c>
      <c r="K12" s="74">
        <f t="shared" si="2"/>
        <v>0.21708446054809394</v>
      </c>
      <c r="L12" s="74">
        <f t="shared" si="2"/>
        <v>-7.5478396385972313E-2</v>
      </c>
      <c r="M12" s="74">
        <f t="shared" si="2"/>
        <v>0.14288982864367994</v>
      </c>
    </row>
    <row r="13" spans="1:13">
      <c r="A13" s="268">
        <v>2014</v>
      </c>
      <c r="B13" s="269">
        <v>17861.893</v>
      </c>
      <c r="C13" s="269">
        <v>2145.2179999999998</v>
      </c>
      <c r="D13" s="269">
        <v>33243.800000000003</v>
      </c>
      <c r="E13" s="269">
        <v>2143.0149999999999</v>
      </c>
      <c r="F13" s="269">
        <f t="shared" si="1"/>
        <v>55393.926000000007</v>
      </c>
      <c r="H13" s="268">
        <f t="shared" si="3"/>
        <v>2014</v>
      </c>
      <c r="I13" s="270">
        <f t="shared" si="4"/>
        <v>0.15717185556164615</v>
      </c>
      <c r="J13" s="270">
        <f t="shared" si="2"/>
        <v>0.15542401637357584</v>
      </c>
      <c r="K13" s="270">
        <f t="shared" si="2"/>
        <v>-6.0556915293905389E-2</v>
      </c>
      <c r="L13" s="270">
        <f t="shared" si="2"/>
        <v>-0.19795361711778825</v>
      </c>
      <c r="M13" s="270">
        <f t="shared" si="2"/>
        <v>7.7351654242341361E-4</v>
      </c>
    </row>
    <row r="14" spans="1:13">
      <c r="A14" s="5">
        <v>2015</v>
      </c>
      <c r="B14" s="85">
        <v>22233.483</v>
      </c>
      <c r="C14" s="85">
        <v>2232.8029999999999</v>
      </c>
      <c r="D14" s="85">
        <v>32490.588</v>
      </c>
      <c r="E14" s="85">
        <v>2616.6260000000002</v>
      </c>
      <c r="F14" s="85">
        <f t="shared" si="1"/>
        <v>59573.5</v>
      </c>
      <c r="H14" s="5">
        <f t="shared" si="3"/>
        <v>2015</v>
      </c>
      <c r="I14" s="74">
        <f t="shared" si="4"/>
        <v>0.24474393615503121</v>
      </c>
      <c r="J14" s="74">
        <f t="shared" si="2"/>
        <v>4.0828018411182443E-2</v>
      </c>
      <c r="K14" s="74">
        <f t="shared" si="2"/>
        <v>-2.2657217285629305E-2</v>
      </c>
      <c r="L14" s="74">
        <f t="shared" si="2"/>
        <v>0.22100218617228551</v>
      </c>
      <c r="M14" s="74">
        <f t="shared" si="2"/>
        <v>7.5451846471398243E-2</v>
      </c>
    </row>
    <row r="15" spans="1:13">
      <c r="A15" s="268">
        <v>2016</v>
      </c>
      <c r="B15" s="269">
        <v>23065.842000000001</v>
      </c>
      <c r="C15" s="269">
        <v>2298.7910000000002</v>
      </c>
      <c r="D15" s="269">
        <v>30510.330999999998</v>
      </c>
      <c r="E15" s="269">
        <v>3260.1689999999999</v>
      </c>
      <c r="F15" s="269">
        <f t="shared" si="1"/>
        <v>59135.133000000002</v>
      </c>
      <c r="H15" s="268">
        <f t="shared" si="3"/>
        <v>2016</v>
      </c>
      <c r="I15" s="270">
        <f t="shared" si="4"/>
        <v>3.7437184268429791E-2</v>
      </c>
      <c r="J15" s="270">
        <f t="shared" si="2"/>
        <v>2.9553883616243892E-2</v>
      </c>
      <c r="K15" s="270">
        <f t="shared" si="2"/>
        <v>-6.0948635340179136E-2</v>
      </c>
      <c r="L15" s="270">
        <f t="shared" si="2"/>
        <v>0.24594382231163325</v>
      </c>
      <c r="M15" s="270">
        <f t="shared" si="2"/>
        <v>-7.3584227886559495E-3</v>
      </c>
    </row>
    <row r="16" spans="1:13">
      <c r="A16" s="5">
        <v>2017</v>
      </c>
      <c r="B16" s="85">
        <v>26592.240000000002</v>
      </c>
      <c r="C16" s="85">
        <v>2967.9290000000001</v>
      </c>
      <c r="D16" s="85">
        <v>29511.715</v>
      </c>
      <c r="E16" s="85">
        <v>3475.6320000000001</v>
      </c>
      <c r="F16" s="85">
        <f t="shared" si="1"/>
        <v>62547.516000000003</v>
      </c>
      <c r="H16" s="5">
        <f t="shared" si="3"/>
        <v>2017</v>
      </c>
      <c r="I16" s="74">
        <f t="shared" si="4"/>
        <v>0.15288399183519941</v>
      </c>
      <c r="J16" s="74">
        <f t="shared" si="2"/>
        <v>0.29108257340488963</v>
      </c>
      <c r="K16" s="74">
        <f t="shared" si="2"/>
        <v>-3.2730421705356116E-2</v>
      </c>
      <c r="L16" s="74">
        <f t="shared" si="2"/>
        <v>6.6089518672191705E-2</v>
      </c>
      <c r="M16" s="74">
        <f t="shared" si="2"/>
        <v>5.7704833436326375E-2</v>
      </c>
    </row>
    <row r="17" spans="1:13">
      <c r="A17" s="268">
        <v>2018</v>
      </c>
      <c r="B17" s="269">
        <v>36291.084999999999</v>
      </c>
      <c r="C17" s="269">
        <v>2776.4270000000001</v>
      </c>
      <c r="D17" s="269">
        <v>30100.621999999999</v>
      </c>
      <c r="E17" s="269">
        <v>3633.38</v>
      </c>
      <c r="F17" s="269">
        <f t="shared" si="1"/>
        <v>72801.51400000001</v>
      </c>
      <c r="H17" s="268">
        <f t="shared" si="3"/>
        <v>2018</v>
      </c>
      <c r="I17" s="270">
        <f t="shared" si="4"/>
        <v>0.36472463395336363</v>
      </c>
      <c r="J17" s="270">
        <f t="shared" si="2"/>
        <v>-6.4523780723864999E-2</v>
      </c>
      <c r="K17" s="270">
        <f t="shared" si="2"/>
        <v>1.9955024640214925E-2</v>
      </c>
      <c r="L17" s="270">
        <f t="shared" si="2"/>
        <v>4.5386853383787562E-2</v>
      </c>
      <c r="M17" s="270">
        <f t="shared" si="2"/>
        <v>0.16393933213910539</v>
      </c>
    </row>
    <row r="18" spans="1:13">
      <c r="A18" s="5">
        <v>2019</v>
      </c>
      <c r="B18" s="85">
        <v>37228.781999999999</v>
      </c>
      <c r="C18" s="85">
        <v>3481.078</v>
      </c>
      <c r="D18" s="85">
        <v>36646.663</v>
      </c>
      <c r="E18" s="85">
        <v>4850.6130000000003</v>
      </c>
      <c r="F18" s="85">
        <f t="shared" si="1"/>
        <v>82207.135999999999</v>
      </c>
      <c r="H18" s="5">
        <f t="shared" si="3"/>
        <v>2019</v>
      </c>
      <c r="I18" s="74">
        <f t="shared" si="4"/>
        <v>2.5838218945506863E-2</v>
      </c>
      <c r="J18" s="74">
        <f t="shared" si="2"/>
        <v>0.25379777678289384</v>
      </c>
      <c r="K18" s="74">
        <f t="shared" si="2"/>
        <v>0.21747195124406393</v>
      </c>
      <c r="L18" s="74">
        <f t="shared" si="2"/>
        <v>0.3350139539492154</v>
      </c>
      <c r="M18" s="74">
        <f t="shared" si="2"/>
        <v>0.12919541755683794</v>
      </c>
    </row>
    <row r="19" spans="1:13">
      <c r="A19" s="268">
        <v>2020</v>
      </c>
      <c r="B19" s="269">
        <v>48547.714</v>
      </c>
      <c r="C19" s="269">
        <v>5224.6099999999997</v>
      </c>
      <c r="D19" s="269">
        <v>38020.093999999997</v>
      </c>
      <c r="E19" s="269">
        <v>6539.39</v>
      </c>
      <c r="F19" s="269">
        <f t="shared" si="1"/>
        <v>98331.808000000005</v>
      </c>
      <c r="H19" s="268">
        <f t="shared" si="3"/>
        <v>2020</v>
      </c>
      <c r="I19" s="270">
        <f t="shared" si="4"/>
        <v>0.30403712912230119</v>
      </c>
      <c r="J19" s="270">
        <f t="shared" si="2"/>
        <v>0.50085979113366608</v>
      </c>
      <c r="K19" s="270">
        <f t="shared" si="2"/>
        <v>3.7477655196054283E-2</v>
      </c>
      <c r="L19" s="270">
        <f t="shared" si="2"/>
        <v>0.34815743907007213</v>
      </c>
      <c r="M19" s="270">
        <f t="shared" si="2"/>
        <v>0.19614686491450084</v>
      </c>
    </row>
    <row r="20" spans="1:13">
      <c r="A20" s="5">
        <v>2021</v>
      </c>
      <c r="B20" s="85">
        <v>61181.300999999999</v>
      </c>
      <c r="C20" s="85">
        <v>5097.259</v>
      </c>
      <c r="D20" s="85">
        <v>50659.197999999997</v>
      </c>
      <c r="E20" s="85">
        <v>9783.7250000000004</v>
      </c>
      <c r="F20" s="85">
        <f t="shared" si="1"/>
        <v>126721.48300000001</v>
      </c>
      <c r="H20" s="5">
        <f t="shared" si="3"/>
        <v>2021</v>
      </c>
      <c r="I20" s="74">
        <f t="shared" si="4"/>
        <v>0.26023031692079268</v>
      </c>
      <c r="J20" s="74">
        <f t="shared" si="2"/>
        <v>-2.4375216523338517E-2</v>
      </c>
      <c r="K20" s="74">
        <f t="shared" si="2"/>
        <v>0.33243221334486961</v>
      </c>
      <c r="L20" s="74">
        <f t="shared" si="2"/>
        <v>0.49612196244603846</v>
      </c>
      <c r="M20" s="74">
        <f t="shared" si="2"/>
        <v>0.28871303779952884</v>
      </c>
    </row>
    <row r="21" spans="1:13">
      <c r="A21" s="268">
        <v>2022</v>
      </c>
      <c r="B21" s="269">
        <v>62914.046000000002</v>
      </c>
      <c r="C21" s="269">
        <v>4400.2489999999998</v>
      </c>
      <c r="D21" s="269">
        <v>50297.877999999997</v>
      </c>
      <c r="E21" s="269">
        <v>5634.9269999999997</v>
      </c>
      <c r="F21" s="269">
        <f t="shared" si="1"/>
        <v>123247.09999999999</v>
      </c>
      <c r="H21" s="268">
        <f t="shared" si="3"/>
        <v>2022</v>
      </c>
      <c r="I21" s="270">
        <f t="shared" si="4"/>
        <v>2.8321480120208742E-2</v>
      </c>
      <c r="J21" s="270">
        <f t="shared" si="2"/>
        <v>-0.13674211963724037</v>
      </c>
      <c r="K21" s="270">
        <f t="shared" si="2"/>
        <v>-7.1323671567007363E-3</v>
      </c>
      <c r="L21" s="270">
        <f t="shared" si="2"/>
        <v>-0.42405096218464855</v>
      </c>
      <c r="M21" s="270">
        <f t="shared" si="2"/>
        <v>-2.7417474273087716E-2</v>
      </c>
    </row>
    <row r="22" spans="1:13">
      <c r="A22" s="93">
        <v>2023</v>
      </c>
      <c r="B22" s="92">
        <v>42668.258999999998</v>
      </c>
      <c r="C22" s="92">
        <v>4475.1030000000001</v>
      </c>
      <c r="D22" s="92">
        <v>51787.413999999997</v>
      </c>
      <c r="E22" s="92">
        <v>1713.8040000000001</v>
      </c>
      <c r="F22" s="92">
        <f t="shared" si="1"/>
        <v>100644.58</v>
      </c>
      <c r="H22" s="93">
        <f t="shared" si="3"/>
        <v>2023</v>
      </c>
      <c r="I22" s="73">
        <f>B22/B21-1</f>
        <v>-0.32180074700647932</v>
      </c>
      <c r="J22" s="73">
        <f t="shared" si="2"/>
        <v>1.7011310041772587E-2</v>
      </c>
      <c r="K22" s="73">
        <f t="shared" si="2"/>
        <v>2.9614291084009592E-2</v>
      </c>
      <c r="L22" s="73">
        <f t="shared" si="2"/>
        <v>-0.6958604787604169</v>
      </c>
      <c r="M22" s="73">
        <f t="shared" si="2"/>
        <v>-0.18339190131045668</v>
      </c>
    </row>
    <row r="23" spans="1:13">
      <c r="A23" s="13"/>
      <c r="B23" s="20"/>
      <c r="C23" s="20"/>
      <c r="D23" s="20"/>
      <c r="E23" s="20"/>
      <c r="F23" s="9"/>
    </row>
    <row r="24" spans="1:13">
      <c r="A24" s="263" t="s">
        <v>99</v>
      </c>
      <c r="B24" s="272">
        <f>AVERAGE(B$8:B$22)</f>
        <v>30045.302266666662</v>
      </c>
      <c r="C24" s="272">
        <f t="shared" ref="C24:F24" si="5">AVERAGE(C$8:C$22)</f>
        <v>3007.5932000000003</v>
      </c>
      <c r="D24" s="272">
        <f t="shared" si="5"/>
        <v>35830.147866666666</v>
      </c>
      <c r="E24" s="272">
        <f t="shared" si="5"/>
        <v>3704.1783333333337</v>
      </c>
      <c r="F24" s="272">
        <f t="shared" si="5"/>
        <v>72587.221666666665</v>
      </c>
    </row>
    <row r="25" spans="1:13">
      <c r="A25" s="263" t="s">
        <v>123</v>
      </c>
      <c r="B25" s="264">
        <f>B22/B21-1</f>
        <v>-0.32180074700647932</v>
      </c>
      <c r="C25" s="264">
        <f t="shared" ref="C25:F25" si="6">C22/C21-1</f>
        <v>1.7011310041772587E-2</v>
      </c>
      <c r="D25" s="264">
        <f>D22/D21-1</f>
        <v>2.9614291084009592E-2</v>
      </c>
      <c r="E25" s="264">
        <f t="shared" si="6"/>
        <v>-0.6958604787604169</v>
      </c>
      <c r="F25" s="264">
        <f t="shared" si="6"/>
        <v>-0.18339190131045668</v>
      </c>
    </row>
    <row r="26" spans="1:13">
      <c r="A26" s="265" t="s">
        <v>457</v>
      </c>
      <c r="B26" s="266">
        <f>((B22/B17)^(1/5))-1</f>
        <v>3.2906460994346132E-2</v>
      </c>
      <c r="C26" s="266">
        <f t="shared" ref="C26:F26" si="7">((C22/C17)^(1/5))-1</f>
        <v>0.10017901095121862</v>
      </c>
      <c r="D26" s="266">
        <f>((D22/D17)^(1/5))-1</f>
        <v>0.11462749306492293</v>
      </c>
      <c r="E26" s="266">
        <f t="shared" si="7"/>
        <v>-0.13954122842823491</v>
      </c>
      <c r="F26" s="266">
        <f t="shared" si="7"/>
        <v>6.6915430237029172E-2</v>
      </c>
      <c r="I26" s="74"/>
      <c r="J26" s="74"/>
      <c r="K26" s="74"/>
      <c r="L26" s="74"/>
      <c r="M26" s="74"/>
    </row>
    <row r="27" spans="1:13">
      <c r="A27" s="265" t="s">
        <v>458</v>
      </c>
      <c r="B27" s="266">
        <f>((B22/B12)^(1/10))-1</f>
        <v>0.10702525864079471</v>
      </c>
      <c r="C27" s="266">
        <f t="shared" ref="C27:F27" si="8">((C22/C12)^(1/10))-1</f>
        <v>9.1961431942655603E-2</v>
      </c>
      <c r="D27" s="266">
        <f t="shared" si="8"/>
        <v>3.8815458786962687E-2</v>
      </c>
      <c r="E27" s="266">
        <f t="shared" si="8"/>
        <v>-4.3437078643853044E-2</v>
      </c>
      <c r="F27" s="266">
        <f t="shared" si="8"/>
        <v>6.1613432412269242E-2</v>
      </c>
      <c r="I27" s="74"/>
      <c r="J27" s="74"/>
      <c r="K27" s="74"/>
      <c r="L27" s="74"/>
      <c r="M27" s="74"/>
    </row>
    <row r="29" spans="1:13">
      <c r="F29" s="172"/>
    </row>
    <row r="30" spans="1:13" s="132" customFormat="1" ht="11.25" customHeight="1">
      <c r="A30" s="405" t="s">
        <v>136</v>
      </c>
      <c r="B30" s="405"/>
      <c r="C30" s="405"/>
      <c r="D30" s="405"/>
      <c r="E30" s="130"/>
    </row>
    <row r="31" spans="1:13" s="132" customFormat="1" ht="11.25">
      <c r="A31" s="405" t="s">
        <v>133</v>
      </c>
      <c r="B31" s="405"/>
      <c r="C31" s="405"/>
      <c r="D31" s="405"/>
    </row>
  </sheetData>
  <mergeCells count="2">
    <mergeCell ref="A30:D30"/>
    <mergeCell ref="A31:D31"/>
  </mergeCells>
  <hyperlinks>
    <hyperlink ref="A1" location="Contents!B3" display="Return to the Table of Contents" xr:uid="{14198303-F181-4439-833C-C42299FA71BC}"/>
  </hyperlinks>
  <pageMargins left="0.7" right="0.7" top="0.75" bottom="0.75" header="0.3" footer="0.3"/>
  <pageSetup orientation="portrait" r:id="rId1"/>
  <ignoredErrors>
    <ignoredError sqref="F8:F2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7"/>
  <dimension ref="A1:M29"/>
  <sheetViews>
    <sheetView workbookViewId="0">
      <selection activeCell="A3" sqref="A3"/>
    </sheetView>
  </sheetViews>
  <sheetFormatPr defaultColWidth="10.625" defaultRowHeight="12.75"/>
  <cols>
    <col min="1" max="1" width="10.625" style="36" customWidth="1"/>
    <col min="2" max="2" width="8.625" style="36" customWidth="1"/>
    <col min="3" max="3" width="8.875" style="36" customWidth="1"/>
    <col min="4" max="6" width="8.625" style="36" customWidth="1"/>
    <col min="7" max="7" width="2.625" style="36" customWidth="1"/>
    <col min="8" max="8" width="10.625" style="36" customWidth="1"/>
    <col min="9" max="9" width="8.625" style="36" customWidth="1"/>
    <col min="10" max="10" width="8.875" style="36" customWidth="1"/>
    <col min="11" max="13" width="8.625" style="36" customWidth="1"/>
    <col min="14" max="14" width="4.625" style="36" customWidth="1"/>
    <col min="15" max="16384" width="10.625" style="36"/>
  </cols>
  <sheetData>
    <row r="1" spans="1:13">
      <c r="A1" s="12" t="s">
        <v>55</v>
      </c>
    </row>
    <row r="2" spans="1:13">
      <c r="A2" s="12"/>
    </row>
    <row r="3" spans="1:13" s="35" customFormat="1">
      <c r="A3" s="27" t="s">
        <v>337</v>
      </c>
      <c r="B3" s="27"/>
      <c r="C3" s="27"/>
      <c r="D3" s="27"/>
      <c r="E3" s="27"/>
      <c r="F3" s="27"/>
    </row>
    <row r="4" spans="1:13">
      <c r="A4" s="10"/>
      <c r="B4" s="1"/>
      <c r="C4" s="1"/>
      <c r="D4" s="1"/>
      <c r="E4" s="1"/>
      <c r="F4" s="1"/>
    </row>
    <row r="5" spans="1:13">
      <c r="A5" s="10"/>
      <c r="B5" s="1"/>
      <c r="C5" s="1"/>
      <c r="D5" s="1"/>
      <c r="E5" s="1"/>
      <c r="F5" s="1"/>
    </row>
    <row r="6" spans="1:13" ht="14.25" customHeight="1">
      <c r="A6" s="27" t="s">
        <v>476</v>
      </c>
      <c r="B6" s="14"/>
      <c r="C6" s="14"/>
      <c r="D6" s="14"/>
      <c r="E6" s="14"/>
      <c r="F6" s="14"/>
      <c r="H6" s="27" t="s">
        <v>477</v>
      </c>
      <c r="I6" s="14"/>
      <c r="J6" s="14"/>
      <c r="K6" s="14"/>
      <c r="L6" s="14"/>
      <c r="M6" s="14"/>
    </row>
    <row r="7" spans="1:13">
      <c r="A7" s="394" t="s">
        <v>576</v>
      </c>
      <c r="B7" s="274" t="s">
        <v>19</v>
      </c>
      <c r="C7" s="274" t="s">
        <v>327</v>
      </c>
      <c r="D7" s="274" t="s">
        <v>328</v>
      </c>
      <c r="E7" s="274" t="s">
        <v>330</v>
      </c>
      <c r="F7" s="274" t="s">
        <v>0</v>
      </c>
      <c r="H7" s="394" t="s">
        <v>577</v>
      </c>
      <c r="I7" s="274" t="str">
        <f>B7</f>
        <v>Stocks</v>
      </c>
      <c r="J7" s="274" t="str">
        <f t="shared" ref="J7:M7" si="0">C7</f>
        <v>Corporates</v>
      </c>
      <c r="K7" s="274" t="str">
        <f t="shared" si="0"/>
        <v>UST</v>
      </c>
      <c r="L7" s="274" t="str">
        <f t="shared" si="0"/>
        <v>Agency</v>
      </c>
      <c r="M7" s="274" t="str">
        <f t="shared" si="0"/>
        <v>Total</v>
      </c>
    </row>
    <row r="8" spans="1:13">
      <c r="A8" s="5">
        <v>2009</v>
      </c>
      <c r="B8" s="85">
        <v>152.73099999999999</v>
      </c>
      <c r="C8" s="85">
        <v>-39.661999999999999</v>
      </c>
      <c r="D8" s="85">
        <v>538.31200000000001</v>
      </c>
      <c r="E8" s="85">
        <v>-9.8680000000000003</v>
      </c>
      <c r="F8" s="85">
        <f>SUM(B8:E8)</f>
        <v>641.51299999999992</v>
      </c>
      <c r="H8" s="5"/>
      <c r="I8" s="85"/>
      <c r="J8" s="85"/>
      <c r="K8" s="85"/>
      <c r="L8" s="85"/>
      <c r="M8" s="85"/>
    </row>
    <row r="9" spans="1:13">
      <c r="A9" s="268">
        <v>2010</v>
      </c>
      <c r="B9" s="269">
        <v>109.78700000000001</v>
      </c>
      <c r="C9" s="269">
        <v>-11.42</v>
      </c>
      <c r="D9" s="269">
        <v>703.49400000000003</v>
      </c>
      <c r="E9" s="269">
        <v>109.27</v>
      </c>
      <c r="F9" s="269">
        <f t="shared" ref="F9:F21" si="1">SUM(B9:E9)</f>
        <v>911.13099999999997</v>
      </c>
      <c r="H9" s="268">
        <f>A9</f>
        <v>2010</v>
      </c>
      <c r="I9" s="270">
        <f>(B9-B8)/ABS(B8)</f>
        <v>-0.28117409039422248</v>
      </c>
      <c r="J9" s="270">
        <f t="shared" ref="J9:M9" si="2">(C9-C8)/ABS(C8)</f>
        <v>0.71206696586152984</v>
      </c>
      <c r="K9" s="270">
        <f t="shared" si="2"/>
        <v>0.30685178855384981</v>
      </c>
      <c r="L9" s="270">
        <f t="shared" si="2"/>
        <v>12.073165788406971</v>
      </c>
      <c r="M9" s="270">
        <f t="shared" si="2"/>
        <v>0.42028454606531762</v>
      </c>
    </row>
    <row r="10" spans="1:13">
      <c r="A10" s="5">
        <v>2011</v>
      </c>
      <c r="B10" s="85">
        <v>24.725000000000001</v>
      </c>
      <c r="C10" s="85">
        <v>-42.613999999999997</v>
      </c>
      <c r="D10" s="85">
        <v>421.02199999999999</v>
      </c>
      <c r="E10" s="85">
        <v>81.87</v>
      </c>
      <c r="F10" s="85">
        <f t="shared" si="1"/>
        <v>485.00299999999999</v>
      </c>
      <c r="H10" s="5">
        <f t="shared" ref="H10:H21" si="3">A10</f>
        <v>2011</v>
      </c>
      <c r="I10" s="74">
        <f t="shared" ref="I10:I22" si="4">(B10-B9)/ABS(B9)</f>
        <v>-0.77479118657035906</v>
      </c>
      <c r="J10" s="74">
        <f t="shared" ref="J10:J22" si="5">(C10-C9)/ABS(C9)</f>
        <v>-2.7315236427320486</v>
      </c>
      <c r="K10" s="74">
        <f t="shared" ref="K10:K22" si="6">(D10-D9)/ABS(D9)</f>
        <v>-0.40152723406311924</v>
      </c>
      <c r="L10" s="74">
        <f t="shared" ref="L10:L22" si="7">(E10-E9)/ABS(E9)</f>
        <v>-0.25075501052438903</v>
      </c>
      <c r="M10" s="74">
        <f t="shared" ref="M10:M22" si="8">(F10-F9)/ABS(F9)</f>
        <v>-0.4676912540567712</v>
      </c>
    </row>
    <row r="11" spans="1:13">
      <c r="A11" s="268">
        <v>2012</v>
      </c>
      <c r="B11" s="269">
        <v>107.815</v>
      </c>
      <c r="C11" s="269">
        <v>-22.786999999999999</v>
      </c>
      <c r="D11" s="269">
        <v>417.42500000000001</v>
      </c>
      <c r="E11" s="269">
        <v>131.65</v>
      </c>
      <c r="F11" s="269">
        <f t="shared" si="1"/>
        <v>634.10299999999995</v>
      </c>
      <c r="H11" s="268">
        <f t="shared" si="3"/>
        <v>2012</v>
      </c>
      <c r="I11" s="270">
        <f t="shared" si="4"/>
        <v>3.3605662285136502</v>
      </c>
      <c r="J11" s="270">
        <f t="shared" si="5"/>
        <v>0.46526962969915991</v>
      </c>
      <c r="K11" s="270">
        <f t="shared" si="6"/>
        <v>-8.5434965393731913E-3</v>
      </c>
      <c r="L11" s="270">
        <f t="shared" si="7"/>
        <v>0.60803713203859777</v>
      </c>
      <c r="M11" s="270">
        <f t="shared" si="8"/>
        <v>0.3074207788405432</v>
      </c>
    </row>
    <row r="12" spans="1:13">
      <c r="A12" s="5">
        <v>2013</v>
      </c>
      <c r="B12" s="85">
        <v>-43.033000000000001</v>
      </c>
      <c r="C12" s="85">
        <v>9.3239999999999998</v>
      </c>
      <c r="D12" s="85">
        <v>43.642000000000003</v>
      </c>
      <c r="E12" s="85">
        <v>72.39</v>
      </c>
      <c r="F12" s="85">
        <f t="shared" si="1"/>
        <v>82.323000000000008</v>
      </c>
      <c r="H12" s="5">
        <f t="shared" si="3"/>
        <v>2013</v>
      </c>
      <c r="I12" s="74">
        <f t="shared" si="4"/>
        <v>-1.3991374113064046</v>
      </c>
      <c r="J12" s="74">
        <f t="shared" si="5"/>
        <v>1.4091806731908543</v>
      </c>
      <c r="K12" s="74">
        <f t="shared" si="6"/>
        <v>-0.895449481942864</v>
      </c>
      <c r="L12" s="74">
        <f t="shared" si="7"/>
        <v>-0.45013292821876189</v>
      </c>
      <c r="M12" s="74">
        <f t="shared" si="8"/>
        <v>-0.8701740884367366</v>
      </c>
    </row>
    <row r="13" spans="1:13">
      <c r="A13" s="268">
        <v>2014</v>
      </c>
      <c r="B13" s="269">
        <v>-15.401</v>
      </c>
      <c r="C13" s="269">
        <v>23.29</v>
      </c>
      <c r="D13" s="269">
        <v>178.11799999999999</v>
      </c>
      <c r="E13" s="269">
        <v>75.793000000000006</v>
      </c>
      <c r="F13" s="269">
        <f t="shared" si="1"/>
        <v>261.8</v>
      </c>
      <c r="H13" s="268">
        <f t="shared" si="3"/>
        <v>2014</v>
      </c>
      <c r="I13" s="270">
        <f t="shared" si="4"/>
        <v>0.64211186763646511</v>
      </c>
      <c r="J13" s="270">
        <f t="shared" si="5"/>
        <v>1.4978549978549978</v>
      </c>
      <c r="K13" s="270">
        <f t="shared" si="6"/>
        <v>3.0813436597772785</v>
      </c>
      <c r="L13" s="270">
        <f t="shared" si="7"/>
        <v>4.7009255422019697E-2</v>
      </c>
      <c r="M13" s="270">
        <f t="shared" si="8"/>
        <v>2.1801562139377815</v>
      </c>
    </row>
    <row r="14" spans="1:13">
      <c r="A14" s="5">
        <v>2015</v>
      </c>
      <c r="B14" s="85">
        <v>-114.729</v>
      </c>
      <c r="C14" s="85">
        <v>134.72900000000001</v>
      </c>
      <c r="D14" s="85">
        <v>-14.994</v>
      </c>
      <c r="E14" s="85">
        <v>158.19399999999999</v>
      </c>
      <c r="F14" s="85">
        <f t="shared" si="1"/>
        <v>163.19999999999999</v>
      </c>
      <c r="H14" s="5">
        <f t="shared" si="3"/>
        <v>2015</v>
      </c>
      <c r="I14" s="74">
        <f t="shared" si="4"/>
        <v>-6.4494513343289404</v>
      </c>
      <c r="J14" s="74">
        <f t="shared" si="5"/>
        <v>4.7848432803778458</v>
      </c>
      <c r="K14" s="74">
        <f t="shared" si="6"/>
        <v>-1.084180150237483</v>
      </c>
      <c r="L14" s="74">
        <f t="shared" si="7"/>
        <v>1.0871848323723823</v>
      </c>
      <c r="M14" s="74">
        <f t="shared" si="8"/>
        <v>-0.37662337662337669</v>
      </c>
    </row>
    <row r="15" spans="1:13">
      <c r="A15" s="268">
        <v>2016</v>
      </c>
      <c r="B15" s="269">
        <v>-6.3479999999999999</v>
      </c>
      <c r="C15" s="269">
        <v>125.017</v>
      </c>
      <c r="D15" s="269">
        <v>-311.83699999999999</v>
      </c>
      <c r="E15" s="269">
        <v>266.291</v>
      </c>
      <c r="F15" s="269">
        <f t="shared" si="1"/>
        <v>73.12299999999999</v>
      </c>
      <c r="H15" s="268">
        <f t="shared" si="3"/>
        <v>2016</v>
      </c>
      <c r="I15" s="270">
        <f t="shared" si="4"/>
        <v>0.94466961273958638</v>
      </c>
      <c r="J15" s="270">
        <f t="shared" si="5"/>
        <v>-7.2085445598200959E-2</v>
      </c>
      <c r="K15" s="270">
        <f t="shared" si="6"/>
        <v>-19.797452314259036</v>
      </c>
      <c r="L15" s="270">
        <f t="shared" si="7"/>
        <v>0.68331921564661124</v>
      </c>
      <c r="M15" s="270">
        <f t="shared" si="8"/>
        <v>-0.55194240196078437</v>
      </c>
    </row>
    <row r="16" spans="1:13">
      <c r="A16" s="5">
        <v>2017</v>
      </c>
      <c r="B16" s="85">
        <v>119.434</v>
      </c>
      <c r="C16" s="85">
        <v>132.31100000000001</v>
      </c>
      <c r="D16" s="85">
        <v>25.010999999999999</v>
      </c>
      <c r="E16" s="85">
        <v>136.35599999999999</v>
      </c>
      <c r="F16" s="85">
        <f t="shared" si="1"/>
        <v>413.11200000000002</v>
      </c>
      <c r="H16" s="5">
        <f t="shared" si="3"/>
        <v>2017</v>
      </c>
      <c r="I16" s="74">
        <f t="shared" si="4"/>
        <v>19.814429741650912</v>
      </c>
      <c r="J16" s="74">
        <f t="shared" si="5"/>
        <v>5.8344065207131923E-2</v>
      </c>
      <c r="K16" s="74">
        <f t="shared" si="6"/>
        <v>1.0802053636996252</v>
      </c>
      <c r="L16" s="74">
        <f t="shared" si="7"/>
        <v>-0.48794364060370049</v>
      </c>
      <c r="M16" s="74">
        <f t="shared" si="8"/>
        <v>4.6495493893850099</v>
      </c>
    </row>
    <row r="17" spans="1:13">
      <c r="A17" s="268">
        <v>2018</v>
      </c>
      <c r="B17" s="269">
        <v>-129.80099999999999</v>
      </c>
      <c r="C17" s="269">
        <v>56.871000000000002</v>
      </c>
      <c r="D17" s="269">
        <v>8.7759999999999998</v>
      </c>
      <c r="E17" s="269">
        <v>230.47</v>
      </c>
      <c r="F17" s="269">
        <f t="shared" si="1"/>
        <v>166.31600000000003</v>
      </c>
      <c r="H17" s="268">
        <f t="shared" si="3"/>
        <v>2018</v>
      </c>
      <c r="I17" s="270">
        <f t="shared" si="4"/>
        <v>-2.0868010784198803</v>
      </c>
      <c r="J17" s="270">
        <f t="shared" si="5"/>
        <v>-0.57017179221682246</v>
      </c>
      <c r="K17" s="270">
        <f t="shared" si="6"/>
        <v>-0.64911438966854584</v>
      </c>
      <c r="L17" s="270">
        <f t="shared" si="7"/>
        <v>0.6902079849804923</v>
      </c>
      <c r="M17" s="270">
        <f t="shared" si="8"/>
        <v>-0.59740699858633972</v>
      </c>
    </row>
    <row r="18" spans="1:13">
      <c r="A18" s="5">
        <v>2019</v>
      </c>
      <c r="B18" s="85">
        <v>0.86599999999999999</v>
      </c>
      <c r="C18" s="85">
        <v>16.068000000000001</v>
      </c>
      <c r="D18" s="85">
        <v>-131.387</v>
      </c>
      <c r="E18" s="85">
        <v>299.887</v>
      </c>
      <c r="F18" s="85">
        <f t="shared" si="1"/>
        <v>185.434</v>
      </c>
      <c r="H18" s="5">
        <f t="shared" si="3"/>
        <v>2019</v>
      </c>
      <c r="I18" s="74">
        <f t="shared" si="4"/>
        <v>1.0066717513732562</v>
      </c>
      <c r="J18" s="74">
        <f t="shared" si="5"/>
        <v>-0.71746584375164835</v>
      </c>
      <c r="K18" s="74">
        <f t="shared" si="6"/>
        <v>-15.971171376481314</v>
      </c>
      <c r="L18" s="74">
        <f t="shared" si="7"/>
        <v>0.30119755282683214</v>
      </c>
      <c r="M18" s="74">
        <f t="shared" si="8"/>
        <v>0.11494985449385485</v>
      </c>
    </row>
    <row r="19" spans="1:13">
      <c r="A19" s="268">
        <v>2020</v>
      </c>
      <c r="B19" s="269">
        <v>366.88200000000001</v>
      </c>
      <c r="C19" s="269">
        <v>-145.27799999999999</v>
      </c>
      <c r="D19" s="269">
        <v>-537.35</v>
      </c>
      <c r="E19" s="269">
        <v>469.62</v>
      </c>
      <c r="F19" s="269">
        <f t="shared" si="1"/>
        <v>153.87400000000002</v>
      </c>
      <c r="H19" s="268">
        <f t="shared" si="3"/>
        <v>2020</v>
      </c>
      <c r="I19" s="270">
        <f t="shared" si="4"/>
        <v>422.65127020785224</v>
      </c>
      <c r="J19" s="270">
        <f t="shared" si="5"/>
        <v>-10.041448842419715</v>
      </c>
      <c r="K19" s="270">
        <f t="shared" si="6"/>
        <v>-3.0898262385167485</v>
      </c>
      <c r="L19" s="270">
        <f t="shared" si="7"/>
        <v>0.56598985617916087</v>
      </c>
      <c r="M19" s="270">
        <f t="shared" si="8"/>
        <v>-0.17019532556057668</v>
      </c>
    </row>
    <row r="20" spans="1:13">
      <c r="A20" s="5">
        <v>2021</v>
      </c>
      <c r="B20" s="85">
        <v>47.832999999999998</v>
      </c>
      <c r="C20" s="85">
        <v>146.745</v>
      </c>
      <c r="D20" s="85">
        <v>82.445999999999998</v>
      </c>
      <c r="E20" s="85">
        <v>321.52699999999999</v>
      </c>
      <c r="F20" s="85">
        <f t="shared" si="1"/>
        <v>598.55099999999993</v>
      </c>
      <c r="H20" s="5">
        <f t="shared" si="3"/>
        <v>2021</v>
      </c>
      <c r="I20" s="74">
        <f>(B20-B19)/ABS(B19)</f>
        <v>-0.86962293053352302</v>
      </c>
      <c r="J20" s="74">
        <f t="shared" si="5"/>
        <v>2.0100978813034325</v>
      </c>
      <c r="K20" s="74">
        <f t="shared" si="6"/>
        <v>1.1534307248534474</v>
      </c>
      <c r="L20" s="74">
        <f t="shared" si="7"/>
        <v>-0.31534645032153658</v>
      </c>
      <c r="M20" s="74">
        <f t="shared" si="8"/>
        <v>2.8898774321847736</v>
      </c>
    </row>
    <row r="21" spans="1:13">
      <c r="A21" s="268">
        <v>2022</v>
      </c>
      <c r="B21" s="269">
        <v>-226.82599999999999</v>
      </c>
      <c r="C21" s="269">
        <v>164.28700000000001</v>
      </c>
      <c r="D21" s="269">
        <v>757.39200000000005</v>
      </c>
      <c r="E21" s="269">
        <v>303.07900000000001</v>
      </c>
      <c r="F21" s="269">
        <f t="shared" si="1"/>
        <v>997.93200000000002</v>
      </c>
      <c r="H21" s="268">
        <f t="shared" si="3"/>
        <v>2022</v>
      </c>
      <c r="I21" s="270">
        <f t="shared" si="4"/>
        <v>-5.7420400142161272</v>
      </c>
      <c r="J21" s="270">
        <f t="shared" si="5"/>
        <v>0.11954069985348735</v>
      </c>
      <c r="K21" s="270">
        <f t="shared" si="6"/>
        <v>8.1865220871843398</v>
      </c>
      <c r="L21" s="270">
        <f t="shared" si="7"/>
        <v>-5.7376207907889477E-2</v>
      </c>
      <c r="M21" s="270">
        <f t="shared" si="8"/>
        <v>0.66724640005613578</v>
      </c>
    </row>
    <row r="22" spans="1:13">
      <c r="A22" s="93">
        <v>2023</v>
      </c>
      <c r="B22" s="92">
        <v>-129.97300000000001</v>
      </c>
      <c r="C22" s="92">
        <v>-294.77499999999998</v>
      </c>
      <c r="D22" s="92">
        <v>-399.42</v>
      </c>
      <c r="E22" s="92">
        <v>-147.78200000000001</v>
      </c>
      <c r="F22" s="92">
        <f>SUM(B22:E22)</f>
        <v>-971.95</v>
      </c>
      <c r="H22" s="93">
        <f>A22</f>
        <v>2023</v>
      </c>
      <c r="I22" s="73">
        <f t="shared" si="4"/>
        <v>0.42699249645102405</v>
      </c>
      <c r="J22" s="73">
        <f t="shared" si="5"/>
        <v>-2.7942685665938267</v>
      </c>
      <c r="K22" s="73">
        <f t="shared" si="6"/>
        <v>-1.5273623170036124</v>
      </c>
      <c r="L22" s="73">
        <f t="shared" si="7"/>
        <v>-1.4876022423196591</v>
      </c>
      <c r="M22" s="73">
        <f t="shared" si="8"/>
        <v>-1.9739641578784928</v>
      </c>
    </row>
    <row r="23" spans="1:13">
      <c r="A23" s="13"/>
      <c r="B23" s="20"/>
      <c r="C23" s="20"/>
      <c r="D23" s="20"/>
      <c r="E23" s="20"/>
      <c r="F23" s="9"/>
    </row>
    <row r="24" spans="1:13">
      <c r="A24" s="263" t="s">
        <v>99</v>
      </c>
      <c r="B24" s="272">
        <f>AVERAGE(B$8:B$22)</f>
        <v>17.597466666666662</v>
      </c>
      <c r="C24" s="272">
        <f t="shared" ref="C24:F24" si="9">AVERAGE(C$8:C$22)</f>
        <v>16.807066666666667</v>
      </c>
      <c r="D24" s="272">
        <f t="shared" si="9"/>
        <v>118.70999999999998</v>
      </c>
      <c r="E24" s="272">
        <f t="shared" si="9"/>
        <v>166.58313333333334</v>
      </c>
      <c r="F24" s="272">
        <f t="shared" si="9"/>
        <v>319.69766666666669</v>
      </c>
    </row>
    <row r="25" spans="1:13">
      <c r="A25" s="263" t="s">
        <v>123</v>
      </c>
      <c r="B25" s="264">
        <f>(B22-B21)/ABS(B21)</f>
        <v>0.42699249645102405</v>
      </c>
      <c r="C25" s="264">
        <f t="shared" ref="C25:F25" si="10">(C22-C21)/ABS(C21)</f>
        <v>-2.7942685665938267</v>
      </c>
      <c r="D25" s="264">
        <f t="shared" si="10"/>
        <v>-1.5273623170036124</v>
      </c>
      <c r="E25" s="264">
        <f t="shared" si="10"/>
        <v>-1.4876022423196591</v>
      </c>
      <c r="F25" s="264">
        <f t="shared" si="10"/>
        <v>-1.9739641578784928</v>
      </c>
    </row>
    <row r="28" spans="1:13" s="132" customFormat="1" ht="11.25" customHeight="1">
      <c r="A28" s="405" t="s">
        <v>136</v>
      </c>
      <c r="B28" s="405"/>
      <c r="C28" s="405"/>
      <c r="D28" s="405"/>
      <c r="E28" s="130"/>
    </row>
    <row r="29" spans="1:13" s="132" customFormat="1" ht="11.25" customHeight="1">
      <c r="A29" s="405" t="s">
        <v>137</v>
      </c>
      <c r="B29" s="405"/>
      <c r="C29" s="405"/>
      <c r="D29" s="405"/>
    </row>
  </sheetData>
  <mergeCells count="2">
    <mergeCell ref="A28:D28"/>
    <mergeCell ref="A29:D29"/>
  </mergeCells>
  <hyperlinks>
    <hyperlink ref="A1" location="Contents!B3" display="Return to the Table of Contents" xr:uid="{8D37F0BC-9973-46F2-AAF7-E9D10BE6D8E8}"/>
  </hyperlinks>
  <pageMargins left="0.7" right="0.7" top="0.75" bottom="0.75" header="0.3" footer="0.3"/>
  <pageSetup orientation="portrait" horizontalDpi="300" verticalDpi="0" r:id="rId1"/>
  <ignoredErrors>
    <ignoredError sqref="F8:F22"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A3D81-FA45-4AC6-B38B-6C22A36EFB76}">
  <sheetPr codeName="Sheet42"/>
  <dimension ref="A1:J31"/>
  <sheetViews>
    <sheetView workbookViewId="0">
      <selection activeCell="A3" sqref="A3"/>
    </sheetView>
  </sheetViews>
  <sheetFormatPr defaultColWidth="10.625" defaultRowHeight="12.75"/>
  <cols>
    <col min="1" max="1" width="10.625" style="1" customWidth="1"/>
    <col min="2" max="10" width="8.625" style="1" customWidth="1"/>
    <col min="11" max="11" width="2.375" style="1" customWidth="1"/>
    <col min="12" max="14" width="10.625" style="1"/>
    <col min="15" max="15" width="4.25" style="1" customWidth="1"/>
    <col min="16" max="16384" width="10.625" style="1"/>
  </cols>
  <sheetData>
    <row r="1" spans="1:10">
      <c r="A1" s="12" t="s">
        <v>55</v>
      </c>
    </row>
    <row r="2" spans="1:10">
      <c r="A2" s="12"/>
    </row>
    <row r="3" spans="1:10" s="4" customFormat="1">
      <c r="A3" s="27" t="s">
        <v>338</v>
      </c>
    </row>
    <row r="4" spans="1:10" s="4" customFormat="1">
      <c r="A4" s="27"/>
    </row>
    <row r="5" spans="1:10">
      <c r="A5" s="10"/>
    </row>
    <row r="6" spans="1:10">
      <c r="A6" s="27" t="s">
        <v>478</v>
      </c>
      <c r="B6" s="14"/>
      <c r="C6" s="14"/>
      <c r="D6" s="14"/>
      <c r="E6" s="14"/>
      <c r="F6" s="14"/>
      <c r="G6" s="14"/>
      <c r="H6" s="14"/>
      <c r="I6" s="14"/>
      <c r="J6" s="14"/>
    </row>
    <row r="7" spans="1:10" ht="13.5" customHeight="1">
      <c r="A7" s="394" t="s">
        <v>576</v>
      </c>
      <c r="B7" s="274" t="s">
        <v>24</v>
      </c>
      <c r="C7" s="274" t="s">
        <v>21</v>
      </c>
      <c r="D7" s="274" t="s">
        <v>59</v>
      </c>
      <c r="E7" s="274" t="s">
        <v>317</v>
      </c>
      <c r="F7" s="274" t="s">
        <v>318</v>
      </c>
      <c r="G7" s="274" t="s">
        <v>18</v>
      </c>
      <c r="H7" s="274" t="s">
        <v>22</v>
      </c>
      <c r="I7" s="274" t="s">
        <v>271</v>
      </c>
      <c r="J7" s="274" t="s">
        <v>0</v>
      </c>
    </row>
    <row r="8" spans="1:10">
      <c r="A8" s="5">
        <v>2009</v>
      </c>
      <c r="B8" s="85">
        <v>45.469000000000001</v>
      </c>
      <c r="C8" s="85">
        <v>619.05100000000004</v>
      </c>
      <c r="D8" s="85">
        <v>34.485999999999997</v>
      </c>
      <c r="E8" s="85">
        <v>2713.652</v>
      </c>
      <c r="F8" s="85">
        <v>63.926000000000002</v>
      </c>
      <c r="G8" s="85">
        <v>127.529</v>
      </c>
      <c r="H8" s="85">
        <v>78.667000000000002</v>
      </c>
      <c r="I8" s="85">
        <v>1749.5920000000001</v>
      </c>
      <c r="J8" s="85">
        <v>13154.993</v>
      </c>
    </row>
    <row r="9" spans="1:10">
      <c r="A9" s="268">
        <v>2010</v>
      </c>
      <c r="B9" s="269">
        <v>53.637999999999998</v>
      </c>
      <c r="C9" s="269">
        <v>731.51900000000001</v>
      </c>
      <c r="D9" s="269">
        <v>37.956000000000003</v>
      </c>
      <c r="E9" s="269">
        <v>2393.9780000000001</v>
      </c>
      <c r="F9" s="269">
        <v>73.817999999999998</v>
      </c>
      <c r="G9" s="269">
        <v>132.679</v>
      </c>
      <c r="H9" s="269">
        <v>79.781000000000006</v>
      </c>
      <c r="I9" s="269">
        <v>1843.2370000000001</v>
      </c>
      <c r="J9" s="269">
        <v>13384.589</v>
      </c>
    </row>
    <row r="10" spans="1:10">
      <c r="A10" s="5">
        <v>2011</v>
      </c>
      <c r="B10" s="85">
        <v>64.494</v>
      </c>
      <c r="C10" s="85">
        <v>974.43899999999996</v>
      </c>
      <c r="D10" s="85">
        <v>34.021999999999998</v>
      </c>
      <c r="E10" s="85">
        <v>2543.0189999999998</v>
      </c>
      <c r="F10" s="85">
        <v>89.49</v>
      </c>
      <c r="G10" s="85">
        <v>166.07599999999999</v>
      </c>
      <c r="H10" s="85">
        <v>91.77</v>
      </c>
      <c r="I10" s="85">
        <v>2592.9569999999999</v>
      </c>
      <c r="J10" s="85">
        <v>15413.377</v>
      </c>
    </row>
    <row r="11" spans="1:10">
      <c r="A11" s="268">
        <v>2012</v>
      </c>
      <c r="B11" s="269">
        <v>62.375999999999998</v>
      </c>
      <c r="C11" s="269">
        <v>1176.499</v>
      </c>
      <c r="D11" s="269">
        <v>44.091000000000001</v>
      </c>
      <c r="E11" s="269">
        <v>2457.587</v>
      </c>
      <c r="F11" s="269">
        <v>87.965999999999994</v>
      </c>
      <c r="G11" s="269">
        <v>154.68199999999999</v>
      </c>
      <c r="H11" s="269">
        <v>99.120999999999995</v>
      </c>
      <c r="I11" s="269">
        <v>2388.366</v>
      </c>
      <c r="J11" s="269">
        <v>14706.112999999999</v>
      </c>
    </row>
    <row r="12" spans="1:10">
      <c r="A12" s="5">
        <v>2013</v>
      </c>
      <c r="B12" s="85">
        <v>82.823999999999998</v>
      </c>
      <c r="C12" s="85">
        <v>793.62699999999995</v>
      </c>
      <c r="D12" s="85">
        <v>48.973999999999997</v>
      </c>
      <c r="E12" s="85">
        <v>2018.194</v>
      </c>
      <c r="F12" s="85">
        <v>160.11699999999999</v>
      </c>
      <c r="G12" s="85">
        <v>179.93799999999999</v>
      </c>
      <c r="H12" s="85">
        <v>132.19300000000001</v>
      </c>
      <c r="I12" s="85">
        <v>3101.2040000000002</v>
      </c>
      <c r="J12" s="85">
        <v>15435.816999999999</v>
      </c>
    </row>
    <row r="13" spans="1:10">
      <c r="A13" s="268">
        <v>2014</v>
      </c>
      <c r="B13" s="269">
        <v>89.242000000000004</v>
      </c>
      <c r="C13" s="269">
        <v>867.173</v>
      </c>
      <c r="D13" s="269">
        <v>46.847999999999999</v>
      </c>
      <c r="E13" s="269">
        <v>1852.913</v>
      </c>
      <c r="F13" s="269">
        <v>206.98500000000001</v>
      </c>
      <c r="G13" s="269">
        <v>158.67099999999999</v>
      </c>
      <c r="H13" s="269">
        <v>126.182</v>
      </c>
      <c r="I13" s="269">
        <v>3589.8980000000001</v>
      </c>
      <c r="J13" s="269">
        <v>17861.893</v>
      </c>
    </row>
    <row r="14" spans="1:10">
      <c r="A14" s="5">
        <v>2015</v>
      </c>
      <c r="B14" s="85">
        <v>80.253</v>
      </c>
      <c r="C14" s="85">
        <v>833.93700000000001</v>
      </c>
      <c r="D14" s="85">
        <v>50.354999999999997</v>
      </c>
      <c r="E14" s="85">
        <v>1834.335</v>
      </c>
      <c r="F14" s="85">
        <v>183.82900000000001</v>
      </c>
      <c r="G14" s="85">
        <v>133.28800000000001</v>
      </c>
      <c r="H14" s="85">
        <v>147.173</v>
      </c>
      <c r="I14" s="85">
        <v>5360.134</v>
      </c>
      <c r="J14" s="85">
        <v>22233.483</v>
      </c>
    </row>
    <row r="15" spans="1:10">
      <c r="A15" s="268">
        <v>2016</v>
      </c>
      <c r="B15" s="269">
        <v>72.510999999999996</v>
      </c>
      <c r="C15" s="269">
        <v>985.10699999999997</v>
      </c>
      <c r="D15" s="269">
        <v>32.555</v>
      </c>
      <c r="E15" s="269">
        <v>2126.143</v>
      </c>
      <c r="F15" s="269">
        <v>185.08799999999999</v>
      </c>
      <c r="G15" s="269">
        <v>124.517</v>
      </c>
      <c r="H15" s="269">
        <v>145.63</v>
      </c>
      <c r="I15" s="269">
        <v>6637.3230000000003</v>
      </c>
      <c r="J15" s="269">
        <v>23065.842000000001</v>
      </c>
    </row>
    <row r="16" spans="1:10">
      <c r="A16" s="5">
        <v>2017</v>
      </c>
      <c r="B16" s="85">
        <v>85.903000000000006</v>
      </c>
      <c r="C16" s="85">
        <v>1173.2460000000001</v>
      </c>
      <c r="D16" s="85">
        <v>45.454999999999998</v>
      </c>
      <c r="E16" s="85">
        <v>2031.4110000000001</v>
      </c>
      <c r="F16" s="85">
        <v>234.642</v>
      </c>
      <c r="G16" s="85">
        <v>155.67500000000001</v>
      </c>
      <c r="H16" s="85">
        <v>211.80699999999999</v>
      </c>
      <c r="I16" s="85">
        <v>8295.2810000000009</v>
      </c>
      <c r="J16" s="85">
        <v>26592.240000000002</v>
      </c>
    </row>
    <row r="17" spans="1:10">
      <c r="A17" s="268">
        <v>2018</v>
      </c>
      <c r="B17" s="269">
        <v>98.597999999999999</v>
      </c>
      <c r="C17" s="269">
        <v>1549.6980000000001</v>
      </c>
      <c r="D17" s="269">
        <v>110.471</v>
      </c>
      <c r="E17" s="269">
        <v>3203.8249999999998</v>
      </c>
      <c r="F17" s="269">
        <v>377.202</v>
      </c>
      <c r="G17" s="269">
        <v>193.08199999999999</v>
      </c>
      <c r="H17" s="269">
        <v>380.40899999999999</v>
      </c>
      <c r="I17" s="269">
        <v>12977.976000000001</v>
      </c>
      <c r="J17" s="269">
        <v>36291.084999999999</v>
      </c>
    </row>
    <row r="18" spans="1:10">
      <c r="A18" s="5">
        <v>2019</v>
      </c>
      <c r="B18" s="85">
        <v>103.98399999999999</v>
      </c>
      <c r="C18" s="85">
        <v>1516.797</v>
      </c>
      <c r="D18" s="85">
        <v>106.54900000000001</v>
      </c>
      <c r="E18" s="85">
        <v>3943.5450000000001</v>
      </c>
      <c r="F18" s="85">
        <v>362.36500000000001</v>
      </c>
      <c r="G18" s="85">
        <v>193.41200000000001</v>
      </c>
      <c r="H18" s="85">
        <v>417.154</v>
      </c>
      <c r="I18" s="85">
        <v>11677.021000000001</v>
      </c>
      <c r="J18" s="85">
        <v>37228.781999999999</v>
      </c>
    </row>
    <row r="19" spans="1:10">
      <c r="A19" s="268">
        <v>2020</v>
      </c>
      <c r="B19" s="269">
        <v>164.63499999999999</v>
      </c>
      <c r="C19" s="269">
        <v>2536.2869999999998</v>
      </c>
      <c r="D19" s="269">
        <v>159.67500000000001</v>
      </c>
      <c r="E19" s="269">
        <v>5510.4279999999999</v>
      </c>
      <c r="F19" s="269">
        <v>651.14700000000005</v>
      </c>
      <c r="G19" s="269">
        <v>347.82900000000001</v>
      </c>
      <c r="H19" s="269">
        <v>597.06700000000001</v>
      </c>
      <c r="I19" s="269">
        <v>12482.99</v>
      </c>
      <c r="J19" s="269">
        <v>48547.714</v>
      </c>
    </row>
    <row r="20" spans="1:10">
      <c r="A20" s="5">
        <v>2021</v>
      </c>
      <c r="B20" s="85">
        <v>216.495</v>
      </c>
      <c r="C20" s="85">
        <v>2883.0149999999999</v>
      </c>
      <c r="D20" s="85">
        <v>169.934</v>
      </c>
      <c r="E20" s="85">
        <v>6755.3019999999997</v>
      </c>
      <c r="F20" s="85">
        <v>797.577</v>
      </c>
      <c r="G20" s="85">
        <v>375.58699999999999</v>
      </c>
      <c r="H20" s="85">
        <v>651.25199999999995</v>
      </c>
      <c r="I20" s="85">
        <v>16653.583999999999</v>
      </c>
      <c r="J20" s="85">
        <v>61181.300999999999</v>
      </c>
    </row>
    <row r="21" spans="1:10">
      <c r="A21" s="268">
        <v>2022</v>
      </c>
      <c r="B21" s="269">
        <v>211.98599999999999</v>
      </c>
      <c r="C21" s="269">
        <v>2651.5540000000001</v>
      </c>
      <c r="D21" s="269">
        <v>172.852</v>
      </c>
      <c r="E21" s="269">
        <v>6239.5540000000001</v>
      </c>
      <c r="F21" s="269">
        <v>693.54600000000005</v>
      </c>
      <c r="G21" s="269">
        <v>259.98700000000002</v>
      </c>
      <c r="H21" s="269">
        <v>503.60399999999998</v>
      </c>
      <c r="I21" s="269">
        <v>16625.190999999999</v>
      </c>
      <c r="J21" s="269">
        <v>62914.046000000002</v>
      </c>
    </row>
    <row r="22" spans="1:10">
      <c r="A22" s="93">
        <v>2023</v>
      </c>
      <c r="B22" s="92">
        <v>374.41199999999998</v>
      </c>
      <c r="C22" s="92">
        <v>2134.1640000000002</v>
      </c>
      <c r="D22" s="92">
        <v>303.988</v>
      </c>
      <c r="E22" s="92">
        <v>9545.8909999999996</v>
      </c>
      <c r="F22" s="92">
        <v>406.56900000000002</v>
      </c>
      <c r="G22" s="92">
        <v>654.55200000000002</v>
      </c>
      <c r="H22" s="92">
        <v>600.68299999999999</v>
      </c>
      <c r="I22" s="92">
        <v>7884.2790000000005</v>
      </c>
      <c r="J22" s="92">
        <v>42668.258999999998</v>
      </c>
    </row>
    <row r="23" spans="1:10">
      <c r="A23" s="13"/>
      <c r="B23" s="20"/>
      <c r="C23" s="20"/>
      <c r="D23" s="9"/>
    </row>
    <row r="24" spans="1:10">
      <c r="A24" s="263" t="s">
        <v>99</v>
      </c>
      <c r="B24" s="272">
        <f>AVERAGE(B8:B22)</f>
        <v>120.45466666666667</v>
      </c>
      <c r="C24" s="272">
        <f t="shared" ref="C24:J24" si="0">AVERAGE(C8:C22)</f>
        <v>1428.4075333333335</v>
      </c>
      <c r="D24" s="272">
        <f t="shared" si="0"/>
        <v>93.214066666666682</v>
      </c>
      <c r="E24" s="272">
        <f t="shared" si="0"/>
        <v>3677.9851333333336</v>
      </c>
      <c r="F24" s="272">
        <f t="shared" si="0"/>
        <v>304.95113333333336</v>
      </c>
      <c r="G24" s="272">
        <f t="shared" si="0"/>
        <v>223.83360000000002</v>
      </c>
      <c r="H24" s="272">
        <f t="shared" si="0"/>
        <v>284.1662</v>
      </c>
      <c r="I24" s="272">
        <f t="shared" si="0"/>
        <v>7590.6022000000003</v>
      </c>
      <c r="J24" s="272">
        <f t="shared" si="0"/>
        <v>30045.302266666662</v>
      </c>
    </row>
    <row r="25" spans="1:10">
      <c r="A25" s="263" t="s">
        <v>123</v>
      </c>
      <c r="B25" s="264">
        <f>B22/B21-1</f>
        <v>0.76621097619654122</v>
      </c>
      <c r="C25" s="264">
        <f t="shared" ref="C25:J25" si="1">C22/C21-1</f>
        <v>-0.19512708396660972</v>
      </c>
      <c r="D25" s="264">
        <f t="shared" si="1"/>
        <v>0.75866058824890659</v>
      </c>
      <c r="E25" s="264">
        <f t="shared" si="1"/>
        <v>0.52989957295024603</v>
      </c>
      <c r="F25" s="264">
        <f t="shared" si="1"/>
        <v>-0.41378221487832101</v>
      </c>
      <c r="G25" s="264">
        <f t="shared" si="1"/>
        <v>1.5176335739863913</v>
      </c>
      <c r="H25" s="264">
        <f t="shared" si="1"/>
        <v>0.19276852447558013</v>
      </c>
      <c r="I25" s="264">
        <f t="shared" si="1"/>
        <v>-0.5257631025111229</v>
      </c>
      <c r="J25" s="264">
        <f t="shared" si="1"/>
        <v>-0.32180074700647932</v>
      </c>
    </row>
    <row r="26" spans="1:10">
      <c r="A26" s="265" t="s">
        <v>457</v>
      </c>
      <c r="B26" s="266">
        <f>((B22/B17)^(1/5))-1</f>
        <v>0.30585913294911404</v>
      </c>
      <c r="C26" s="266">
        <f t="shared" ref="C26:J26" si="2">((C22/C17)^(1/5))-1</f>
        <v>6.6095581621955724E-2</v>
      </c>
      <c r="D26" s="266">
        <f t="shared" si="2"/>
        <v>0.22439523548262463</v>
      </c>
      <c r="E26" s="266">
        <f t="shared" si="2"/>
        <v>0.24402622878493685</v>
      </c>
      <c r="F26" s="266">
        <f t="shared" si="2"/>
        <v>1.5107543087386821E-2</v>
      </c>
      <c r="G26" s="266">
        <f t="shared" si="2"/>
        <v>0.2765577691919785</v>
      </c>
      <c r="H26" s="266">
        <f t="shared" si="2"/>
        <v>9.5667832757302396E-2</v>
      </c>
      <c r="I26" s="266">
        <f t="shared" si="2"/>
        <v>-9.4869908432344774E-2</v>
      </c>
      <c r="J26" s="266">
        <f t="shared" si="2"/>
        <v>3.2906460994346132E-2</v>
      </c>
    </row>
    <row r="27" spans="1:10">
      <c r="A27" s="265" t="s">
        <v>458</v>
      </c>
      <c r="B27" s="266">
        <f>((B22/B12)^(1/10))-1</f>
        <v>0.16283837581026628</v>
      </c>
      <c r="C27" s="266">
        <f t="shared" ref="C27:J27" si="3">((C22/C12)^(1/10))-1</f>
        <v>0.10397982168911146</v>
      </c>
      <c r="D27" s="266">
        <f t="shared" si="3"/>
        <v>0.20029801067364694</v>
      </c>
      <c r="E27" s="266">
        <f t="shared" si="3"/>
        <v>0.16811434157953165</v>
      </c>
      <c r="F27" s="266">
        <f t="shared" si="3"/>
        <v>9.7664659147999489E-2</v>
      </c>
      <c r="G27" s="266">
        <f t="shared" si="3"/>
        <v>0.13784243523579542</v>
      </c>
      <c r="H27" s="266">
        <f t="shared" si="3"/>
        <v>0.1634391886551716</v>
      </c>
      <c r="I27" s="266">
        <f t="shared" si="3"/>
        <v>9.7799844361670552E-2</v>
      </c>
      <c r="J27" s="266">
        <f t="shared" si="3"/>
        <v>0.10702525864079471</v>
      </c>
    </row>
    <row r="28" spans="1:10">
      <c r="A28" s="36"/>
      <c r="B28" s="74"/>
      <c r="C28" s="74"/>
      <c r="D28" s="74"/>
    </row>
    <row r="29" spans="1:10">
      <c r="A29" s="36"/>
      <c r="B29" s="74"/>
      <c r="C29" s="74"/>
      <c r="D29" s="74"/>
    </row>
    <row r="30" spans="1:10" s="130" customFormat="1" ht="11.25">
      <c r="A30" s="405" t="s">
        <v>136</v>
      </c>
      <c r="B30" s="405"/>
      <c r="C30" s="405"/>
      <c r="D30" s="405"/>
    </row>
    <row r="31" spans="1:10" s="130" customFormat="1" ht="11.25">
      <c r="A31" s="405" t="s">
        <v>322</v>
      </c>
      <c r="B31" s="405"/>
      <c r="C31" s="405"/>
      <c r="D31" s="405"/>
    </row>
  </sheetData>
  <mergeCells count="2">
    <mergeCell ref="A31:D31"/>
    <mergeCell ref="A30:D30"/>
  </mergeCells>
  <hyperlinks>
    <hyperlink ref="A1" location="Contents!B3" display="Return to the Table of Contents" xr:uid="{97629270-E3D0-4E19-9B37-EF4FC1127D8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D3DAC-09CC-4B8F-B1DE-957F2383A82D}">
  <sheetPr codeName="Sheet43"/>
  <dimension ref="A1:J29"/>
  <sheetViews>
    <sheetView workbookViewId="0">
      <selection activeCell="A3" sqref="A3"/>
    </sheetView>
  </sheetViews>
  <sheetFormatPr defaultColWidth="10.625" defaultRowHeight="12.75"/>
  <cols>
    <col min="1" max="1" width="10.625" style="1" customWidth="1"/>
    <col min="2" max="10" width="8.625" style="1" customWidth="1"/>
    <col min="11" max="11" width="2.375" style="1" customWidth="1"/>
    <col min="12" max="13" width="10.625" style="1"/>
    <col min="14" max="14" width="4.25" style="1" customWidth="1"/>
    <col min="15" max="16384" width="10.625" style="1"/>
  </cols>
  <sheetData>
    <row r="1" spans="1:10">
      <c r="A1" s="12" t="s">
        <v>55</v>
      </c>
    </row>
    <row r="2" spans="1:10">
      <c r="A2" s="12"/>
    </row>
    <row r="3" spans="1:10" s="4" customFormat="1">
      <c r="A3" s="27" t="s">
        <v>339</v>
      </c>
    </row>
    <row r="4" spans="1:10" s="4" customFormat="1">
      <c r="A4" s="27"/>
    </row>
    <row r="5" spans="1:10">
      <c r="A5" s="10"/>
    </row>
    <row r="6" spans="1:10">
      <c r="A6" s="27" t="s">
        <v>479</v>
      </c>
      <c r="B6" s="14"/>
      <c r="C6" s="14"/>
      <c r="D6" s="14"/>
      <c r="E6" s="14"/>
      <c r="F6" s="14"/>
      <c r="G6" s="14"/>
      <c r="H6" s="14"/>
      <c r="I6" s="14"/>
      <c r="J6" s="14"/>
    </row>
    <row r="7" spans="1:10" ht="13.5" customHeight="1">
      <c r="A7" s="273" t="s">
        <v>576</v>
      </c>
      <c r="B7" s="274" t="s">
        <v>24</v>
      </c>
      <c r="C7" s="274" t="s">
        <v>21</v>
      </c>
      <c r="D7" s="274" t="s">
        <v>59</v>
      </c>
      <c r="E7" s="274" t="s">
        <v>317</v>
      </c>
      <c r="F7" s="274" t="s">
        <v>318</v>
      </c>
      <c r="G7" s="274" t="s">
        <v>18</v>
      </c>
      <c r="H7" s="274" t="s">
        <v>22</v>
      </c>
      <c r="I7" s="274" t="s">
        <v>271</v>
      </c>
      <c r="J7" s="274" t="s">
        <v>0</v>
      </c>
    </row>
    <row r="8" spans="1:10">
      <c r="A8" s="5">
        <v>2009</v>
      </c>
      <c r="B8" s="85">
        <v>3.0150000000000001</v>
      </c>
      <c r="C8" s="85">
        <v>-1.647</v>
      </c>
      <c r="D8" s="85">
        <v>4.04</v>
      </c>
      <c r="E8" s="85">
        <v>15.672000000000001</v>
      </c>
      <c r="F8" s="85">
        <v>6.3339999999999996</v>
      </c>
      <c r="G8" s="85">
        <v>13.753</v>
      </c>
      <c r="H8" s="85">
        <v>12.005000000000001</v>
      </c>
      <c r="I8" s="85">
        <v>33.700000000000003</v>
      </c>
      <c r="J8" s="85">
        <v>152.73099999999999</v>
      </c>
    </row>
    <row r="9" spans="1:10">
      <c r="A9" s="268">
        <v>2010</v>
      </c>
      <c r="B9" s="269">
        <v>2.024</v>
      </c>
      <c r="C9" s="269">
        <v>6.4690000000000003</v>
      </c>
      <c r="D9" s="269">
        <v>2.798</v>
      </c>
      <c r="E9" s="269">
        <v>14.362</v>
      </c>
      <c r="F9" s="269">
        <v>9.76</v>
      </c>
      <c r="G9" s="269">
        <v>4.5869999999999997</v>
      </c>
      <c r="H9" s="269">
        <v>-4.4450000000000003</v>
      </c>
      <c r="I9" s="269">
        <v>27.838999999999999</v>
      </c>
      <c r="J9" s="269">
        <v>109.78700000000001</v>
      </c>
    </row>
    <row r="10" spans="1:10">
      <c r="A10" s="5">
        <v>2011</v>
      </c>
      <c r="B10" s="85">
        <v>0.314</v>
      </c>
      <c r="C10" s="85">
        <v>14.065</v>
      </c>
      <c r="D10" s="85">
        <v>0.36</v>
      </c>
      <c r="E10" s="85">
        <v>-35.023000000000003</v>
      </c>
      <c r="F10" s="85">
        <v>6.46</v>
      </c>
      <c r="G10" s="85">
        <v>3.4</v>
      </c>
      <c r="H10" s="85">
        <v>-6.72</v>
      </c>
      <c r="I10" s="85">
        <v>3.0369999999999999</v>
      </c>
      <c r="J10" s="85">
        <v>24.725000000000001</v>
      </c>
    </row>
    <row r="11" spans="1:10">
      <c r="A11" s="268">
        <v>2012</v>
      </c>
      <c r="B11" s="269">
        <v>0.95199999999999996</v>
      </c>
      <c r="C11" s="269">
        <v>14.685</v>
      </c>
      <c r="D11" s="269">
        <v>-1.5049999999999999</v>
      </c>
      <c r="E11" s="269">
        <v>22.053000000000001</v>
      </c>
      <c r="F11" s="269">
        <v>9.1999999999999998E-2</v>
      </c>
      <c r="G11" s="269">
        <v>-8.0660000000000007</v>
      </c>
      <c r="H11" s="269">
        <v>-0.86899999999999999</v>
      </c>
      <c r="I11" s="269">
        <v>34.194000000000003</v>
      </c>
      <c r="J11" s="269">
        <v>107.815</v>
      </c>
    </row>
    <row r="12" spans="1:10">
      <c r="A12" s="5">
        <v>2013</v>
      </c>
      <c r="B12" s="85">
        <v>-0.59599999999999997</v>
      </c>
      <c r="C12" s="85">
        <v>-3.1669999999999998</v>
      </c>
      <c r="D12" s="85">
        <v>2.8180000000000001</v>
      </c>
      <c r="E12" s="85">
        <v>11.65</v>
      </c>
      <c r="F12" s="85">
        <v>-3.9670000000000001</v>
      </c>
      <c r="G12" s="85">
        <v>-26.376000000000001</v>
      </c>
      <c r="H12" s="85">
        <v>-3.7749999999999999</v>
      </c>
      <c r="I12" s="85">
        <v>-0.29799999999999999</v>
      </c>
      <c r="J12" s="85">
        <v>-43.033000000000001</v>
      </c>
    </row>
    <row r="13" spans="1:10">
      <c r="A13" s="268">
        <v>2014</v>
      </c>
      <c r="B13" s="269">
        <v>0.88200000000000001</v>
      </c>
      <c r="C13" s="269">
        <v>10.179</v>
      </c>
      <c r="D13" s="269">
        <v>-1.6739999999999999</v>
      </c>
      <c r="E13" s="269">
        <v>28.577000000000002</v>
      </c>
      <c r="F13" s="269">
        <v>-6.5910000000000002</v>
      </c>
      <c r="G13" s="269">
        <v>-9.2230000000000008</v>
      </c>
      <c r="H13" s="269">
        <v>-11.018000000000001</v>
      </c>
      <c r="I13" s="269">
        <v>-19.734000000000002</v>
      </c>
      <c r="J13" s="269">
        <v>-15.401</v>
      </c>
    </row>
    <row r="14" spans="1:10">
      <c r="A14" s="5">
        <v>2015</v>
      </c>
      <c r="B14" s="85">
        <v>0.11700000000000001</v>
      </c>
      <c r="C14" s="85">
        <v>-12.227</v>
      </c>
      <c r="D14" s="85">
        <v>-4.5369999999999999</v>
      </c>
      <c r="E14" s="85">
        <v>-25.260999999999999</v>
      </c>
      <c r="F14" s="85">
        <v>-16.158999999999999</v>
      </c>
      <c r="G14" s="85">
        <v>9.4719999999999995</v>
      </c>
      <c r="H14" s="85">
        <v>-5.5170000000000003</v>
      </c>
      <c r="I14" s="85">
        <v>-15.518000000000001</v>
      </c>
      <c r="J14" s="85">
        <v>-114.729</v>
      </c>
    </row>
    <row r="15" spans="1:10">
      <c r="A15" s="268">
        <v>2016</v>
      </c>
      <c r="B15" s="269">
        <v>0.42899999999999999</v>
      </c>
      <c r="C15" s="269">
        <v>2.2589999999999999</v>
      </c>
      <c r="D15" s="269">
        <v>-3.343</v>
      </c>
      <c r="E15" s="269">
        <v>-20.588999999999999</v>
      </c>
      <c r="F15" s="269">
        <v>-12.316000000000001</v>
      </c>
      <c r="G15" s="269">
        <v>9.077</v>
      </c>
      <c r="H15" s="269">
        <v>-0.62</v>
      </c>
      <c r="I15" s="269">
        <v>13.519</v>
      </c>
      <c r="J15" s="269">
        <v>-6.3479999999999999</v>
      </c>
    </row>
    <row r="16" spans="1:10">
      <c r="A16" s="5">
        <v>2017</v>
      </c>
      <c r="B16" s="85">
        <v>6.8049999999999997</v>
      </c>
      <c r="C16" s="85">
        <v>53.008000000000003</v>
      </c>
      <c r="D16" s="85">
        <v>2.069</v>
      </c>
      <c r="E16" s="85">
        <v>-2.5870000000000002</v>
      </c>
      <c r="F16" s="85">
        <v>-4.5880000000000001</v>
      </c>
      <c r="G16" s="85">
        <v>3.0049999999999999</v>
      </c>
      <c r="H16" s="85">
        <v>-7.2969999999999997</v>
      </c>
      <c r="I16" s="85">
        <v>33.506999999999998</v>
      </c>
      <c r="J16" s="85">
        <v>119.434</v>
      </c>
    </row>
    <row r="17" spans="1:10">
      <c r="A17" s="268">
        <v>2018</v>
      </c>
      <c r="B17" s="269">
        <v>2.9180000000000001</v>
      </c>
      <c r="C17" s="269">
        <v>0.78800000000000003</v>
      </c>
      <c r="D17" s="269">
        <v>1.9930000000000001</v>
      </c>
      <c r="E17" s="269">
        <v>-4.843</v>
      </c>
      <c r="F17" s="269">
        <v>-28.902000000000001</v>
      </c>
      <c r="G17" s="269">
        <v>5.9</v>
      </c>
      <c r="H17" s="269">
        <v>-2.859</v>
      </c>
      <c r="I17" s="269">
        <v>-106.386</v>
      </c>
      <c r="J17" s="269">
        <v>-129.80099999999999</v>
      </c>
    </row>
    <row r="18" spans="1:10">
      <c r="A18" s="5">
        <v>2019</v>
      </c>
      <c r="B18" s="85">
        <v>4.3220000000000001</v>
      </c>
      <c r="C18" s="85">
        <v>21.091000000000001</v>
      </c>
      <c r="D18" s="85">
        <v>-3.4649999999999999</v>
      </c>
      <c r="E18" s="85">
        <v>17.745000000000001</v>
      </c>
      <c r="F18" s="85">
        <v>6.9829999999999997</v>
      </c>
      <c r="G18" s="85">
        <v>6.0000000000000001E-3</v>
      </c>
      <c r="H18" s="85">
        <v>16.568000000000001</v>
      </c>
      <c r="I18" s="85">
        <v>-15.728999999999999</v>
      </c>
      <c r="J18" s="85">
        <v>0.86599999999999999</v>
      </c>
    </row>
    <row r="19" spans="1:10">
      <c r="A19" s="268">
        <v>2020</v>
      </c>
      <c r="B19" s="269">
        <v>-2.0670000000000002</v>
      </c>
      <c r="C19" s="269">
        <v>72.784999999999997</v>
      </c>
      <c r="D19" s="269">
        <v>0.441</v>
      </c>
      <c r="E19" s="269">
        <v>107.51600000000001</v>
      </c>
      <c r="F19" s="269">
        <v>23.559000000000001</v>
      </c>
      <c r="G19" s="269">
        <v>13.973000000000001</v>
      </c>
      <c r="H19" s="269">
        <v>22.023</v>
      </c>
      <c r="I19" s="269">
        <v>-20.332000000000001</v>
      </c>
      <c r="J19" s="269">
        <v>366.88200000000001</v>
      </c>
    </row>
    <row r="20" spans="1:10">
      <c r="A20" s="5">
        <v>2021</v>
      </c>
      <c r="B20" s="85">
        <v>11.516999999999999</v>
      </c>
      <c r="C20" s="85">
        <v>76.635000000000005</v>
      </c>
      <c r="D20" s="85">
        <v>-6.98</v>
      </c>
      <c r="E20" s="85">
        <v>72.085999999999999</v>
      </c>
      <c r="F20" s="85">
        <v>-4.1829999999999998</v>
      </c>
      <c r="G20" s="85">
        <v>-24.167000000000002</v>
      </c>
      <c r="H20" s="85">
        <v>14.932</v>
      </c>
      <c r="I20" s="85">
        <v>-64.486000000000004</v>
      </c>
      <c r="J20" s="85">
        <v>47.832999999999998</v>
      </c>
    </row>
    <row r="21" spans="1:10">
      <c r="A21" s="268">
        <v>2022</v>
      </c>
      <c r="B21" s="269">
        <v>-2.5739999999999998</v>
      </c>
      <c r="C21" s="269">
        <v>-77.218000000000004</v>
      </c>
      <c r="D21" s="269">
        <v>-4.1040000000000001</v>
      </c>
      <c r="E21" s="269">
        <v>21.648</v>
      </c>
      <c r="F21" s="269">
        <v>-6.05</v>
      </c>
      <c r="G21" s="269">
        <v>-8.9610000000000003</v>
      </c>
      <c r="H21" s="269">
        <v>-51.49</v>
      </c>
      <c r="I21" s="269">
        <v>-46.484999999999999</v>
      </c>
      <c r="J21" s="269">
        <v>-226.82599999999999</v>
      </c>
    </row>
    <row r="22" spans="1:10">
      <c r="A22" s="93">
        <v>2023</v>
      </c>
      <c r="B22" s="92">
        <v>22.15</v>
      </c>
      <c r="C22" s="92">
        <v>-35.299999999999997</v>
      </c>
      <c r="D22" s="92">
        <v>20.138000000000002</v>
      </c>
      <c r="E22" s="92">
        <v>-33.158999999999999</v>
      </c>
      <c r="F22" s="92">
        <v>3.423</v>
      </c>
      <c r="G22" s="92">
        <v>38.43</v>
      </c>
      <c r="H22" s="92">
        <v>-26.911000000000001</v>
      </c>
      <c r="I22" s="92">
        <v>18.709</v>
      </c>
      <c r="J22" s="92">
        <v>-129.97300000000001</v>
      </c>
    </row>
    <row r="23" spans="1:10">
      <c r="A23" s="13"/>
      <c r="B23" s="20"/>
      <c r="C23" s="20"/>
      <c r="D23" s="9"/>
    </row>
    <row r="24" spans="1:10">
      <c r="A24" s="263" t="s">
        <v>99</v>
      </c>
      <c r="B24" s="272">
        <f>AVERAGE(B8:B22)</f>
        <v>3.3472</v>
      </c>
      <c r="C24" s="272">
        <f t="shared" ref="C24:J24" si="0">AVERAGE(C8:C22)</f>
        <v>9.4936666666666643</v>
      </c>
      <c r="D24" s="272">
        <f t="shared" si="0"/>
        <v>0.60326666666666684</v>
      </c>
      <c r="E24" s="272">
        <f t="shared" si="0"/>
        <v>12.656466666666667</v>
      </c>
      <c r="F24" s="272">
        <f t="shared" si="0"/>
        <v>-1.7430000000000001</v>
      </c>
      <c r="G24" s="272">
        <f t="shared" si="0"/>
        <v>1.6539999999999997</v>
      </c>
      <c r="H24" s="272">
        <f t="shared" si="0"/>
        <v>-3.7328666666666668</v>
      </c>
      <c r="I24" s="272">
        <f t="shared" si="0"/>
        <v>-8.2975333333333303</v>
      </c>
      <c r="J24" s="272">
        <f t="shared" si="0"/>
        <v>17.597466666666662</v>
      </c>
    </row>
    <row r="25" spans="1:10">
      <c r="A25" s="263" t="s">
        <v>123</v>
      </c>
      <c r="B25" s="264">
        <f>(B22-B21)/ABS(B21)</f>
        <v>9.6052836052836046</v>
      </c>
      <c r="C25" s="264">
        <f t="shared" ref="C25:J25" si="1">(C22-C21)/ABS(C21)</f>
        <v>0.5428527027377037</v>
      </c>
      <c r="D25" s="264">
        <f t="shared" si="1"/>
        <v>5.9069200779727096</v>
      </c>
      <c r="E25" s="264">
        <f t="shared" si="1"/>
        <v>-2.5317350332594235</v>
      </c>
      <c r="F25" s="264">
        <f t="shared" si="1"/>
        <v>1.565785123966942</v>
      </c>
      <c r="G25" s="264">
        <f t="shared" si="1"/>
        <v>5.2885838634081015</v>
      </c>
      <c r="H25" s="264">
        <f t="shared" si="1"/>
        <v>0.47735482617984076</v>
      </c>
      <c r="I25" s="264">
        <f t="shared" si="1"/>
        <v>1.4024739163170916</v>
      </c>
      <c r="J25" s="264">
        <f t="shared" si="1"/>
        <v>0.42699249645102405</v>
      </c>
    </row>
    <row r="26" spans="1:10">
      <c r="A26" s="36"/>
      <c r="B26" s="74"/>
      <c r="C26" s="74"/>
      <c r="D26" s="74"/>
    </row>
    <row r="27" spans="1:10">
      <c r="A27" s="36"/>
      <c r="B27" s="74"/>
      <c r="C27" s="74"/>
      <c r="D27" s="74"/>
    </row>
    <row r="28" spans="1:10" s="130" customFormat="1" ht="11.25">
      <c r="A28" s="405" t="s">
        <v>136</v>
      </c>
      <c r="B28" s="405"/>
      <c r="C28" s="405"/>
      <c r="D28" s="405"/>
    </row>
    <row r="29" spans="1:10" s="130" customFormat="1" ht="11.25" customHeight="1">
      <c r="A29" s="405" t="s">
        <v>138</v>
      </c>
      <c r="B29" s="405"/>
      <c r="C29" s="405"/>
      <c r="D29" s="405"/>
    </row>
  </sheetData>
  <mergeCells count="2">
    <mergeCell ref="A29:D29"/>
    <mergeCell ref="A28:D28"/>
  </mergeCells>
  <hyperlinks>
    <hyperlink ref="A1" location="Contents!B3" display="Return to the Table of Contents" xr:uid="{0A1698FD-58F6-4950-A6AD-E0BD41DACE2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0"/>
  <dimension ref="A1:T31"/>
  <sheetViews>
    <sheetView workbookViewId="0">
      <selection activeCell="A3" sqref="A3"/>
    </sheetView>
  </sheetViews>
  <sheetFormatPr defaultColWidth="10.625" defaultRowHeight="12.75"/>
  <cols>
    <col min="1" max="1" width="10.625" style="5" customWidth="1"/>
    <col min="2" max="2" width="9.625" style="5" customWidth="1"/>
    <col min="3" max="8" width="9.625" style="1" customWidth="1"/>
    <col min="9" max="9" width="2.625" style="1" customWidth="1"/>
    <col min="10" max="10" width="10.625" style="1" customWidth="1"/>
    <col min="11" max="17" width="9.625" style="1" customWidth="1"/>
    <col min="18" max="18" width="4.625" style="1" customWidth="1"/>
    <col min="19" max="16384" width="10.625" style="1"/>
  </cols>
  <sheetData>
    <row r="1" spans="1:20" s="4" customFormat="1">
      <c r="A1" s="12" t="s">
        <v>55</v>
      </c>
      <c r="B1" s="12"/>
    </row>
    <row r="2" spans="1:20" s="4" customFormat="1">
      <c r="A2" s="12"/>
      <c r="B2" s="12"/>
    </row>
    <row r="3" spans="1:20">
      <c r="A3" s="3" t="s">
        <v>135</v>
      </c>
      <c r="B3" s="3"/>
    </row>
    <row r="4" spans="1:20">
      <c r="A4" s="33"/>
      <c r="B4" s="33"/>
    </row>
    <row r="5" spans="1:20">
      <c r="A5" s="33"/>
      <c r="B5" s="33"/>
    </row>
    <row r="6" spans="1:20" s="7" customFormat="1" ht="14.25" customHeight="1">
      <c r="A6" s="3" t="s">
        <v>480</v>
      </c>
      <c r="B6" s="14"/>
      <c r="C6" s="14"/>
      <c r="D6" s="14"/>
      <c r="E6" s="14"/>
      <c r="F6" s="14"/>
      <c r="G6" s="14"/>
      <c r="H6" s="14"/>
      <c r="I6" s="1"/>
      <c r="J6" s="3" t="s">
        <v>481</v>
      </c>
      <c r="K6" s="369"/>
      <c r="L6" s="369"/>
      <c r="M6" s="369"/>
      <c r="N6" s="369"/>
      <c r="O6" s="369"/>
      <c r="P6" s="369"/>
      <c r="Q6" s="369"/>
    </row>
    <row r="7" spans="1:20" ht="38.25">
      <c r="A7" s="242"/>
      <c r="B7" s="242" t="s">
        <v>453</v>
      </c>
      <c r="C7" s="242" t="s">
        <v>340</v>
      </c>
      <c r="D7" s="242" t="s">
        <v>341</v>
      </c>
      <c r="E7" s="242" t="s">
        <v>342</v>
      </c>
      <c r="F7" s="242" t="s">
        <v>343</v>
      </c>
      <c r="G7" s="242" t="s">
        <v>344</v>
      </c>
      <c r="H7" s="242" t="s">
        <v>345</v>
      </c>
      <c r="J7" s="273" t="s">
        <v>577</v>
      </c>
      <c r="K7" s="242" t="str">
        <f>B7</f>
        <v>US:
S&amp;P 500</v>
      </c>
      <c r="L7" s="242" t="str">
        <f>C7</f>
        <v>Canada:
S&amp;P/TSX</v>
      </c>
      <c r="M7" s="242" t="str">
        <f t="shared" ref="M7:Q7" si="0">D7</f>
        <v>France:
CAC 40</v>
      </c>
      <c r="N7" s="242" t="str">
        <f t="shared" si="0"/>
        <v>Germany:
DAX</v>
      </c>
      <c r="O7" s="242" t="str">
        <f t="shared" si="0"/>
        <v>Hong Kong:
Hang Seng</v>
      </c>
      <c r="P7" s="242" t="str">
        <f t="shared" si="0"/>
        <v>Japan:
Nikkei 225</v>
      </c>
      <c r="Q7" s="242" t="str">
        <f t="shared" si="0"/>
        <v xml:space="preserve"> UK:
FTSE 100</v>
      </c>
      <c r="T7" s="7"/>
    </row>
    <row r="8" spans="1:20">
      <c r="A8" s="5">
        <v>2009</v>
      </c>
      <c r="B8" s="97">
        <v>1115.0999999999999</v>
      </c>
      <c r="C8" s="106">
        <v>11746.11</v>
      </c>
      <c r="D8" s="106">
        <v>3936.33</v>
      </c>
      <c r="E8" s="106">
        <v>5957.43</v>
      </c>
      <c r="F8" s="106">
        <v>21872.5</v>
      </c>
      <c r="G8" s="106">
        <v>10546.44</v>
      </c>
      <c r="H8" s="106">
        <v>5412.88</v>
      </c>
      <c r="J8" s="5"/>
      <c r="K8" s="5"/>
      <c r="L8" s="106"/>
      <c r="M8" s="106"/>
      <c r="N8" s="106"/>
      <c r="O8" s="106"/>
      <c r="P8" s="106"/>
      <c r="Q8" s="106"/>
      <c r="T8" s="7"/>
    </row>
    <row r="9" spans="1:20">
      <c r="A9" s="268">
        <v>2010</v>
      </c>
      <c r="B9" s="276">
        <v>1257.6400000000001</v>
      </c>
      <c r="C9" s="277">
        <v>13443.22</v>
      </c>
      <c r="D9" s="277">
        <v>3804.78</v>
      </c>
      <c r="E9" s="277">
        <v>6914.19</v>
      </c>
      <c r="F9" s="277">
        <v>23035.45</v>
      </c>
      <c r="G9" s="277">
        <v>10228.92</v>
      </c>
      <c r="H9" s="277">
        <v>5899.94</v>
      </c>
      <c r="J9" s="268">
        <f>A9</f>
        <v>2010</v>
      </c>
      <c r="K9" s="270">
        <f>B9/B8-1</f>
        <v>0.12782710070845682</v>
      </c>
      <c r="L9" s="270">
        <f>C9/C8-1</f>
        <v>0.1444827266218347</v>
      </c>
      <c r="M9" s="270">
        <f t="shared" ref="M9:Q22" si="1">D9/D8-1</f>
        <v>-3.3419454161617512E-2</v>
      </c>
      <c r="N9" s="270">
        <f t="shared" si="1"/>
        <v>0.16059945311988555</v>
      </c>
      <c r="O9" s="270">
        <f t="shared" si="1"/>
        <v>5.3169505086295699E-2</v>
      </c>
      <c r="P9" s="270">
        <f t="shared" si="1"/>
        <v>-3.0106841739961587E-2</v>
      </c>
      <c r="Q9" s="270">
        <f t="shared" si="1"/>
        <v>8.9981673342102386E-2</v>
      </c>
      <c r="T9" s="7"/>
    </row>
    <row r="10" spans="1:20">
      <c r="A10" s="5">
        <v>2011</v>
      </c>
      <c r="B10" s="97">
        <v>1257.6099999999999</v>
      </c>
      <c r="C10" s="106">
        <v>11955.09</v>
      </c>
      <c r="D10" s="106">
        <v>3159.81</v>
      </c>
      <c r="E10" s="106">
        <v>5898.35</v>
      </c>
      <c r="F10" s="106">
        <v>18434.39</v>
      </c>
      <c r="G10" s="106">
        <v>8455.35</v>
      </c>
      <c r="H10" s="106">
        <v>5572.28</v>
      </c>
      <c r="J10" s="5">
        <f t="shared" ref="J10:J22" si="2">A10</f>
        <v>2011</v>
      </c>
      <c r="K10" s="74">
        <f t="shared" ref="K10:L22" si="3">B10/B9-1</f>
        <v>-2.385420311079578E-5</v>
      </c>
      <c r="L10" s="74">
        <f t="shared" si="3"/>
        <v>-0.11069743707236801</v>
      </c>
      <c r="M10" s="74">
        <f t="shared" si="1"/>
        <v>-0.16951571444341074</v>
      </c>
      <c r="N10" s="74">
        <f t="shared" si="1"/>
        <v>-0.14692104208880563</v>
      </c>
      <c r="O10" s="74">
        <f t="shared" si="1"/>
        <v>-0.19973822955488174</v>
      </c>
      <c r="P10" s="74">
        <f t="shared" si="1"/>
        <v>-0.17338780633732587</v>
      </c>
      <c r="Q10" s="74">
        <f t="shared" si="1"/>
        <v>-5.5536157994827029E-2</v>
      </c>
      <c r="T10" s="7"/>
    </row>
    <row r="11" spans="1:20">
      <c r="A11" s="268">
        <v>2012</v>
      </c>
      <c r="B11" s="276">
        <v>1426.19</v>
      </c>
      <c r="C11" s="277">
        <v>12433.53</v>
      </c>
      <c r="D11" s="277">
        <v>3641.07</v>
      </c>
      <c r="E11" s="277">
        <v>7612.39</v>
      </c>
      <c r="F11" s="277">
        <v>22656.92</v>
      </c>
      <c r="G11" s="277">
        <v>10395.18</v>
      </c>
      <c r="H11" s="277">
        <v>5897.81</v>
      </c>
      <c r="J11" s="268">
        <f t="shared" si="2"/>
        <v>2012</v>
      </c>
      <c r="K11" s="270">
        <f t="shared" si="3"/>
        <v>0.13404791628565316</v>
      </c>
      <c r="L11" s="270">
        <f t="shared" si="3"/>
        <v>4.0019774004210751E-2</v>
      </c>
      <c r="M11" s="270">
        <f t="shared" si="1"/>
        <v>0.15230662603131218</v>
      </c>
      <c r="N11" s="270">
        <f t="shared" si="1"/>
        <v>0.29059652275636405</v>
      </c>
      <c r="O11" s="270">
        <f t="shared" si="1"/>
        <v>0.22905721317602579</v>
      </c>
      <c r="P11" s="270">
        <f t="shared" si="1"/>
        <v>0.22942042612074021</v>
      </c>
      <c r="Q11" s="270">
        <f t="shared" si="1"/>
        <v>5.8419533835342152E-2</v>
      </c>
      <c r="T11" s="7"/>
    </row>
    <row r="12" spans="1:20">
      <c r="A12" s="5">
        <v>2013</v>
      </c>
      <c r="B12" s="97">
        <v>1848.36</v>
      </c>
      <c r="C12" s="106">
        <v>13621.55</v>
      </c>
      <c r="D12" s="106">
        <v>4295.95</v>
      </c>
      <c r="E12" s="106">
        <v>9552.16</v>
      </c>
      <c r="F12" s="106">
        <v>23306.39</v>
      </c>
      <c r="G12" s="106">
        <v>16291.31</v>
      </c>
      <c r="H12" s="106">
        <v>6749.09</v>
      </c>
      <c r="J12" s="5">
        <f t="shared" si="2"/>
        <v>2013</v>
      </c>
      <c r="K12" s="74">
        <f t="shared" si="3"/>
        <v>0.29601245275874866</v>
      </c>
      <c r="L12" s="74">
        <f t="shared" si="3"/>
        <v>9.5549695058442685E-2</v>
      </c>
      <c r="M12" s="74">
        <f t="shared" si="1"/>
        <v>0.17985921720812836</v>
      </c>
      <c r="N12" s="74">
        <f t="shared" si="1"/>
        <v>0.25481747519504383</v>
      </c>
      <c r="O12" s="74">
        <f t="shared" si="1"/>
        <v>2.8665414363470365E-2</v>
      </c>
      <c r="P12" s="74">
        <f t="shared" si="1"/>
        <v>0.56719845159006366</v>
      </c>
      <c r="Q12" s="74">
        <f t="shared" si="1"/>
        <v>0.14433832219077924</v>
      </c>
      <c r="T12" s="7"/>
    </row>
    <row r="13" spans="1:20">
      <c r="A13" s="268">
        <v>2014</v>
      </c>
      <c r="B13" s="276">
        <v>2058.9</v>
      </c>
      <c r="C13" s="277">
        <v>14632.44</v>
      </c>
      <c r="D13" s="277">
        <v>4272.75</v>
      </c>
      <c r="E13" s="277">
        <v>9805.5499999999993</v>
      </c>
      <c r="F13" s="277">
        <v>23605.040000000001</v>
      </c>
      <c r="G13" s="277">
        <v>17450.77</v>
      </c>
      <c r="H13" s="277">
        <v>6566.09</v>
      </c>
      <c r="J13" s="268">
        <f t="shared" si="2"/>
        <v>2014</v>
      </c>
      <c r="K13" s="270">
        <f t="shared" si="3"/>
        <v>0.11390638187366098</v>
      </c>
      <c r="L13" s="270">
        <f t="shared" si="3"/>
        <v>7.4212552903303974E-2</v>
      </c>
      <c r="M13" s="270">
        <f t="shared" si="1"/>
        <v>-5.4004352937068179E-3</v>
      </c>
      <c r="N13" s="270">
        <f t="shared" si="1"/>
        <v>2.6526984472621917E-2</v>
      </c>
      <c r="O13" s="270">
        <f t="shared" si="1"/>
        <v>1.2814082318197029E-2</v>
      </c>
      <c r="P13" s="270">
        <f t="shared" si="1"/>
        <v>7.1170458360929834E-2</v>
      </c>
      <c r="Q13" s="270">
        <f t="shared" si="1"/>
        <v>-2.7114766583346772E-2</v>
      </c>
      <c r="T13" s="7"/>
    </row>
    <row r="14" spans="1:20">
      <c r="A14" s="5">
        <v>2015</v>
      </c>
      <c r="B14" s="97">
        <v>2043.94</v>
      </c>
      <c r="C14" s="106">
        <v>13009.95</v>
      </c>
      <c r="D14" s="106">
        <v>4637.0600000000004</v>
      </c>
      <c r="E14" s="106">
        <v>10743.01</v>
      </c>
      <c r="F14" s="106">
        <v>21914.400000000001</v>
      </c>
      <c r="G14" s="106">
        <v>19033.71</v>
      </c>
      <c r="H14" s="106">
        <v>6242.32</v>
      </c>
      <c r="J14" s="5">
        <f t="shared" si="2"/>
        <v>2015</v>
      </c>
      <c r="K14" s="74">
        <f t="shared" si="3"/>
        <v>-7.26601583369757E-3</v>
      </c>
      <c r="L14" s="74">
        <f t="shared" si="3"/>
        <v>-0.11088307896700755</v>
      </c>
      <c r="M14" s="74">
        <f t="shared" si="1"/>
        <v>8.526358902346276E-2</v>
      </c>
      <c r="N14" s="74">
        <f t="shared" si="1"/>
        <v>9.5605040002855635E-2</v>
      </c>
      <c r="O14" s="74">
        <f t="shared" si="1"/>
        <v>-7.1621992591412664E-2</v>
      </c>
      <c r="P14" s="74">
        <f t="shared" si="1"/>
        <v>9.0708891355510302E-2</v>
      </c>
      <c r="Q14" s="74">
        <f t="shared" si="1"/>
        <v>-4.930940635903569E-2</v>
      </c>
      <c r="T14" s="7"/>
    </row>
    <row r="15" spans="1:20">
      <c r="A15" s="268">
        <v>2016</v>
      </c>
      <c r="B15" s="276">
        <v>2238.83</v>
      </c>
      <c r="C15" s="277">
        <v>15287.59</v>
      </c>
      <c r="D15" s="277">
        <v>4862.3100000000004</v>
      </c>
      <c r="E15" s="277">
        <v>11481.06</v>
      </c>
      <c r="F15" s="277">
        <v>22000.560000000001</v>
      </c>
      <c r="G15" s="277">
        <v>19114.37</v>
      </c>
      <c r="H15" s="277">
        <v>7142.83</v>
      </c>
      <c r="J15" s="268">
        <f t="shared" si="2"/>
        <v>2016</v>
      </c>
      <c r="K15" s="270">
        <f t="shared" si="3"/>
        <v>9.5350157049619799E-2</v>
      </c>
      <c r="L15" s="270">
        <f t="shared" si="3"/>
        <v>0.17506908174128255</v>
      </c>
      <c r="M15" s="270">
        <f t="shared" si="1"/>
        <v>4.8576037403009753E-2</v>
      </c>
      <c r="N15" s="270">
        <f t="shared" si="1"/>
        <v>6.8700485245755116E-2</v>
      </c>
      <c r="O15" s="270">
        <f t="shared" si="1"/>
        <v>3.9316613733435535E-3</v>
      </c>
      <c r="P15" s="270">
        <f t="shared" si="1"/>
        <v>4.2377445069825548E-3</v>
      </c>
      <c r="Q15" s="270">
        <f t="shared" si="1"/>
        <v>0.14425886529367293</v>
      </c>
      <c r="T15" s="7"/>
    </row>
    <row r="16" spans="1:20">
      <c r="A16" s="5">
        <v>2017</v>
      </c>
      <c r="B16" s="97">
        <v>2673.61</v>
      </c>
      <c r="C16" s="106">
        <v>16209.13</v>
      </c>
      <c r="D16" s="106">
        <v>5312.56</v>
      </c>
      <c r="E16" s="106">
        <v>12917.64</v>
      </c>
      <c r="F16" s="106">
        <v>29919.15</v>
      </c>
      <c r="G16" s="106">
        <v>22764.94</v>
      </c>
      <c r="H16" s="106">
        <v>7687.77</v>
      </c>
      <c r="J16" s="5">
        <f t="shared" si="2"/>
        <v>2017</v>
      </c>
      <c r="K16" s="74">
        <f t="shared" si="3"/>
        <v>0.19419964892376829</v>
      </c>
      <c r="L16" s="74">
        <f t="shared" si="3"/>
        <v>6.0280266542993344E-2</v>
      </c>
      <c r="M16" s="74">
        <f t="shared" si="1"/>
        <v>9.2600019332374828E-2</v>
      </c>
      <c r="N16" s="74">
        <f t="shared" si="1"/>
        <v>0.1251260772088989</v>
      </c>
      <c r="O16" s="74">
        <f t="shared" si="1"/>
        <v>0.35992674731915919</v>
      </c>
      <c r="P16" s="74">
        <f t="shared" si="1"/>
        <v>0.19098563018294623</v>
      </c>
      <c r="Q16" s="74">
        <f t="shared" si="1"/>
        <v>7.6291889909181787E-2</v>
      </c>
      <c r="T16" s="7"/>
    </row>
    <row r="17" spans="1:20">
      <c r="A17" s="268">
        <v>2018</v>
      </c>
      <c r="B17" s="276">
        <v>2506.85</v>
      </c>
      <c r="C17" s="277">
        <v>14322.86</v>
      </c>
      <c r="D17" s="277">
        <v>4730.6899999999996</v>
      </c>
      <c r="E17" s="277">
        <v>10558.96</v>
      </c>
      <c r="F17" s="277">
        <v>25845.7</v>
      </c>
      <c r="G17" s="277">
        <v>20014.77</v>
      </c>
      <c r="H17" s="277">
        <v>6728.13</v>
      </c>
      <c r="J17" s="268">
        <f t="shared" si="2"/>
        <v>2018</v>
      </c>
      <c r="K17" s="270">
        <f t="shared" si="3"/>
        <v>-6.2372597349650949E-2</v>
      </c>
      <c r="L17" s="270">
        <f t="shared" si="3"/>
        <v>-0.11637083544891047</v>
      </c>
      <c r="M17" s="270">
        <f t="shared" si="1"/>
        <v>-0.1095272335747739</v>
      </c>
      <c r="N17" s="270">
        <f t="shared" si="1"/>
        <v>-0.18259372455030487</v>
      </c>
      <c r="O17" s="270">
        <f t="shared" si="1"/>
        <v>-0.13614858710892519</v>
      </c>
      <c r="P17" s="270">
        <f t="shared" si="1"/>
        <v>-0.12080725888142019</v>
      </c>
      <c r="Q17" s="270">
        <f t="shared" si="1"/>
        <v>-0.12482683535017314</v>
      </c>
      <c r="T17" s="7"/>
    </row>
    <row r="18" spans="1:20">
      <c r="A18" s="5">
        <v>2019</v>
      </c>
      <c r="B18" s="97">
        <v>3230.78</v>
      </c>
      <c r="C18" s="106">
        <v>17063.43</v>
      </c>
      <c r="D18" s="106">
        <v>5978.06</v>
      </c>
      <c r="E18" s="106">
        <v>13249.01</v>
      </c>
      <c r="F18" s="106">
        <v>28189.75</v>
      </c>
      <c r="G18" s="106">
        <v>23656.62</v>
      </c>
      <c r="H18" s="106">
        <v>7542.44</v>
      </c>
      <c r="J18" s="5">
        <f t="shared" si="2"/>
        <v>2019</v>
      </c>
      <c r="K18" s="74">
        <f t="shared" si="3"/>
        <v>0.28878074077028959</v>
      </c>
      <c r="L18" s="74">
        <f t="shared" si="3"/>
        <v>0.19134237156545542</v>
      </c>
      <c r="M18" s="74">
        <f t="shared" si="1"/>
        <v>0.2636761233562126</v>
      </c>
      <c r="N18" s="74">
        <f t="shared" si="1"/>
        <v>0.25476467379363132</v>
      </c>
      <c r="O18" s="74">
        <f t="shared" si="1"/>
        <v>9.0694003257795197E-2</v>
      </c>
      <c r="P18" s="74">
        <f t="shared" si="1"/>
        <v>0.18195812392548105</v>
      </c>
      <c r="Q18" s="74">
        <f t="shared" si="1"/>
        <v>0.12103065784995226</v>
      </c>
      <c r="T18" s="7"/>
    </row>
    <row r="19" spans="1:20">
      <c r="A19" s="268">
        <v>2020</v>
      </c>
      <c r="B19" s="276">
        <v>3756.07</v>
      </c>
      <c r="C19" s="277">
        <v>17433.36</v>
      </c>
      <c r="D19" s="277">
        <v>5551.41</v>
      </c>
      <c r="E19" s="277">
        <v>13718.78</v>
      </c>
      <c r="F19" s="277">
        <v>27231.13</v>
      </c>
      <c r="G19" s="277">
        <v>27444.17</v>
      </c>
      <c r="H19" s="277">
        <v>6460.52</v>
      </c>
      <c r="J19" s="268">
        <f t="shared" si="2"/>
        <v>2020</v>
      </c>
      <c r="K19" s="270">
        <f t="shared" si="3"/>
        <v>0.16258921994069531</v>
      </c>
      <c r="L19" s="270">
        <f t="shared" si="3"/>
        <v>2.1679697458248492E-2</v>
      </c>
      <c r="M19" s="270">
        <f t="shared" si="1"/>
        <v>-7.1369307099627743E-2</v>
      </c>
      <c r="N19" s="270">
        <f t="shared" si="1"/>
        <v>3.5456988861809258E-2</v>
      </c>
      <c r="O19" s="270">
        <f t="shared" si="1"/>
        <v>-3.4005977349923278E-2</v>
      </c>
      <c r="P19" s="270">
        <f t="shared" si="1"/>
        <v>0.16010528976666993</v>
      </c>
      <c r="Q19" s="270">
        <f t="shared" si="1"/>
        <v>-0.14344429654064195</v>
      </c>
      <c r="T19" s="7"/>
    </row>
    <row r="20" spans="1:20">
      <c r="A20" s="5">
        <v>2021</v>
      </c>
      <c r="B20" s="97">
        <v>4766.18</v>
      </c>
      <c r="C20" s="106">
        <v>21222.84</v>
      </c>
      <c r="D20" s="106">
        <v>7153.03</v>
      </c>
      <c r="E20" s="106">
        <v>15884.86</v>
      </c>
      <c r="F20" s="106">
        <v>23397.67</v>
      </c>
      <c r="G20" s="106">
        <v>28791.71</v>
      </c>
      <c r="H20" s="106">
        <v>7384.54</v>
      </c>
      <c r="J20" s="5">
        <f t="shared" si="2"/>
        <v>2021</v>
      </c>
      <c r="K20" s="74">
        <f t="shared" si="3"/>
        <v>0.268927362908572</v>
      </c>
      <c r="L20" s="74">
        <f t="shared" si="3"/>
        <v>0.21736945717865064</v>
      </c>
      <c r="M20" s="74">
        <f t="shared" si="1"/>
        <v>0.28850688383671885</v>
      </c>
      <c r="N20" s="74">
        <f t="shared" si="1"/>
        <v>0.15789159094321792</v>
      </c>
      <c r="O20" s="74">
        <f t="shared" si="1"/>
        <v>-0.14077491459223335</v>
      </c>
      <c r="P20" s="74">
        <f t="shared" si="1"/>
        <v>4.9101138784667153E-2</v>
      </c>
      <c r="Q20" s="74">
        <f t="shared" si="1"/>
        <v>0.1430256388030684</v>
      </c>
      <c r="T20" s="7"/>
    </row>
    <row r="21" spans="1:20">
      <c r="A21" s="268">
        <v>2022</v>
      </c>
      <c r="B21" s="276">
        <v>3839.5</v>
      </c>
      <c r="C21" s="277">
        <v>19384.919999999998</v>
      </c>
      <c r="D21" s="277">
        <v>6473.76</v>
      </c>
      <c r="E21" s="277">
        <v>13923.59</v>
      </c>
      <c r="F21" s="277">
        <v>19781.41</v>
      </c>
      <c r="G21" s="277">
        <v>26094.5</v>
      </c>
      <c r="H21" s="277">
        <v>7451.74</v>
      </c>
      <c r="J21" s="268">
        <f t="shared" si="2"/>
        <v>2022</v>
      </c>
      <c r="K21" s="270">
        <f t="shared" si="3"/>
        <v>-0.19442824232404154</v>
      </c>
      <c r="L21" s="270">
        <f t="shared" si="3"/>
        <v>-8.6601039257705459E-2</v>
      </c>
      <c r="M21" s="270">
        <f t="shared" si="1"/>
        <v>-9.4962554330123017E-2</v>
      </c>
      <c r="N21" s="270">
        <f t="shared" si="1"/>
        <v>-0.12346788073675186</v>
      </c>
      <c r="O21" s="270">
        <f t="shared" si="1"/>
        <v>-0.15455641523279873</v>
      </c>
      <c r="P21" s="270">
        <f t="shared" si="1"/>
        <v>-9.3680090553843409E-2</v>
      </c>
      <c r="Q21" s="270">
        <f t="shared" si="1"/>
        <v>9.1000928967817085E-3</v>
      </c>
      <c r="T21" s="7"/>
    </row>
    <row r="22" spans="1:20">
      <c r="A22" s="93">
        <v>2023</v>
      </c>
      <c r="B22" s="99">
        <v>4769.83</v>
      </c>
      <c r="C22" s="107">
        <v>20958.439999999999</v>
      </c>
      <c r="D22" s="107">
        <v>7543.18</v>
      </c>
      <c r="E22" s="107">
        <v>16751.64</v>
      </c>
      <c r="F22" s="107">
        <v>17047.39</v>
      </c>
      <c r="G22" s="107">
        <v>33464.17</v>
      </c>
      <c r="H22" s="107">
        <v>7733.24</v>
      </c>
      <c r="J22" s="93">
        <f t="shared" si="2"/>
        <v>2023</v>
      </c>
      <c r="K22" s="73">
        <f t="shared" si="3"/>
        <v>0.24230498762859742</v>
      </c>
      <c r="L22" s="73">
        <f t="shared" si="3"/>
        <v>8.1172375227754445E-2</v>
      </c>
      <c r="M22" s="73">
        <f t="shared" si="1"/>
        <v>0.16519302538246716</v>
      </c>
      <c r="N22" s="73">
        <f t="shared" si="1"/>
        <v>0.20311212840941151</v>
      </c>
      <c r="O22" s="73">
        <f t="shared" si="1"/>
        <v>-0.13821158350188389</v>
      </c>
      <c r="P22" s="73">
        <f t="shared" si="1"/>
        <v>0.28242234953725864</v>
      </c>
      <c r="Q22" s="73">
        <f t="shared" si="1"/>
        <v>3.7776411952107791E-2</v>
      </c>
      <c r="T22" s="7"/>
    </row>
    <row r="23" spans="1:20">
      <c r="C23" s="53"/>
      <c r="D23" s="53"/>
      <c r="E23" s="53"/>
      <c r="F23" s="53"/>
      <c r="G23" s="53"/>
      <c r="H23" s="53"/>
      <c r="T23" s="7"/>
    </row>
    <row r="24" spans="1:20">
      <c r="A24" s="263" t="s">
        <v>99</v>
      </c>
      <c r="B24" s="278">
        <f>AVERAGE(B$8:B$22)</f>
        <v>2585.9593333333332</v>
      </c>
      <c r="C24" s="278">
        <f t="shared" ref="C24:H24" si="4">AVERAGE(C$8:C$22)</f>
        <v>15514.964000000002</v>
      </c>
      <c r="D24" s="278">
        <f t="shared" si="4"/>
        <v>5023.5166666666664</v>
      </c>
      <c r="E24" s="278">
        <f t="shared" si="4"/>
        <v>10997.907999999999</v>
      </c>
      <c r="F24" s="278">
        <f t="shared" si="4"/>
        <v>23215.856666666667</v>
      </c>
      <c r="G24" s="278">
        <f t="shared" si="4"/>
        <v>19583.128666666667</v>
      </c>
      <c r="H24" s="278">
        <f t="shared" si="4"/>
        <v>6698.1079999999993</v>
      </c>
      <c r="T24" s="7"/>
    </row>
    <row r="25" spans="1:20">
      <c r="A25" s="263" t="s">
        <v>123</v>
      </c>
      <c r="B25" s="264">
        <f>B22/B21-1</f>
        <v>0.24230498762859742</v>
      </c>
      <c r="C25" s="264">
        <f t="shared" ref="C25:H25" si="5">C22/C21-1</f>
        <v>8.1172375227754445E-2</v>
      </c>
      <c r="D25" s="264">
        <f t="shared" si="5"/>
        <v>0.16519302538246716</v>
      </c>
      <c r="E25" s="264">
        <f t="shared" si="5"/>
        <v>0.20311212840941151</v>
      </c>
      <c r="F25" s="264">
        <f t="shared" si="5"/>
        <v>-0.13821158350188389</v>
      </c>
      <c r="G25" s="264">
        <f t="shared" si="5"/>
        <v>0.28242234953725864</v>
      </c>
      <c r="H25" s="264">
        <f t="shared" si="5"/>
        <v>3.7776411952107791E-2</v>
      </c>
      <c r="T25" s="7"/>
    </row>
    <row r="26" spans="1:20">
      <c r="A26" s="265" t="s">
        <v>457</v>
      </c>
      <c r="B26" s="266">
        <f>((B22/B17)^(1/5))-1</f>
        <v>0.13729966310763553</v>
      </c>
      <c r="C26" s="266">
        <f t="shared" ref="C26:H26" si="6">((C22/C17)^(1/5))-1</f>
        <v>7.9110308692172948E-2</v>
      </c>
      <c r="D26" s="266">
        <f t="shared" si="6"/>
        <v>9.7807001540366256E-2</v>
      </c>
      <c r="E26" s="266">
        <f t="shared" si="6"/>
        <v>9.6698469320671609E-2</v>
      </c>
      <c r="F26" s="266">
        <f t="shared" si="6"/>
        <v>-7.9859981040413142E-2</v>
      </c>
      <c r="G26" s="266">
        <f t="shared" si="6"/>
        <v>0.1082707998313801</v>
      </c>
      <c r="H26" s="266">
        <f t="shared" si="6"/>
        <v>2.8237462748480935E-2</v>
      </c>
      <c r="I26" s="105"/>
      <c r="L26" s="36"/>
      <c r="M26" s="74"/>
      <c r="N26" s="74"/>
      <c r="O26" s="74"/>
      <c r="P26" s="74"/>
      <c r="Q26" s="74"/>
      <c r="R26" s="74"/>
      <c r="T26" s="7"/>
    </row>
    <row r="27" spans="1:20">
      <c r="A27" s="265" t="s">
        <v>458</v>
      </c>
      <c r="B27" s="266">
        <f>((B22/B12)^(1/10))-1</f>
        <v>9.9440254274700823E-2</v>
      </c>
      <c r="C27" s="266">
        <f t="shared" ref="C27:H27" si="7">((C22/C12)^(1/10))-1</f>
        <v>4.4030635284883823E-2</v>
      </c>
      <c r="D27" s="266">
        <f t="shared" si="7"/>
        <v>5.7911955951929883E-2</v>
      </c>
      <c r="E27" s="266">
        <f t="shared" si="7"/>
        <v>5.7780543058612022E-2</v>
      </c>
      <c r="F27" s="266">
        <f t="shared" si="7"/>
        <v>-3.0789102124915479E-2</v>
      </c>
      <c r="G27" s="266">
        <f t="shared" si="7"/>
        <v>7.4638523410427204E-2</v>
      </c>
      <c r="H27" s="266">
        <f t="shared" si="7"/>
        <v>1.3705089387124225E-2</v>
      </c>
      <c r="J27" s="36"/>
      <c r="K27" s="36"/>
      <c r="L27" s="74"/>
      <c r="M27" s="74"/>
      <c r="N27" s="74"/>
      <c r="O27" s="74"/>
      <c r="P27" s="74"/>
      <c r="Q27" s="74"/>
      <c r="T27" s="7"/>
    </row>
    <row r="28" spans="1:20">
      <c r="A28" s="1"/>
      <c r="B28" s="1"/>
      <c r="T28" s="7"/>
    </row>
    <row r="29" spans="1:20">
      <c r="A29" s="1"/>
      <c r="B29" s="1"/>
      <c r="T29" s="7"/>
    </row>
    <row r="30" spans="1:20" s="130" customFormat="1" ht="11.25">
      <c r="A30" s="405" t="s">
        <v>112</v>
      </c>
      <c r="B30" s="405"/>
      <c r="C30" s="405"/>
      <c r="D30" s="405"/>
      <c r="E30" s="405"/>
      <c r="T30" s="158"/>
    </row>
    <row r="31" spans="1:20" s="130" customFormat="1" ht="11.25">
      <c r="A31" s="405" t="s">
        <v>346</v>
      </c>
      <c r="B31" s="405"/>
      <c r="C31" s="405"/>
      <c r="D31" s="405"/>
      <c r="E31" s="405"/>
      <c r="T31" s="158"/>
    </row>
  </sheetData>
  <mergeCells count="2">
    <mergeCell ref="A30:E30"/>
    <mergeCell ref="A31:E31"/>
  </mergeCells>
  <hyperlinks>
    <hyperlink ref="A1" location="Contents!B3" display="Return to the Table of Contents" xr:uid="{00000000-0004-0000-46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1"/>
  <dimension ref="A1:M35"/>
  <sheetViews>
    <sheetView workbookViewId="0">
      <selection activeCell="A3" sqref="A3"/>
    </sheetView>
  </sheetViews>
  <sheetFormatPr defaultColWidth="10.625" defaultRowHeight="12.75"/>
  <cols>
    <col min="1" max="1" width="10.625" style="1" customWidth="1"/>
    <col min="2" max="6" width="8.625" style="1" customWidth="1"/>
    <col min="7" max="7" width="2.625" style="1" customWidth="1"/>
    <col min="8" max="8" width="10.625" style="1" customWidth="1"/>
    <col min="9" max="13" width="8.625" style="1" customWidth="1"/>
    <col min="14" max="14" width="4.625" style="1" customWidth="1"/>
    <col min="15" max="16384" width="10.625" style="1"/>
  </cols>
  <sheetData>
    <row r="1" spans="1:13">
      <c r="A1" s="12" t="s">
        <v>55</v>
      </c>
    </row>
    <row r="2" spans="1:13">
      <c r="A2" s="12"/>
    </row>
    <row r="3" spans="1:13" s="4" customFormat="1">
      <c r="A3" s="3" t="s">
        <v>12</v>
      </c>
    </row>
    <row r="4" spans="1:13">
      <c r="A4" s="33"/>
    </row>
    <row r="5" spans="1:13">
      <c r="A5" s="33"/>
    </row>
    <row r="6" spans="1:13" ht="14.25" customHeight="1">
      <c r="A6" s="3" t="s">
        <v>482</v>
      </c>
      <c r="B6" s="14"/>
      <c r="C6" s="14"/>
      <c r="D6" s="14"/>
      <c r="E6" s="14"/>
      <c r="F6" s="14"/>
      <c r="H6" s="3" t="s">
        <v>483</v>
      </c>
      <c r="I6" s="14"/>
      <c r="J6" s="14"/>
      <c r="K6" s="14"/>
      <c r="L6" s="14"/>
      <c r="M6" s="14"/>
    </row>
    <row r="7" spans="1:13" s="7" customFormat="1" ht="25.5">
      <c r="A7" s="273" t="s">
        <v>579</v>
      </c>
      <c r="B7" s="242" t="s">
        <v>57</v>
      </c>
      <c r="C7" s="242" t="s">
        <v>58</v>
      </c>
      <c r="D7" s="242" t="s">
        <v>89</v>
      </c>
      <c r="E7" s="242" t="s">
        <v>88</v>
      </c>
      <c r="F7" s="242" t="s">
        <v>347</v>
      </c>
      <c r="G7" s="1"/>
      <c r="H7" s="273" t="s">
        <v>577</v>
      </c>
      <c r="I7" s="242" t="str">
        <f>B7</f>
        <v>Canadian Dollar</v>
      </c>
      <c r="J7" s="242" t="str">
        <f t="shared" ref="J7:M7" si="0">C7</f>
        <v>Euro</v>
      </c>
      <c r="K7" s="242" t="str">
        <f t="shared" si="0"/>
        <v>Japanese Yen</v>
      </c>
      <c r="L7" s="242" t="str">
        <f t="shared" si="0"/>
        <v>British
Pound</v>
      </c>
      <c r="M7" s="242" t="str">
        <f t="shared" si="0"/>
        <v xml:space="preserve"> Index</v>
      </c>
    </row>
    <row r="8" spans="1:13">
      <c r="A8" s="5">
        <v>2009</v>
      </c>
      <c r="B8" s="191">
        <v>1.1404582375478924</v>
      </c>
      <c r="C8" s="191">
        <v>0.71886436781609175</v>
      </c>
      <c r="D8" s="191">
        <v>93.603678160919486</v>
      </c>
      <c r="E8" s="191">
        <v>0.64051187739463633</v>
      </c>
      <c r="F8" s="191">
        <v>96.750926506024015</v>
      </c>
      <c r="H8" s="5"/>
      <c r="I8" s="108"/>
      <c r="J8" s="108"/>
      <c r="K8" s="108"/>
      <c r="L8" s="108"/>
      <c r="M8" s="109"/>
    </row>
    <row r="9" spans="1:13">
      <c r="A9" s="268">
        <v>2010</v>
      </c>
      <c r="B9" s="282">
        <v>1.0301586206896549</v>
      </c>
      <c r="C9" s="282">
        <v>0.75533486590038268</v>
      </c>
      <c r="D9" s="282">
        <v>87.733141762452121</v>
      </c>
      <c r="E9" s="282">
        <v>0.64753793103448265</v>
      </c>
      <c r="F9" s="282">
        <v>93.054136991869811</v>
      </c>
      <c r="H9" s="268">
        <f t="shared" ref="H9:H22" si="1">A9</f>
        <v>2010</v>
      </c>
      <c r="I9" s="270">
        <f>B9/B8-1</f>
        <v>-9.6715173977254598E-2</v>
      </c>
      <c r="J9" s="270">
        <f t="shared" ref="J9:M22" si="2">C9/C8-1</f>
        <v>5.0733489816845667E-2</v>
      </c>
      <c r="K9" s="270">
        <f t="shared" si="2"/>
        <v>-6.271694140453532E-2</v>
      </c>
      <c r="L9" s="270">
        <f t="shared" si="2"/>
        <v>1.0969435365391966E-2</v>
      </c>
      <c r="M9" s="270">
        <f t="shared" si="2"/>
        <v>-3.8209344836858339E-2</v>
      </c>
    </row>
    <row r="10" spans="1:13">
      <c r="A10" s="5">
        <v>2011</v>
      </c>
      <c r="B10" s="191">
        <v>0.98914192307692328</v>
      </c>
      <c r="C10" s="191">
        <v>0.71890576923076888</v>
      </c>
      <c r="D10" s="191">
        <v>79.70184615384612</v>
      </c>
      <c r="E10" s="191">
        <v>0.62364000000000008</v>
      </c>
      <c r="F10" s="191">
        <v>88.776719920318783</v>
      </c>
      <c r="H10" s="5">
        <f t="shared" si="1"/>
        <v>2011</v>
      </c>
      <c r="I10" s="74">
        <f t="shared" ref="I10:I22" si="3">B10/B9-1</f>
        <v>-3.9815904841210226E-2</v>
      </c>
      <c r="J10" s="74">
        <f t="shared" si="2"/>
        <v>-4.8229068078552428E-2</v>
      </c>
      <c r="K10" s="74">
        <f t="shared" si="2"/>
        <v>-9.154232308643051E-2</v>
      </c>
      <c r="L10" s="74">
        <f t="shared" si="2"/>
        <v>-3.6905839625956949E-2</v>
      </c>
      <c r="M10" s="74">
        <f t="shared" si="2"/>
        <v>-4.5966973740509176E-2</v>
      </c>
    </row>
    <row r="11" spans="1:13">
      <c r="A11" s="268">
        <v>2012</v>
      </c>
      <c r="B11" s="282">
        <v>0.99960536398467448</v>
      </c>
      <c r="C11" s="282">
        <v>0.7781122605363987</v>
      </c>
      <c r="D11" s="282">
        <v>79.838467432950239</v>
      </c>
      <c r="E11" s="282">
        <v>0.63098199233716479</v>
      </c>
      <c r="F11" s="282">
        <v>91.636123293172631</v>
      </c>
      <c r="H11" s="268">
        <f t="shared" si="1"/>
        <v>2012</v>
      </c>
      <c r="I11" s="270">
        <f t="shared" si="3"/>
        <v>1.0578300912777561E-2</v>
      </c>
      <c r="J11" s="270">
        <f t="shared" si="2"/>
        <v>8.2356400295661825E-2</v>
      </c>
      <c r="K11" s="270">
        <f t="shared" si="2"/>
        <v>1.7141545108052547E-3</v>
      </c>
      <c r="L11" s="270">
        <f t="shared" si="2"/>
        <v>1.1772805363935435E-2</v>
      </c>
      <c r="M11" s="270">
        <f t="shared" si="2"/>
        <v>3.220893242530587E-2</v>
      </c>
    </row>
    <row r="12" spans="1:13">
      <c r="A12" s="5">
        <v>2013</v>
      </c>
      <c r="B12" s="191">
        <v>1.0300406130268194</v>
      </c>
      <c r="C12" s="191">
        <v>0.75305862068965546</v>
      </c>
      <c r="D12" s="191">
        <v>97.629731800766237</v>
      </c>
      <c r="E12" s="191">
        <v>0.63949425287356332</v>
      </c>
      <c r="F12" s="191">
        <v>92.761136546184773</v>
      </c>
      <c r="H12" s="5">
        <f t="shared" si="1"/>
        <v>2013</v>
      </c>
      <c r="I12" s="74">
        <f t="shared" si="3"/>
        <v>3.0447264629335669E-2</v>
      </c>
      <c r="J12" s="74">
        <f t="shared" si="2"/>
        <v>-3.2197975944335155E-2</v>
      </c>
      <c r="K12" s="74">
        <f t="shared" si="2"/>
        <v>0.22284075508785817</v>
      </c>
      <c r="L12" s="74">
        <f t="shared" si="2"/>
        <v>1.349049678084957E-2</v>
      </c>
      <c r="M12" s="74">
        <f t="shared" si="2"/>
        <v>1.2276962540338721E-2</v>
      </c>
    </row>
    <row r="13" spans="1:13">
      <c r="A13" s="268">
        <v>2014</v>
      </c>
      <c r="B13" s="282">
        <v>1.1046118773946356</v>
      </c>
      <c r="C13" s="282">
        <v>0.75397011494252886</v>
      </c>
      <c r="D13" s="282">
        <v>105.91900383141761</v>
      </c>
      <c r="E13" s="282">
        <v>0.60740881226053667</v>
      </c>
      <c r="F13" s="282">
        <v>95.587565040650489</v>
      </c>
      <c r="H13" s="268">
        <f t="shared" si="1"/>
        <v>2014</v>
      </c>
      <c r="I13" s="270">
        <f t="shared" si="3"/>
        <v>7.239643119380057E-2</v>
      </c>
      <c r="J13" s="270">
        <f t="shared" si="2"/>
        <v>1.2103895073116711E-3</v>
      </c>
      <c r="K13" s="270">
        <f t="shared" si="2"/>
        <v>8.4905201292239108E-2</v>
      </c>
      <c r="L13" s="270">
        <f t="shared" si="2"/>
        <v>-5.017314927984251E-2</v>
      </c>
      <c r="M13" s="270">
        <f t="shared" si="2"/>
        <v>3.0469964035622521E-2</v>
      </c>
    </row>
    <row r="14" spans="1:13">
      <c r="A14" s="5">
        <v>2015</v>
      </c>
      <c r="B14" s="191">
        <v>1.2789996168582378</v>
      </c>
      <c r="C14" s="191">
        <v>0.90133448275862171</v>
      </c>
      <c r="D14" s="191">
        <v>121.04463601532571</v>
      </c>
      <c r="E14" s="191">
        <v>0.65444712643678182</v>
      </c>
      <c r="F14" s="191">
        <v>108.16961726907634</v>
      </c>
      <c r="H14" s="5">
        <f t="shared" si="1"/>
        <v>2015</v>
      </c>
      <c r="I14" s="74">
        <f t="shared" si="3"/>
        <v>0.1578724102396194</v>
      </c>
      <c r="J14" s="74">
        <f t="shared" si="2"/>
        <v>0.19545120541989336</v>
      </c>
      <c r="K14" s="74">
        <f t="shared" si="2"/>
        <v>0.14280376171194265</v>
      </c>
      <c r="L14" s="74">
        <f t="shared" si="2"/>
        <v>7.7440947886789901E-2</v>
      </c>
      <c r="M14" s="74">
        <f t="shared" si="2"/>
        <v>0.1316285462766531</v>
      </c>
    </row>
    <row r="15" spans="1:13">
      <c r="A15" s="268">
        <v>2016</v>
      </c>
      <c r="B15" s="282">
        <v>1.3248494252873573</v>
      </c>
      <c r="C15" s="282">
        <v>0.9038885057471272</v>
      </c>
      <c r="D15" s="282">
        <v>108.77697318007665</v>
      </c>
      <c r="E15" s="282">
        <v>0.74073103448275868</v>
      </c>
      <c r="F15" s="282">
        <v>113.06646008064511</v>
      </c>
      <c r="H15" s="268">
        <f t="shared" si="1"/>
        <v>2016</v>
      </c>
      <c r="I15" s="270">
        <f t="shared" si="3"/>
        <v>3.5848179956258219E-2</v>
      </c>
      <c r="J15" s="270">
        <f t="shared" si="2"/>
        <v>2.8336017731049878E-3</v>
      </c>
      <c r="K15" s="270">
        <f t="shared" si="2"/>
        <v>-0.10134825663564162</v>
      </c>
      <c r="L15" s="270">
        <f t="shared" si="2"/>
        <v>0.13184244312563531</v>
      </c>
      <c r="M15" s="270">
        <f t="shared" si="2"/>
        <v>4.5270039177338184E-2</v>
      </c>
    </row>
    <row r="16" spans="1:13">
      <c r="A16" s="5">
        <v>2017</v>
      </c>
      <c r="B16" s="191">
        <v>1.2981611538461535</v>
      </c>
      <c r="C16" s="191">
        <v>0.88680730769230842</v>
      </c>
      <c r="D16" s="191">
        <v>112.15465384615385</v>
      </c>
      <c r="E16" s="191">
        <v>0.77652538461538456</v>
      </c>
      <c r="F16" s="191">
        <v>112.81009919678714</v>
      </c>
      <c r="H16" s="5">
        <f t="shared" si="1"/>
        <v>2017</v>
      </c>
      <c r="I16" s="74">
        <f t="shared" si="3"/>
        <v>-2.0144380887220592E-2</v>
      </c>
      <c r="J16" s="74">
        <f t="shared" si="2"/>
        <v>-1.8897461297729401E-2</v>
      </c>
      <c r="K16" s="74">
        <f t="shared" si="2"/>
        <v>3.1051430898757948E-2</v>
      </c>
      <c r="L16" s="74">
        <f t="shared" si="2"/>
        <v>4.832300587705296E-2</v>
      </c>
      <c r="M16" s="74">
        <f t="shared" si="2"/>
        <v>-2.2673468655083351E-3</v>
      </c>
    </row>
    <row r="17" spans="1:13">
      <c r="A17" s="268">
        <v>2018</v>
      </c>
      <c r="B17" s="282">
        <v>1.2961421455938702</v>
      </c>
      <c r="C17" s="282">
        <v>0.84771269230769231</v>
      </c>
      <c r="D17" s="282">
        <v>110.46295019157095</v>
      </c>
      <c r="E17" s="282">
        <v>0.75004789272030614</v>
      </c>
      <c r="F17" s="282">
        <v>112.00317580645168</v>
      </c>
      <c r="H17" s="268">
        <f t="shared" si="1"/>
        <v>2018</v>
      </c>
      <c r="I17" s="270">
        <f t="shared" si="3"/>
        <v>-1.5552832144926088E-3</v>
      </c>
      <c r="J17" s="270">
        <f t="shared" si="2"/>
        <v>-4.4084678876124661E-2</v>
      </c>
      <c r="K17" s="270">
        <f t="shared" si="2"/>
        <v>-1.5083668814166673E-2</v>
      </c>
      <c r="L17" s="270">
        <f t="shared" si="2"/>
        <v>-3.4097393877462023E-2</v>
      </c>
      <c r="M17" s="270">
        <f t="shared" si="2"/>
        <v>-7.152935739626054E-3</v>
      </c>
    </row>
    <row r="18" spans="1:13">
      <c r="A18" s="5">
        <v>2019</v>
      </c>
      <c r="B18" s="191">
        <v>1.3268218390804591</v>
      </c>
      <c r="C18" s="191">
        <v>0.89345555555555534</v>
      </c>
      <c r="D18" s="191">
        <v>109.03329501915705</v>
      </c>
      <c r="E18" s="191">
        <v>0.78374406130268193</v>
      </c>
      <c r="F18" s="191">
        <v>115.73381566265064</v>
      </c>
      <c r="H18" s="5">
        <f t="shared" si="1"/>
        <v>2019</v>
      </c>
      <c r="I18" s="74">
        <f t="shared" si="3"/>
        <v>2.3670006866825632E-2</v>
      </c>
      <c r="J18" s="74">
        <f t="shared" si="2"/>
        <v>5.3960337816034265E-2</v>
      </c>
      <c r="K18" s="74">
        <f t="shared" si="2"/>
        <v>-1.2942395345539093E-2</v>
      </c>
      <c r="L18" s="74">
        <f t="shared" si="2"/>
        <v>4.4925355979822834E-2</v>
      </c>
      <c r="M18" s="74">
        <f t="shared" si="2"/>
        <v>3.3308339958553868E-2</v>
      </c>
    </row>
    <row r="19" spans="1:13">
      <c r="A19" s="268">
        <v>2020</v>
      </c>
      <c r="B19" s="282">
        <v>1.3408828244274809</v>
      </c>
      <c r="C19" s="282">
        <v>0.87706183206106869</v>
      </c>
      <c r="D19" s="282">
        <v>106.76610687022905</v>
      </c>
      <c r="E19" s="282">
        <v>0.77961793893129805</v>
      </c>
      <c r="F19" s="282">
        <v>117.78087639999993</v>
      </c>
      <c r="H19" s="268">
        <f t="shared" si="1"/>
        <v>2020</v>
      </c>
      <c r="I19" s="270">
        <f t="shared" si="3"/>
        <v>1.0597493147057824E-2</v>
      </c>
      <c r="J19" s="270">
        <f t="shared" si="2"/>
        <v>-1.8348672625683071E-2</v>
      </c>
      <c r="K19" s="270">
        <f t="shared" si="2"/>
        <v>-2.0793539702983921E-2</v>
      </c>
      <c r="L19" s="270">
        <f t="shared" si="2"/>
        <v>-5.2646298391413326E-3</v>
      </c>
      <c r="M19" s="270">
        <f t="shared" si="2"/>
        <v>1.7687663070888426E-2</v>
      </c>
    </row>
    <row r="20" spans="1:13">
      <c r="A20" s="5">
        <v>2021</v>
      </c>
      <c r="B20" s="191">
        <v>1.2536662835249051</v>
      </c>
      <c r="C20" s="191">
        <v>0.84594022988505735</v>
      </c>
      <c r="D20" s="191">
        <v>109.85429118773943</v>
      </c>
      <c r="E20" s="191">
        <v>0.72709195402298799</v>
      </c>
      <c r="F20" s="191">
        <v>113.11617710843385</v>
      </c>
      <c r="H20" s="5">
        <f t="shared" si="1"/>
        <v>2021</v>
      </c>
      <c r="I20" s="74">
        <f t="shared" si="3"/>
        <v>-6.5044118183715915E-2</v>
      </c>
      <c r="J20" s="74">
        <f t="shared" si="2"/>
        <v>-3.5483931734751839E-2</v>
      </c>
      <c r="K20" s="74">
        <f t="shared" si="2"/>
        <v>2.8924762811328941E-2</v>
      </c>
      <c r="L20" s="74">
        <f t="shared" si="2"/>
        <v>-6.7374007555948245E-2</v>
      </c>
      <c r="M20" s="74">
        <f t="shared" si="2"/>
        <v>-3.9604895413786201E-2</v>
      </c>
    </row>
    <row r="21" spans="1:13">
      <c r="A21" s="268">
        <v>2022</v>
      </c>
      <c r="B21" s="282">
        <v>1.3018546153846149</v>
      </c>
      <c r="C21" s="282">
        <v>0.95143692307692307</v>
      </c>
      <c r="D21" s="282">
        <v>131.54792307692304</v>
      </c>
      <c r="E21" s="282">
        <v>0.81171076923076924</v>
      </c>
      <c r="F21" s="282">
        <v>120.70439480000006</v>
      </c>
      <c r="H21" s="268">
        <f t="shared" si="1"/>
        <v>2022</v>
      </c>
      <c r="I21" s="270">
        <f t="shared" si="3"/>
        <v>3.84379260198493E-2</v>
      </c>
      <c r="J21" s="270">
        <f t="shared" si="2"/>
        <v>0.12470939371945944</v>
      </c>
      <c r="K21" s="270">
        <f t="shared" si="2"/>
        <v>0.19747641766774038</v>
      </c>
      <c r="L21" s="270">
        <f t="shared" si="2"/>
        <v>0.11637979864800685</v>
      </c>
      <c r="M21" s="270">
        <f t="shared" si="2"/>
        <v>6.7083399435361901E-2</v>
      </c>
    </row>
    <row r="22" spans="1:13">
      <c r="A22" s="93">
        <v>2023</v>
      </c>
      <c r="B22" s="192">
        <v>1.3495146153846158</v>
      </c>
      <c r="C22" s="192">
        <v>0.92476307692307658</v>
      </c>
      <c r="D22" s="192">
        <v>140.57711538461541</v>
      </c>
      <c r="E22" s="192">
        <v>0.80426153846153869</v>
      </c>
      <c r="F22" s="192">
        <v>120.48915261044172</v>
      </c>
      <c r="H22" s="93">
        <f t="shared" si="1"/>
        <v>2023</v>
      </c>
      <c r="I22" s="73">
        <f t="shared" si="3"/>
        <v>3.6609310622538693E-2</v>
      </c>
      <c r="J22" s="73">
        <f t="shared" si="2"/>
        <v>-2.8035327941219657E-2</v>
      </c>
      <c r="K22" s="73">
        <f t="shared" si="2"/>
        <v>6.8638045333581754E-2</v>
      </c>
      <c r="L22" s="73">
        <f t="shared" si="2"/>
        <v>-9.1771983957905645E-3</v>
      </c>
      <c r="M22" s="73">
        <f t="shared" si="2"/>
        <v>-1.7832175035132902E-3</v>
      </c>
    </row>
    <row r="23" spans="1:13">
      <c r="A23" s="13"/>
      <c r="B23" s="14"/>
    </row>
    <row r="24" spans="1:13">
      <c r="A24" s="263" t="s">
        <v>99</v>
      </c>
      <c r="B24" s="281">
        <f>AVERAGE(B$8:B$22)</f>
        <v>1.20432727700722</v>
      </c>
      <c r="C24" s="281">
        <f t="shared" ref="C24:F24" si="4">AVERAGE(C$8:C$22)</f>
        <v>0.83404310700821704</v>
      </c>
      <c r="D24" s="281">
        <f t="shared" si="4"/>
        <v>106.30958759427618</v>
      </c>
      <c r="E24" s="281">
        <f t="shared" si="4"/>
        <v>0.70785017107365944</v>
      </c>
      <c r="F24" s="281">
        <f t="shared" si="4"/>
        <v>106.16269181551381</v>
      </c>
    </row>
    <row r="25" spans="1:13">
      <c r="A25" s="263" t="s">
        <v>123</v>
      </c>
      <c r="B25" s="264">
        <f>B22/B21-1</f>
        <v>3.6609310622538693E-2</v>
      </c>
      <c r="C25" s="264">
        <f t="shared" ref="C25:F25" si="5">C22/C21-1</f>
        <v>-2.8035327941219657E-2</v>
      </c>
      <c r="D25" s="264">
        <f t="shared" si="5"/>
        <v>6.8638045333581754E-2</v>
      </c>
      <c r="E25" s="264">
        <f t="shared" si="5"/>
        <v>-9.1771983957905645E-3</v>
      </c>
      <c r="F25" s="264">
        <f t="shared" si="5"/>
        <v>-1.7832175035132902E-3</v>
      </c>
      <c r="G25" s="105"/>
    </row>
    <row r="26" spans="1:13">
      <c r="A26" s="265" t="s">
        <v>457</v>
      </c>
      <c r="B26" s="266">
        <f>((B22/B17)^(1/5))-1</f>
        <v>8.1031969104736756E-3</v>
      </c>
      <c r="C26" s="266">
        <f t="shared" ref="C26:F26" si="6">((C22/C17)^(1/5))-1</f>
        <v>1.7551406992459384E-2</v>
      </c>
      <c r="D26" s="266">
        <f t="shared" si="6"/>
        <v>4.9396467399680066E-2</v>
      </c>
      <c r="E26" s="266">
        <f t="shared" si="6"/>
        <v>1.4055350817971712E-2</v>
      </c>
      <c r="F26" s="266">
        <f t="shared" si="6"/>
        <v>1.4713696761842643E-2</v>
      </c>
      <c r="G26" s="105"/>
      <c r="H26" s="36"/>
      <c r="I26" s="74"/>
      <c r="J26" s="74"/>
      <c r="K26" s="74"/>
      <c r="L26" s="74"/>
      <c r="M26" s="74"/>
    </row>
    <row r="27" spans="1:13">
      <c r="A27" s="265" t="s">
        <v>458</v>
      </c>
      <c r="B27" s="266">
        <f>((B22/B12)^(1/10))-1</f>
        <v>2.7382879707436469E-2</v>
      </c>
      <c r="C27" s="266">
        <f t="shared" ref="C27:F27" si="7">((C22/C12)^(1/10))-1</f>
        <v>2.0751835839093902E-2</v>
      </c>
      <c r="D27" s="266">
        <f t="shared" si="7"/>
        <v>3.7130134402921122E-2</v>
      </c>
      <c r="E27" s="266">
        <f t="shared" si="7"/>
        <v>2.3189478076975689E-2</v>
      </c>
      <c r="F27" s="266">
        <f t="shared" si="7"/>
        <v>2.6498192275693278E-2</v>
      </c>
      <c r="G27" s="105"/>
      <c r="H27" s="36"/>
      <c r="I27" s="74"/>
      <c r="J27" s="74"/>
      <c r="K27" s="74"/>
      <c r="L27" s="74"/>
      <c r="M27" s="74"/>
    </row>
    <row r="28" spans="1:13">
      <c r="G28" s="74"/>
    </row>
    <row r="29" spans="1:13">
      <c r="G29" s="74"/>
    </row>
    <row r="30" spans="1:13" s="130" customFormat="1" ht="11.25">
      <c r="A30" s="405" t="s">
        <v>132</v>
      </c>
      <c r="B30" s="405"/>
      <c r="C30" s="405"/>
      <c r="D30" s="405"/>
      <c r="E30" s="405"/>
      <c r="F30" s="405"/>
    </row>
    <row r="31" spans="1:13" s="130" customFormat="1" ht="11.25">
      <c r="A31" s="70" t="s">
        <v>562</v>
      </c>
      <c r="B31" s="70"/>
      <c r="C31" s="70"/>
      <c r="D31" s="70"/>
      <c r="E31" s="70"/>
      <c r="F31" s="70"/>
    </row>
    <row r="34" spans="1:6">
      <c r="C34" s="6"/>
      <c r="D34" s="6"/>
      <c r="E34" s="6"/>
      <c r="F34" s="6"/>
    </row>
    <row r="35" spans="1:6">
      <c r="A35" s="6"/>
      <c r="B35" s="6"/>
    </row>
  </sheetData>
  <mergeCells count="2">
    <mergeCell ref="A30:D30"/>
    <mergeCell ref="E30:F30"/>
  </mergeCells>
  <hyperlinks>
    <hyperlink ref="A1" location="Contents!B3" display="Return to the Table of Contents" xr:uid="{923E44A3-B5AD-4657-BFF5-C123021FF111}"/>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2"/>
  <dimension ref="A1:K31"/>
  <sheetViews>
    <sheetView workbookViewId="0">
      <selection activeCell="A3" sqref="A3"/>
    </sheetView>
  </sheetViews>
  <sheetFormatPr defaultColWidth="9" defaultRowHeight="12.75"/>
  <cols>
    <col min="1" max="1" width="10.625" style="5" customWidth="1"/>
    <col min="2" max="3" width="11.625" style="50" customWidth="1"/>
    <col min="4" max="5" width="11.625" style="1" customWidth="1"/>
    <col min="6" max="6" width="2.625" style="1" customWidth="1"/>
    <col min="7" max="7" width="10.625" style="50" customWidth="1"/>
    <col min="8" max="8" width="11.625" style="51" customWidth="1"/>
    <col min="9" max="11" width="11.625" style="1" customWidth="1"/>
    <col min="12" max="16384" width="9" style="1"/>
  </cols>
  <sheetData>
    <row r="1" spans="1:11">
      <c r="A1" s="12" t="s">
        <v>55</v>
      </c>
    </row>
    <row r="2" spans="1:11">
      <c r="A2" s="12"/>
    </row>
    <row r="3" spans="1:11" s="4" customFormat="1">
      <c r="A3" s="3" t="s">
        <v>80</v>
      </c>
      <c r="B3" s="48"/>
      <c r="C3" s="48"/>
      <c r="G3" s="48"/>
      <c r="H3" s="49"/>
    </row>
    <row r="6" spans="1:11">
      <c r="A6" s="3" t="s">
        <v>80</v>
      </c>
      <c r="G6" s="3" t="s">
        <v>556</v>
      </c>
      <c r="H6" s="370"/>
      <c r="I6" s="370"/>
      <c r="J6" s="370"/>
      <c r="K6" s="370"/>
    </row>
    <row r="7" spans="1:11" s="7" customFormat="1" ht="25.5">
      <c r="A7" s="242"/>
      <c r="B7" s="242" t="s">
        <v>348</v>
      </c>
      <c r="C7" s="242" t="s">
        <v>349</v>
      </c>
      <c r="D7" s="242" t="s">
        <v>350</v>
      </c>
      <c r="E7" s="242" t="s">
        <v>351</v>
      </c>
      <c r="F7" s="1"/>
      <c r="G7" s="273" t="s">
        <v>577</v>
      </c>
      <c r="H7" s="242" t="str">
        <f>B7</f>
        <v>Sponsored</v>
      </c>
      <c r="I7" s="242" t="str">
        <f t="shared" ref="I7:K7" si="0">C7</f>
        <v>Unsponsored</v>
      </c>
      <c r="J7" s="242" t="str">
        <f t="shared" si="0"/>
        <v>Share Volume (B)</v>
      </c>
      <c r="K7" s="242" t="str">
        <f t="shared" si="0"/>
        <v>Dollar Volume ($B)</v>
      </c>
    </row>
    <row r="8" spans="1:11">
      <c r="A8" s="5">
        <v>2009</v>
      </c>
      <c r="B8" s="110">
        <v>2110</v>
      </c>
      <c r="C8" s="110">
        <v>1060</v>
      </c>
      <c r="D8" s="110">
        <v>135</v>
      </c>
      <c r="E8" s="110">
        <v>2700</v>
      </c>
      <c r="G8" s="5"/>
      <c r="H8" s="110"/>
      <c r="I8" s="110"/>
      <c r="J8" s="110"/>
      <c r="K8" s="110"/>
    </row>
    <row r="9" spans="1:11">
      <c r="A9" s="268">
        <v>2010</v>
      </c>
      <c r="B9" s="279">
        <v>2217</v>
      </c>
      <c r="C9" s="279">
        <v>1116</v>
      </c>
      <c r="D9" s="279">
        <v>147</v>
      </c>
      <c r="E9" s="279">
        <v>3500</v>
      </c>
      <c r="G9" s="268">
        <f t="shared" ref="G9:G22" si="1">A9</f>
        <v>2010</v>
      </c>
      <c r="H9" s="280">
        <f t="shared" ref="H9:H22" si="2">B9/B8-1</f>
        <v>5.0710900473933673E-2</v>
      </c>
      <c r="I9" s="280">
        <f>C9/C8-1</f>
        <v>5.2830188679245271E-2</v>
      </c>
      <c r="J9" s="280">
        <f t="shared" ref="J9:J20" si="3">D9/D8-1</f>
        <v>8.8888888888888795E-2</v>
      </c>
      <c r="K9" s="280">
        <f>E9/E8-1</f>
        <v>0.29629629629629628</v>
      </c>
    </row>
    <row r="10" spans="1:11">
      <c r="A10" s="5">
        <v>2011</v>
      </c>
      <c r="B10" s="110">
        <v>2289</v>
      </c>
      <c r="C10" s="110">
        <v>1229</v>
      </c>
      <c r="D10" s="110">
        <v>156.80000000000001</v>
      </c>
      <c r="E10" s="110">
        <v>3467</v>
      </c>
      <c r="G10" s="5">
        <f t="shared" si="1"/>
        <v>2011</v>
      </c>
      <c r="H10" s="67">
        <f t="shared" si="2"/>
        <v>3.247631935047357E-2</v>
      </c>
      <c r="I10" s="67">
        <f>C10/C9-1</f>
        <v>0.10125448028673834</v>
      </c>
      <c r="J10" s="67">
        <f t="shared" si="3"/>
        <v>6.6666666666666652E-2</v>
      </c>
      <c r="K10" s="67">
        <f t="shared" ref="K10:K21" si="4">E10/E9-1</f>
        <v>-9.4285714285714528E-3</v>
      </c>
    </row>
    <row r="11" spans="1:11">
      <c r="A11" s="268">
        <v>2012</v>
      </c>
      <c r="B11" s="279">
        <v>2287</v>
      </c>
      <c r="C11" s="279">
        <v>1391</v>
      </c>
      <c r="D11" s="279">
        <v>133.5</v>
      </c>
      <c r="E11" s="279">
        <v>2535</v>
      </c>
      <c r="G11" s="268">
        <f t="shared" si="1"/>
        <v>2012</v>
      </c>
      <c r="H11" s="280">
        <f t="shared" si="2"/>
        <v>-8.7374399301010097E-4</v>
      </c>
      <c r="I11" s="280">
        <f>C11/C10-1</f>
        <v>0.13181448331977208</v>
      </c>
      <c r="J11" s="280">
        <f t="shared" si="3"/>
        <v>-0.14859693877551028</v>
      </c>
      <c r="K11" s="280">
        <f t="shared" si="4"/>
        <v>-0.26882030573983273</v>
      </c>
    </row>
    <row r="12" spans="1:11">
      <c r="A12" s="5">
        <v>2013</v>
      </c>
      <c r="B12" s="110">
        <v>2230</v>
      </c>
      <c r="C12" s="110">
        <v>1532</v>
      </c>
      <c r="D12" s="110">
        <v>133.80000000000001</v>
      </c>
      <c r="E12" s="110">
        <v>2510</v>
      </c>
      <c r="G12" s="5">
        <f t="shared" si="1"/>
        <v>2013</v>
      </c>
      <c r="H12" s="67">
        <f t="shared" si="2"/>
        <v>-2.4923480542195064E-2</v>
      </c>
      <c r="I12" s="67">
        <f t="shared" ref="I12" si="5">C12/C11-1</f>
        <v>0.10136592379583043</v>
      </c>
      <c r="J12" s="67">
        <f t="shared" si="3"/>
        <v>2.2471910112360494E-3</v>
      </c>
      <c r="K12" s="67">
        <f t="shared" si="4"/>
        <v>-9.8619329388560661E-3</v>
      </c>
    </row>
    <row r="13" spans="1:11">
      <c r="A13" s="268">
        <v>2014</v>
      </c>
      <c r="B13" s="279">
        <v>2152</v>
      </c>
      <c r="C13" s="279">
        <v>1600</v>
      </c>
      <c r="D13" s="279">
        <v>143.30000000000001</v>
      </c>
      <c r="E13" s="279">
        <v>3166</v>
      </c>
      <c r="G13" s="268">
        <f t="shared" si="1"/>
        <v>2014</v>
      </c>
      <c r="H13" s="280">
        <f t="shared" si="2"/>
        <v>-3.4977578475336335E-2</v>
      </c>
      <c r="I13" s="280">
        <f>C13/C12-1</f>
        <v>4.4386422976501416E-2</v>
      </c>
      <c r="J13" s="280">
        <f t="shared" si="3"/>
        <v>7.1001494768310858E-2</v>
      </c>
      <c r="K13" s="280">
        <f t="shared" si="4"/>
        <v>0.26135458167330672</v>
      </c>
    </row>
    <row r="14" spans="1:11">
      <c r="A14" s="5">
        <v>2015</v>
      </c>
      <c r="B14" s="110">
        <v>1976</v>
      </c>
      <c r="C14" s="110">
        <v>1626</v>
      </c>
      <c r="D14" s="110">
        <v>156</v>
      </c>
      <c r="E14" s="110">
        <v>3053</v>
      </c>
      <c r="G14" s="5">
        <f t="shared" si="1"/>
        <v>2015</v>
      </c>
      <c r="H14" s="67">
        <f t="shared" si="2"/>
        <v>-8.1784386617100413E-2</v>
      </c>
      <c r="I14" s="67">
        <f t="shared" ref="I14:I21" si="6">C14/C13-1</f>
        <v>1.6250000000000098E-2</v>
      </c>
      <c r="J14" s="67">
        <f t="shared" si="3"/>
        <v>8.8625261688764834E-2</v>
      </c>
      <c r="K14" s="67">
        <f t="shared" si="4"/>
        <v>-3.5691724573594485E-2</v>
      </c>
    </row>
    <row r="15" spans="1:11">
      <c r="A15" s="268">
        <v>2016</v>
      </c>
      <c r="B15" s="279">
        <v>1876</v>
      </c>
      <c r="C15" s="279">
        <v>1516</v>
      </c>
      <c r="D15" s="279">
        <v>150.30000000000001</v>
      </c>
      <c r="E15" s="279">
        <v>2842</v>
      </c>
      <c r="G15" s="268">
        <f t="shared" si="1"/>
        <v>2016</v>
      </c>
      <c r="H15" s="280">
        <f t="shared" si="2"/>
        <v>-5.0607287449392691E-2</v>
      </c>
      <c r="I15" s="280">
        <f t="shared" si="6"/>
        <v>-6.765067650676504E-2</v>
      </c>
      <c r="J15" s="280">
        <f t="shared" si="3"/>
        <v>-3.653846153846152E-2</v>
      </c>
      <c r="K15" s="280">
        <f t="shared" si="4"/>
        <v>-6.9112348509662636E-2</v>
      </c>
    </row>
    <row r="16" spans="1:11">
      <c r="A16" s="5">
        <v>2017</v>
      </c>
      <c r="B16" s="110">
        <v>1652</v>
      </c>
      <c r="C16" s="110">
        <v>1613</v>
      </c>
      <c r="D16" s="110">
        <v>135.5</v>
      </c>
      <c r="E16" s="110">
        <v>3336</v>
      </c>
      <c r="G16" s="5">
        <f t="shared" si="1"/>
        <v>2017</v>
      </c>
      <c r="H16" s="67">
        <f t="shared" si="2"/>
        <v>-0.11940298507462688</v>
      </c>
      <c r="I16" s="67">
        <f t="shared" si="6"/>
        <v>6.3984168865435453E-2</v>
      </c>
      <c r="J16" s="67">
        <f t="shared" si="3"/>
        <v>-9.8469727212242231E-2</v>
      </c>
      <c r="K16" s="67">
        <f t="shared" si="4"/>
        <v>0.17382125263898662</v>
      </c>
    </row>
    <row r="17" spans="1:11">
      <c r="A17" s="268">
        <v>2018</v>
      </c>
      <c r="B17" s="279">
        <v>1579</v>
      </c>
      <c r="C17" s="279">
        <v>1461</v>
      </c>
      <c r="D17" s="279">
        <v>161.9</v>
      </c>
      <c r="E17" s="279">
        <v>4280</v>
      </c>
      <c r="G17" s="268">
        <f t="shared" si="1"/>
        <v>2018</v>
      </c>
      <c r="H17" s="280">
        <f t="shared" si="2"/>
        <v>-4.4188861985472117E-2</v>
      </c>
      <c r="I17" s="280">
        <f t="shared" si="6"/>
        <v>-9.4234345939243624E-2</v>
      </c>
      <c r="J17" s="280">
        <f t="shared" si="3"/>
        <v>0.19483394833948342</v>
      </c>
      <c r="K17" s="280">
        <f t="shared" si="4"/>
        <v>0.28297362110311752</v>
      </c>
    </row>
    <row r="18" spans="1:11">
      <c r="A18" s="5">
        <v>2019</v>
      </c>
      <c r="B18" s="110">
        <v>1449</v>
      </c>
      <c r="C18" s="110">
        <v>1497</v>
      </c>
      <c r="D18" s="110">
        <v>161.80000000000001</v>
      </c>
      <c r="E18" s="110">
        <v>3510</v>
      </c>
      <c r="G18" s="5">
        <f t="shared" si="1"/>
        <v>2019</v>
      </c>
      <c r="H18" s="67">
        <f t="shared" si="2"/>
        <v>-8.233058898036727E-2</v>
      </c>
      <c r="I18" s="67">
        <f t="shared" si="6"/>
        <v>2.4640657084188833E-2</v>
      </c>
      <c r="J18" s="67">
        <f t="shared" si="3"/>
        <v>-6.1766522544781655E-4</v>
      </c>
      <c r="K18" s="67">
        <f t="shared" si="4"/>
        <v>-0.17990654205607481</v>
      </c>
    </row>
    <row r="19" spans="1:11">
      <c r="A19" s="268">
        <v>2020</v>
      </c>
      <c r="B19" s="279">
        <v>1442</v>
      </c>
      <c r="C19" s="279">
        <v>1449</v>
      </c>
      <c r="D19" s="279">
        <v>249.6</v>
      </c>
      <c r="E19" s="279">
        <v>5881.4</v>
      </c>
      <c r="G19" s="268">
        <f t="shared" si="1"/>
        <v>2020</v>
      </c>
      <c r="H19" s="280">
        <f t="shared" si="2"/>
        <v>-4.8309178743961567E-3</v>
      </c>
      <c r="I19" s="280">
        <f t="shared" si="6"/>
        <v>-3.2064128256513058E-2</v>
      </c>
      <c r="J19" s="280">
        <f t="shared" si="3"/>
        <v>0.54264524103831868</v>
      </c>
      <c r="K19" s="280">
        <f t="shared" si="4"/>
        <v>0.67561253561253554</v>
      </c>
    </row>
    <row r="20" spans="1:11">
      <c r="A20" s="5">
        <v>2021</v>
      </c>
      <c r="B20" s="110">
        <v>1403</v>
      </c>
      <c r="C20" s="110">
        <v>1475</v>
      </c>
      <c r="D20" s="110">
        <v>299.3</v>
      </c>
      <c r="E20" s="110">
        <v>8003</v>
      </c>
      <c r="G20" s="5">
        <f t="shared" si="1"/>
        <v>2021</v>
      </c>
      <c r="H20" s="67">
        <f t="shared" si="2"/>
        <v>-2.7045769764216354E-2</v>
      </c>
      <c r="I20" s="67">
        <f t="shared" si="6"/>
        <v>1.7943409247757058E-2</v>
      </c>
      <c r="J20" s="67">
        <f t="shared" si="3"/>
        <v>0.19911858974358987</v>
      </c>
      <c r="K20" s="67">
        <f t="shared" si="4"/>
        <v>0.36073043833100971</v>
      </c>
    </row>
    <row r="21" spans="1:11">
      <c r="A21" s="268">
        <v>2022</v>
      </c>
      <c r="B21" s="279">
        <v>1343</v>
      </c>
      <c r="C21" s="279">
        <v>1460</v>
      </c>
      <c r="D21" s="279">
        <v>287</v>
      </c>
      <c r="E21" s="279">
        <v>5437</v>
      </c>
      <c r="G21" s="268">
        <f t="shared" si="1"/>
        <v>2022</v>
      </c>
      <c r="H21" s="270">
        <f t="shared" si="2"/>
        <v>-4.2765502494654273E-2</v>
      </c>
      <c r="I21" s="270">
        <f t="shared" si="6"/>
        <v>-1.016949152542368E-2</v>
      </c>
      <c r="J21" s="270">
        <f>D21/D20-1</f>
        <v>-4.1095890410958957E-2</v>
      </c>
      <c r="K21" s="270">
        <f t="shared" si="4"/>
        <v>-0.32062976383856057</v>
      </c>
    </row>
    <row r="22" spans="1:11">
      <c r="A22" s="93">
        <v>2023</v>
      </c>
      <c r="B22" s="111">
        <v>1273</v>
      </c>
      <c r="C22" s="111">
        <v>1447</v>
      </c>
      <c r="D22" s="111">
        <v>193</v>
      </c>
      <c r="E22" s="111">
        <v>4136</v>
      </c>
      <c r="G22" s="93">
        <f t="shared" si="1"/>
        <v>2023</v>
      </c>
      <c r="H22" s="73">
        <f t="shared" si="2"/>
        <v>-5.2122114668652242E-2</v>
      </c>
      <c r="I22" s="73">
        <f t="shared" ref="I22" si="7">C22/C21-1</f>
        <v>-8.9041095890410871E-3</v>
      </c>
      <c r="J22" s="73">
        <f>D22/D21-1</f>
        <v>-0.32752613240418116</v>
      </c>
      <c r="K22" s="73">
        <f t="shared" ref="K22" si="8">E22/E21-1</f>
        <v>-0.2392863711605665</v>
      </c>
    </row>
    <row r="23" spans="1:11">
      <c r="D23" s="52"/>
      <c r="G23" s="5"/>
      <c r="H23" s="50"/>
      <c r="I23" s="50"/>
    </row>
    <row r="24" spans="1:11">
      <c r="A24" s="263" t="s">
        <v>99</v>
      </c>
      <c r="B24" s="272">
        <f>AVERAGE(B$8:B$22)</f>
        <v>1818.5333333333333</v>
      </c>
      <c r="C24" s="272">
        <f t="shared" ref="C24:E24" si="9">AVERAGE(C$8:C$22)</f>
        <v>1431.4666666666667</v>
      </c>
      <c r="D24" s="272">
        <f t="shared" si="9"/>
        <v>176.2533333333333</v>
      </c>
      <c r="E24" s="272">
        <f t="shared" si="9"/>
        <v>3890.4266666666667</v>
      </c>
      <c r="G24" s="1"/>
      <c r="H24" s="1"/>
    </row>
    <row r="25" spans="1:11">
      <c r="A25" s="263" t="s">
        <v>123</v>
      </c>
      <c r="B25" s="264">
        <f>B22/B21-1</f>
        <v>-5.2122114668652242E-2</v>
      </c>
      <c r="C25" s="264">
        <f t="shared" ref="C25:E25" si="10">C22/C21-1</f>
        <v>-8.9041095890410871E-3</v>
      </c>
      <c r="D25" s="264">
        <f t="shared" si="10"/>
        <v>-0.32752613240418116</v>
      </c>
      <c r="E25" s="264">
        <f t="shared" si="10"/>
        <v>-0.2392863711605665</v>
      </c>
      <c r="F25" s="105"/>
      <c r="G25" s="1"/>
      <c r="H25" s="1"/>
    </row>
    <row r="26" spans="1:11">
      <c r="A26" s="265" t="s">
        <v>457</v>
      </c>
      <c r="B26" s="266">
        <f>((B22/B17)^(1/5))-1</f>
        <v>-4.2168192912712121E-2</v>
      </c>
      <c r="C26" s="266">
        <f t="shared" ref="C26:E26" si="11">((C22/C17)^(1/5))-1</f>
        <v>-1.9238839819819553E-3</v>
      </c>
      <c r="D26" s="266">
        <f t="shared" si="11"/>
        <v>3.5767052385419662E-2</v>
      </c>
      <c r="E26" s="266">
        <f t="shared" si="11"/>
        <v>-6.8214023647080735E-3</v>
      </c>
      <c r="F26" s="105"/>
      <c r="G26" s="36"/>
      <c r="H26" s="74"/>
      <c r="I26" s="74"/>
      <c r="J26" s="74"/>
      <c r="K26" s="74"/>
    </row>
    <row r="27" spans="1:11">
      <c r="A27" s="265" t="s">
        <v>458</v>
      </c>
      <c r="B27" s="266">
        <f>((B22/B12)^(1/10))-1</f>
        <v>-5.4519983598886657E-2</v>
      </c>
      <c r="C27" s="266">
        <f t="shared" ref="C27:E27" si="12">((C22/C12)^(1/10))-1</f>
        <v>-5.6919017622040213E-3</v>
      </c>
      <c r="D27" s="266">
        <f t="shared" si="12"/>
        <v>3.7313713886904187E-2</v>
      </c>
      <c r="E27" s="266">
        <f t="shared" si="12"/>
        <v>5.1212897943652358E-2</v>
      </c>
      <c r="F27" s="105"/>
      <c r="G27" s="36"/>
      <c r="H27" s="74"/>
      <c r="I27" s="74"/>
      <c r="J27" s="74"/>
      <c r="K27" s="74"/>
    </row>
    <row r="28" spans="1:11">
      <c r="A28" s="1"/>
      <c r="B28" s="1"/>
      <c r="C28" s="1"/>
      <c r="F28" s="74"/>
      <c r="G28" s="1"/>
      <c r="H28" s="1"/>
    </row>
    <row r="29" spans="1:11">
      <c r="A29" s="1"/>
      <c r="B29" s="1"/>
      <c r="C29" s="1"/>
      <c r="F29" s="74"/>
      <c r="G29" s="1"/>
      <c r="H29" s="1"/>
    </row>
    <row r="30" spans="1:11" s="130" customFormat="1" ht="11.25">
      <c r="A30" s="405" t="s">
        <v>299</v>
      </c>
      <c r="B30" s="405"/>
      <c r="C30" s="405"/>
      <c r="D30" s="405"/>
      <c r="E30" s="405"/>
    </row>
    <row r="31" spans="1:11" s="130" customFormat="1" ht="11.25">
      <c r="A31" s="405" t="s">
        <v>300</v>
      </c>
      <c r="B31" s="405"/>
      <c r="C31" s="405"/>
      <c r="D31" s="405"/>
      <c r="E31" s="405"/>
    </row>
  </sheetData>
  <mergeCells count="3">
    <mergeCell ref="A30:C30"/>
    <mergeCell ref="D30:E30"/>
    <mergeCell ref="A31:E31"/>
  </mergeCells>
  <hyperlinks>
    <hyperlink ref="A1" location="Contents!B3" display="Return to the Table of Contents" xr:uid="{C38F3549-31FD-4F32-92DD-B92A20755935}"/>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3"/>
  <dimension ref="A1:R62"/>
  <sheetViews>
    <sheetView workbookViewId="0">
      <selection activeCell="A3" sqref="A3"/>
    </sheetView>
  </sheetViews>
  <sheetFormatPr defaultColWidth="10.625" defaultRowHeight="12.75" customHeight="1"/>
  <cols>
    <col min="1" max="1" width="10.625" style="5" customWidth="1"/>
    <col min="2" max="8" width="9.625" style="1" customWidth="1"/>
    <col min="9" max="9" width="2.625" style="1" customWidth="1"/>
    <col min="10" max="10" width="10.625" style="1" customWidth="1"/>
    <col min="11" max="17" width="9.625" style="1" customWidth="1"/>
    <col min="18" max="18" width="4.625" style="1" customWidth="1"/>
    <col min="19" max="16384" width="10.625" style="1"/>
  </cols>
  <sheetData>
    <row r="1" spans="1:18">
      <c r="A1" s="65" t="s">
        <v>55</v>
      </c>
    </row>
    <row r="2" spans="1:18" ht="12.75" customHeight="1">
      <c r="H2" s="185"/>
    </row>
    <row r="3" spans="1:18">
      <c r="A3" s="118" t="s">
        <v>396</v>
      </c>
      <c r="H3" s="142"/>
      <c r="I3" s="142"/>
      <c r="O3" s="5"/>
    </row>
    <row r="4" spans="1:18">
      <c r="A4" s="66"/>
      <c r="H4" s="142"/>
      <c r="I4" s="142"/>
    </row>
    <row r="6" spans="1:18" s="420" customFormat="1" ht="14.25" customHeight="1">
      <c r="A6" s="423"/>
      <c r="B6" s="436"/>
      <c r="C6" s="436"/>
      <c r="D6" s="436"/>
      <c r="E6" s="436"/>
      <c r="F6" s="436"/>
      <c r="G6" s="436"/>
      <c r="H6" s="436"/>
      <c r="J6" s="423"/>
      <c r="K6" s="424"/>
      <c r="L6" s="424"/>
      <c r="M6" s="424"/>
      <c r="N6" s="424"/>
      <c r="O6" s="424"/>
      <c r="P6" s="424"/>
      <c r="Q6" s="424"/>
      <c r="R6" s="424"/>
    </row>
    <row r="7" spans="1:18" s="440" customFormat="1" ht="13.5" customHeight="1">
      <c r="A7" s="437"/>
      <c r="B7" s="426"/>
      <c r="C7" s="426"/>
      <c r="D7" s="426"/>
      <c r="E7" s="426"/>
      <c r="F7" s="426"/>
      <c r="G7" s="426"/>
      <c r="H7" s="426"/>
      <c r="I7" s="438"/>
      <c r="J7" s="437"/>
      <c r="K7" s="426"/>
      <c r="L7" s="426"/>
      <c r="M7" s="426"/>
      <c r="N7" s="426"/>
      <c r="O7" s="426"/>
      <c r="P7" s="426"/>
      <c r="Q7" s="426"/>
      <c r="R7" s="439"/>
    </row>
    <row r="8" spans="1:18" s="420" customFormat="1">
      <c r="A8" s="431"/>
      <c r="B8" s="430"/>
      <c r="C8" s="430"/>
      <c r="D8" s="430"/>
      <c r="E8" s="430"/>
      <c r="F8" s="430"/>
      <c r="G8" s="430"/>
      <c r="H8" s="430"/>
      <c r="I8" s="438"/>
      <c r="J8" s="431"/>
      <c r="K8" s="430"/>
      <c r="L8" s="430"/>
      <c r="M8" s="430"/>
      <c r="N8" s="430"/>
      <c r="O8" s="430"/>
      <c r="P8" s="430"/>
      <c r="Q8" s="430"/>
      <c r="R8" s="441"/>
    </row>
    <row r="9" spans="1:18" s="420" customFormat="1">
      <c r="A9" s="429"/>
      <c r="B9" s="430"/>
      <c r="C9" s="430"/>
      <c r="D9" s="430"/>
      <c r="E9" s="430"/>
      <c r="F9" s="430"/>
      <c r="G9" s="430"/>
      <c r="H9" s="430"/>
      <c r="I9" s="438"/>
      <c r="J9" s="429"/>
      <c r="K9" s="74"/>
      <c r="L9" s="74"/>
      <c r="M9" s="74"/>
      <c r="N9" s="74"/>
      <c r="O9" s="74"/>
      <c r="P9" s="74"/>
      <c r="Q9" s="74"/>
      <c r="R9" s="441"/>
    </row>
    <row r="10" spans="1:18" s="420" customFormat="1">
      <c r="A10" s="431"/>
      <c r="B10" s="430"/>
      <c r="C10" s="430"/>
      <c r="D10" s="430"/>
      <c r="E10" s="430"/>
      <c r="F10" s="430"/>
      <c r="G10" s="430"/>
      <c r="H10" s="430"/>
      <c r="I10" s="438"/>
      <c r="J10" s="429"/>
      <c r="K10" s="74"/>
      <c r="L10" s="74"/>
      <c r="M10" s="74"/>
      <c r="N10" s="74"/>
      <c r="O10" s="74"/>
      <c r="P10" s="74"/>
      <c r="Q10" s="74"/>
      <c r="R10" s="441"/>
    </row>
    <row r="11" spans="1:18" s="420" customFormat="1">
      <c r="A11" s="429"/>
      <c r="B11" s="430"/>
      <c r="C11" s="430"/>
      <c r="D11" s="430"/>
      <c r="E11" s="430"/>
      <c r="F11" s="430"/>
      <c r="G11" s="430"/>
      <c r="H11" s="430"/>
      <c r="I11" s="438"/>
      <c r="J11" s="429"/>
      <c r="K11" s="74"/>
      <c r="L11" s="74"/>
      <c r="M11" s="74"/>
      <c r="N11" s="74"/>
      <c r="O11" s="74"/>
      <c r="P11" s="74"/>
      <c r="Q11" s="74"/>
      <c r="R11" s="441"/>
    </row>
    <row r="12" spans="1:18" s="420" customFormat="1">
      <c r="A12" s="431"/>
      <c r="B12" s="430"/>
      <c r="C12" s="430"/>
      <c r="D12" s="430"/>
      <c r="E12" s="430"/>
      <c r="F12" s="430"/>
      <c r="G12" s="430"/>
      <c r="H12" s="430"/>
      <c r="I12" s="438"/>
      <c r="J12" s="429"/>
      <c r="K12" s="74"/>
      <c r="L12" s="74"/>
      <c r="M12" s="74"/>
      <c r="N12" s="74"/>
      <c r="O12" s="74"/>
      <c r="P12" s="74"/>
      <c r="Q12" s="74"/>
      <c r="R12" s="441"/>
    </row>
    <row r="13" spans="1:18" s="420" customFormat="1">
      <c r="A13" s="429"/>
      <c r="B13" s="430"/>
      <c r="C13" s="430"/>
      <c r="D13" s="430"/>
      <c r="E13" s="430"/>
      <c r="F13" s="430"/>
      <c r="G13" s="430"/>
      <c r="H13" s="430"/>
      <c r="I13" s="438"/>
      <c r="J13" s="429"/>
      <c r="K13" s="74"/>
      <c r="L13" s="74"/>
      <c r="M13" s="74"/>
      <c r="N13" s="74"/>
      <c r="O13" s="74"/>
      <c r="P13" s="74"/>
      <c r="Q13" s="74"/>
      <c r="R13" s="441"/>
    </row>
    <row r="14" spans="1:18" s="420" customFormat="1">
      <c r="A14" s="431"/>
      <c r="B14" s="430"/>
      <c r="C14" s="430"/>
      <c r="D14" s="430"/>
      <c r="E14" s="430"/>
      <c r="F14" s="430"/>
      <c r="G14" s="430"/>
      <c r="H14" s="430"/>
      <c r="I14" s="438"/>
      <c r="J14" s="429"/>
      <c r="K14" s="74"/>
      <c r="L14" s="74"/>
      <c r="M14" s="74"/>
      <c r="N14" s="74"/>
      <c r="O14" s="74"/>
      <c r="P14" s="74"/>
      <c r="Q14" s="74"/>
      <c r="R14" s="441"/>
    </row>
    <row r="15" spans="1:18" s="420" customFormat="1">
      <c r="A15" s="429"/>
      <c r="B15" s="430"/>
      <c r="C15" s="430"/>
      <c r="D15" s="430"/>
      <c r="E15" s="430"/>
      <c r="F15" s="430"/>
      <c r="G15" s="430"/>
      <c r="H15" s="430"/>
      <c r="I15" s="438"/>
      <c r="J15" s="429"/>
      <c r="K15" s="74"/>
      <c r="L15" s="74"/>
      <c r="M15" s="74"/>
      <c r="N15" s="74"/>
      <c r="O15" s="74"/>
      <c r="P15" s="74"/>
      <c r="Q15" s="74"/>
      <c r="R15" s="441"/>
    </row>
    <row r="16" spans="1:18" s="420" customFormat="1">
      <c r="A16" s="431"/>
      <c r="B16" s="430"/>
      <c r="C16" s="430"/>
      <c r="D16" s="430"/>
      <c r="E16" s="430"/>
      <c r="F16" s="430"/>
      <c r="G16" s="430"/>
      <c r="H16" s="430"/>
      <c r="I16" s="438"/>
      <c r="J16" s="429"/>
      <c r="K16" s="74"/>
      <c r="L16" s="74"/>
      <c r="M16" s="74"/>
      <c r="N16" s="74"/>
      <c r="O16" s="74"/>
      <c r="P16" s="74"/>
      <c r="Q16" s="74"/>
      <c r="R16" s="441"/>
    </row>
    <row r="17" spans="1:18" s="420" customFormat="1">
      <c r="A17" s="429"/>
      <c r="B17" s="430"/>
      <c r="C17" s="430"/>
      <c r="D17" s="430"/>
      <c r="E17" s="430"/>
      <c r="F17" s="430"/>
      <c r="G17" s="430"/>
      <c r="H17" s="430"/>
      <c r="I17" s="438"/>
      <c r="J17" s="429"/>
      <c r="K17" s="74"/>
      <c r="L17" s="74"/>
      <c r="M17" s="74"/>
      <c r="N17" s="74"/>
      <c r="O17" s="74"/>
      <c r="P17" s="74"/>
      <c r="Q17" s="74"/>
      <c r="R17" s="442"/>
    </row>
    <row r="18" spans="1:18" s="420" customFormat="1">
      <c r="A18" s="429"/>
      <c r="B18" s="430"/>
      <c r="C18" s="430"/>
      <c r="D18" s="430"/>
      <c r="E18" s="430"/>
      <c r="F18" s="430"/>
      <c r="G18" s="430"/>
      <c r="H18" s="430"/>
      <c r="I18" s="438"/>
      <c r="J18" s="429"/>
      <c r="K18" s="74"/>
      <c r="L18" s="74"/>
      <c r="M18" s="74"/>
      <c r="N18" s="74"/>
      <c r="O18" s="74"/>
      <c r="P18" s="74"/>
      <c r="Q18" s="74"/>
      <c r="R18" s="442"/>
    </row>
    <row r="19" spans="1:18" s="420" customFormat="1">
      <c r="A19" s="429"/>
      <c r="B19" s="430"/>
      <c r="C19" s="430"/>
      <c r="D19" s="430"/>
      <c r="E19" s="430"/>
      <c r="F19" s="430"/>
      <c r="G19" s="430"/>
      <c r="H19" s="430"/>
      <c r="I19" s="438"/>
      <c r="J19" s="429"/>
      <c r="K19" s="74"/>
      <c r="L19" s="74"/>
      <c r="M19" s="74"/>
      <c r="N19" s="74"/>
      <c r="O19" s="74"/>
      <c r="P19" s="74"/>
      <c r="Q19" s="74"/>
      <c r="R19" s="442"/>
    </row>
    <row r="20" spans="1:18" s="420" customFormat="1">
      <c r="A20" s="429"/>
      <c r="B20" s="430"/>
      <c r="C20" s="430"/>
      <c r="D20" s="430"/>
      <c r="E20" s="430"/>
      <c r="F20" s="430"/>
      <c r="G20" s="430"/>
      <c r="H20" s="430"/>
      <c r="I20" s="438"/>
      <c r="J20" s="429"/>
      <c r="K20" s="74"/>
      <c r="L20" s="74"/>
      <c r="M20" s="74"/>
      <c r="N20" s="74"/>
      <c r="O20" s="74"/>
      <c r="P20" s="74"/>
      <c r="Q20" s="74"/>
      <c r="R20" s="442"/>
    </row>
    <row r="21" spans="1:18" s="420" customFormat="1">
      <c r="A21" s="429"/>
      <c r="B21" s="430"/>
      <c r="C21" s="430"/>
      <c r="D21" s="430"/>
      <c r="E21" s="430"/>
      <c r="F21" s="430"/>
      <c r="G21" s="430"/>
      <c r="H21" s="430"/>
      <c r="I21" s="438"/>
      <c r="J21" s="429"/>
      <c r="K21" s="74"/>
      <c r="L21" s="74"/>
      <c r="M21" s="74"/>
      <c r="N21" s="74"/>
      <c r="O21" s="74"/>
      <c r="P21" s="74"/>
      <c r="Q21" s="74"/>
      <c r="R21" s="442"/>
    </row>
    <row r="22" spans="1:18" s="420" customFormat="1">
      <c r="A22" s="429"/>
      <c r="B22" s="430"/>
      <c r="C22" s="430"/>
      <c r="D22" s="430"/>
      <c r="E22" s="430"/>
      <c r="F22" s="430"/>
      <c r="G22" s="430"/>
      <c r="H22" s="430"/>
      <c r="I22" s="438"/>
      <c r="J22" s="429"/>
      <c r="K22" s="74"/>
      <c r="L22" s="74"/>
      <c r="M22" s="74"/>
      <c r="N22" s="74"/>
      <c r="O22" s="74"/>
      <c r="P22" s="74"/>
      <c r="Q22" s="74"/>
      <c r="R22" s="442"/>
    </row>
    <row r="23" spans="1:18" s="420" customFormat="1">
      <c r="A23" s="431"/>
      <c r="B23" s="443"/>
      <c r="C23" s="443"/>
      <c r="D23" s="443"/>
      <c r="E23" s="443"/>
      <c r="F23" s="443"/>
      <c r="G23" s="443"/>
      <c r="H23" s="444"/>
      <c r="I23" s="438"/>
      <c r="J23" s="431"/>
      <c r="K23" s="443"/>
      <c r="L23" s="443"/>
      <c r="M23" s="443"/>
      <c r="N23" s="443"/>
      <c r="O23" s="443"/>
      <c r="P23" s="443"/>
      <c r="Q23" s="443"/>
      <c r="R23" s="445"/>
    </row>
    <row r="24" spans="1:18" s="420" customFormat="1" ht="12.75" customHeight="1">
      <c r="A24" s="434"/>
      <c r="B24" s="446"/>
      <c r="C24" s="446"/>
      <c r="D24" s="446"/>
      <c r="E24" s="446"/>
      <c r="F24" s="446"/>
      <c r="G24" s="446"/>
      <c r="H24" s="446"/>
      <c r="R24" s="445"/>
    </row>
    <row r="25" spans="1:18" s="130" customFormat="1" ht="11.25">
      <c r="A25" s="119" t="s">
        <v>307</v>
      </c>
      <c r="B25" s="137"/>
      <c r="C25" s="136"/>
      <c r="D25" s="136"/>
      <c r="E25" s="137"/>
      <c r="F25" s="136"/>
      <c r="G25" s="136"/>
      <c r="H25" s="136"/>
      <c r="I25" s="136"/>
      <c r="J25" s="406"/>
      <c r="K25" s="406"/>
      <c r="L25" s="406"/>
      <c r="M25" s="406"/>
      <c r="N25" s="406"/>
      <c r="O25" s="406"/>
      <c r="P25" s="406"/>
      <c r="Q25" s="406"/>
      <c r="R25" s="406"/>
    </row>
    <row r="26" spans="1:18" s="130" customFormat="1" ht="11.25">
      <c r="A26" s="119" t="s">
        <v>414</v>
      </c>
      <c r="B26" s="119"/>
      <c r="C26" s="119"/>
      <c r="D26" s="119"/>
      <c r="E26" s="119"/>
      <c r="F26" s="119"/>
      <c r="G26" s="119"/>
      <c r="H26" s="119"/>
      <c r="I26" s="137"/>
      <c r="J26" s="137"/>
      <c r="K26" s="137"/>
      <c r="L26" s="137"/>
      <c r="M26" s="137"/>
      <c r="N26" s="137"/>
      <c r="O26" s="137"/>
      <c r="P26" s="137"/>
      <c r="Q26" s="137"/>
      <c r="R26" s="137"/>
    </row>
    <row r="27" spans="1:18" ht="12.75" customHeight="1">
      <c r="A27" s="39"/>
      <c r="B27" s="85"/>
      <c r="E27" s="85"/>
    </row>
    <row r="53" spans="2:18" ht="12.75" customHeight="1">
      <c r="J53" s="29"/>
      <c r="K53" s="29"/>
      <c r="L53" s="29"/>
      <c r="M53" s="29"/>
      <c r="N53" s="29"/>
      <c r="O53" s="29"/>
      <c r="P53" s="29"/>
      <c r="Q53" s="29"/>
      <c r="R53" s="29"/>
    </row>
    <row r="56" spans="2:18" ht="12.75" customHeight="1">
      <c r="C56" s="29"/>
      <c r="D56" s="29"/>
      <c r="F56" s="29"/>
      <c r="G56" s="29"/>
      <c r="H56" s="29"/>
      <c r="I56" s="29"/>
    </row>
    <row r="62" spans="2:18" ht="12.75" customHeight="1">
      <c r="B62" s="29"/>
      <c r="E62" s="29"/>
    </row>
  </sheetData>
  <mergeCells count="2">
    <mergeCell ref="J25:L25"/>
    <mergeCell ref="M25:R25"/>
  </mergeCells>
  <hyperlinks>
    <hyperlink ref="A1" location="Contents!B16" display="Return to the Table of Contents" xr:uid="{C9E2094A-4AE5-4C50-8643-1E33DF40009B}"/>
  </hyperlinks>
  <pageMargins left="0.7" right="0.7" top="0.75" bottom="0.75" header="0.3" footer="0.3"/>
  <pageSetup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5C5DE-E40B-445A-959E-DD98FB1A6B23}">
  <sheetPr codeName="Sheet5"/>
  <dimension ref="A1:N61"/>
  <sheetViews>
    <sheetView workbookViewId="0">
      <selection activeCell="A3" sqref="A3"/>
    </sheetView>
  </sheetViews>
  <sheetFormatPr defaultColWidth="10.625" defaultRowHeight="12.75" customHeight="1"/>
  <cols>
    <col min="1" max="1" width="10.625" style="5" customWidth="1"/>
    <col min="2" max="6" width="10.625" style="1" customWidth="1"/>
    <col min="7" max="7" width="2.625" style="1" customWidth="1"/>
    <col min="8" max="13" width="10.625" style="1" customWidth="1"/>
    <col min="14" max="14" width="4.625" style="1" customWidth="1"/>
    <col min="15" max="16384" width="10.625" style="1"/>
  </cols>
  <sheetData>
    <row r="1" spans="1:14">
      <c r="A1" s="65" t="s">
        <v>55</v>
      </c>
    </row>
    <row r="3" spans="1:14">
      <c r="A3" s="118" t="s">
        <v>402</v>
      </c>
      <c r="F3" s="142"/>
      <c r="G3" s="142"/>
    </row>
    <row r="4" spans="1:14">
      <c r="A4" s="66"/>
      <c r="F4" s="142"/>
      <c r="G4" s="142"/>
    </row>
    <row r="6" spans="1:14" s="420" customFormat="1" ht="14.25" customHeight="1">
      <c r="A6" s="423"/>
      <c r="B6" s="436"/>
      <c r="C6" s="436"/>
      <c r="D6" s="436"/>
      <c r="E6" s="436"/>
      <c r="F6" s="436"/>
      <c r="G6" s="436"/>
      <c r="H6" s="423"/>
      <c r="I6" s="424"/>
      <c r="J6" s="424"/>
      <c r="K6" s="424"/>
      <c r="L6" s="424"/>
      <c r="M6" s="424"/>
      <c r="N6" s="424"/>
    </row>
    <row r="7" spans="1:14" s="440" customFormat="1">
      <c r="A7" s="425"/>
      <c r="B7" s="427"/>
      <c r="C7" s="427"/>
      <c r="D7" s="427"/>
      <c r="E7" s="427"/>
      <c r="F7" s="427"/>
      <c r="G7" s="436"/>
      <c r="H7" s="425"/>
      <c r="I7" s="427"/>
      <c r="J7" s="427"/>
      <c r="K7" s="427"/>
      <c r="L7" s="427"/>
      <c r="M7" s="427"/>
      <c r="N7" s="439"/>
    </row>
    <row r="8" spans="1:14" s="420" customFormat="1">
      <c r="A8" s="431"/>
      <c r="B8" s="430"/>
      <c r="C8" s="430"/>
      <c r="D8" s="430"/>
      <c r="E8" s="430"/>
      <c r="F8" s="430"/>
      <c r="G8" s="436"/>
      <c r="H8" s="431"/>
      <c r="I8" s="430"/>
      <c r="J8" s="430"/>
      <c r="K8" s="430"/>
      <c r="L8" s="430"/>
      <c r="M8" s="430"/>
      <c r="N8" s="441"/>
    </row>
    <row r="9" spans="1:14" s="420" customFormat="1">
      <c r="A9" s="429"/>
      <c r="B9" s="430"/>
      <c r="C9" s="430"/>
      <c r="D9" s="430"/>
      <c r="E9" s="430"/>
      <c r="F9" s="430"/>
      <c r="G9" s="436"/>
      <c r="H9" s="429"/>
      <c r="I9" s="74"/>
      <c r="J9" s="74"/>
      <c r="K9" s="74"/>
      <c r="L9" s="74"/>
      <c r="M9" s="74"/>
      <c r="N9" s="441"/>
    </row>
    <row r="10" spans="1:14" s="420" customFormat="1">
      <c r="A10" s="431"/>
      <c r="B10" s="430"/>
      <c r="C10" s="430"/>
      <c r="D10" s="430"/>
      <c r="E10" s="430"/>
      <c r="F10" s="430"/>
      <c r="G10" s="436"/>
      <c r="H10" s="429"/>
      <c r="I10" s="74"/>
      <c r="J10" s="74"/>
      <c r="K10" s="74"/>
      <c r="L10" s="74"/>
      <c r="M10" s="74"/>
      <c r="N10" s="441"/>
    </row>
    <row r="11" spans="1:14" s="420" customFormat="1">
      <c r="A11" s="429"/>
      <c r="B11" s="430"/>
      <c r="C11" s="430"/>
      <c r="D11" s="430"/>
      <c r="E11" s="430"/>
      <c r="F11" s="430"/>
      <c r="G11" s="436"/>
      <c r="H11" s="429"/>
      <c r="I11" s="74"/>
      <c r="J11" s="74"/>
      <c r="K11" s="74"/>
      <c r="L11" s="74"/>
      <c r="M11" s="74"/>
      <c r="N11" s="441"/>
    </row>
    <row r="12" spans="1:14" s="420" customFormat="1">
      <c r="A12" s="431"/>
      <c r="B12" s="430"/>
      <c r="C12" s="430"/>
      <c r="D12" s="430"/>
      <c r="E12" s="430"/>
      <c r="F12" s="430"/>
      <c r="G12" s="436"/>
      <c r="H12" s="429"/>
      <c r="I12" s="74"/>
      <c r="J12" s="74"/>
      <c r="K12" s="74"/>
      <c r="L12" s="74"/>
      <c r="M12" s="74"/>
      <c r="N12" s="441"/>
    </row>
    <row r="13" spans="1:14" s="420" customFormat="1">
      <c r="A13" s="429"/>
      <c r="B13" s="430"/>
      <c r="C13" s="430"/>
      <c r="D13" s="430"/>
      <c r="E13" s="430"/>
      <c r="F13" s="430"/>
      <c r="G13" s="436"/>
      <c r="H13" s="429"/>
      <c r="I13" s="74"/>
      <c r="J13" s="74"/>
      <c r="K13" s="74"/>
      <c r="L13" s="74"/>
      <c r="M13" s="74"/>
      <c r="N13" s="441"/>
    </row>
    <row r="14" spans="1:14" s="420" customFormat="1">
      <c r="A14" s="431"/>
      <c r="B14" s="430"/>
      <c r="C14" s="430"/>
      <c r="D14" s="430"/>
      <c r="E14" s="430"/>
      <c r="F14" s="430"/>
      <c r="G14" s="436"/>
      <c r="H14" s="429"/>
      <c r="I14" s="74"/>
      <c r="J14" s="74"/>
      <c r="K14" s="74"/>
      <c r="L14" s="74"/>
      <c r="M14" s="74"/>
      <c r="N14" s="441"/>
    </row>
    <row r="15" spans="1:14" s="420" customFormat="1">
      <c r="A15" s="429"/>
      <c r="B15" s="430"/>
      <c r="C15" s="430"/>
      <c r="D15" s="430"/>
      <c r="E15" s="430"/>
      <c r="F15" s="430"/>
      <c r="G15" s="436"/>
      <c r="H15" s="429"/>
      <c r="I15" s="74"/>
      <c r="J15" s="74"/>
      <c r="K15" s="74"/>
      <c r="L15" s="74"/>
      <c r="M15" s="74"/>
      <c r="N15" s="441"/>
    </row>
    <row r="16" spans="1:14" s="420" customFormat="1">
      <c r="A16" s="431"/>
      <c r="B16" s="430"/>
      <c r="C16" s="430"/>
      <c r="D16" s="430"/>
      <c r="E16" s="430"/>
      <c r="F16" s="430"/>
      <c r="G16" s="436"/>
      <c r="H16" s="429"/>
      <c r="I16" s="74"/>
      <c r="J16" s="74"/>
      <c r="K16" s="74"/>
      <c r="L16" s="74"/>
      <c r="M16" s="74"/>
      <c r="N16" s="441"/>
    </row>
    <row r="17" spans="1:14" s="420" customFormat="1">
      <c r="A17" s="429"/>
      <c r="B17" s="430"/>
      <c r="C17" s="430"/>
      <c r="D17" s="430"/>
      <c r="E17" s="430"/>
      <c r="F17" s="430"/>
      <c r="G17" s="436"/>
      <c r="H17" s="429"/>
      <c r="I17" s="74"/>
      <c r="J17" s="74"/>
      <c r="K17" s="74"/>
      <c r="L17" s="74"/>
      <c r="M17" s="74"/>
      <c r="N17" s="442"/>
    </row>
    <row r="18" spans="1:14" s="420" customFormat="1">
      <c r="A18" s="429"/>
      <c r="B18" s="430"/>
      <c r="C18" s="430"/>
      <c r="D18" s="430"/>
      <c r="E18" s="430"/>
      <c r="F18" s="430"/>
      <c r="G18" s="436"/>
      <c r="H18" s="429"/>
      <c r="I18" s="74"/>
      <c r="J18" s="74"/>
      <c r="K18" s="74"/>
      <c r="L18" s="74"/>
      <c r="M18" s="74"/>
      <c r="N18" s="442"/>
    </row>
    <row r="19" spans="1:14" s="420" customFormat="1">
      <c r="A19" s="429"/>
      <c r="B19" s="430"/>
      <c r="C19" s="430"/>
      <c r="D19" s="430"/>
      <c r="E19" s="430"/>
      <c r="F19" s="430"/>
      <c r="G19" s="436"/>
      <c r="H19" s="429"/>
      <c r="I19" s="74"/>
      <c r="J19" s="74"/>
      <c r="K19" s="74"/>
      <c r="L19" s="74"/>
      <c r="M19" s="74"/>
      <c r="N19" s="442"/>
    </row>
    <row r="20" spans="1:14" s="420" customFormat="1">
      <c r="A20" s="429"/>
      <c r="B20" s="430"/>
      <c r="C20" s="430"/>
      <c r="D20" s="430"/>
      <c r="E20" s="430"/>
      <c r="F20" s="430"/>
      <c r="G20" s="436"/>
      <c r="H20" s="429"/>
      <c r="I20" s="74"/>
      <c r="J20" s="74"/>
      <c r="K20" s="74"/>
      <c r="L20" s="74"/>
      <c r="M20" s="74"/>
      <c r="N20" s="442"/>
    </row>
    <row r="21" spans="1:14" s="420" customFormat="1">
      <c r="A21" s="429"/>
      <c r="B21" s="430"/>
      <c r="C21" s="430"/>
      <c r="D21" s="430"/>
      <c r="E21" s="430"/>
      <c r="F21" s="430"/>
      <c r="G21" s="436"/>
      <c r="H21" s="429"/>
      <c r="I21" s="74"/>
      <c r="J21" s="74"/>
      <c r="K21" s="74"/>
      <c r="L21" s="74"/>
      <c r="M21" s="74"/>
      <c r="N21" s="442"/>
    </row>
    <row r="22" spans="1:14" s="420" customFormat="1">
      <c r="A22" s="429"/>
      <c r="B22" s="430"/>
      <c r="C22" s="430"/>
      <c r="D22" s="430"/>
      <c r="E22" s="430"/>
      <c r="F22" s="430"/>
      <c r="G22" s="436"/>
      <c r="H22" s="429"/>
      <c r="I22" s="74"/>
      <c r="J22" s="74"/>
      <c r="K22" s="74"/>
      <c r="L22" s="74"/>
      <c r="M22" s="74"/>
      <c r="N22" s="442"/>
    </row>
    <row r="23" spans="1:14" s="420" customFormat="1" ht="12.75" customHeight="1">
      <c r="A23" s="431"/>
      <c r="G23" s="74"/>
      <c r="H23" s="421"/>
      <c r="I23" s="74"/>
      <c r="J23" s="74"/>
      <c r="K23" s="74"/>
      <c r="L23" s="74"/>
      <c r="M23" s="74"/>
    </row>
    <row r="24" spans="1:14" s="420" customFormat="1" ht="12.75" customHeight="1">
      <c r="A24" s="431"/>
      <c r="G24" s="74"/>
      <c r="H24" s="421"/>
      <c r="I24" s="74"/>
      <c r="J24" s="74"/>
      <c r="K24" s="74"/>
      <c r="L24" s="74"/>
      <c r="M24" s="74"/>
    </row>
    <row r="25" spans="1:14" s="130" customFormat="1" ht="11.85" customHeight="1">
      <c r="A25" s="119" t="s">
        <v>14</v>
      </c>
      <c r="B25" s="119"/>
      <c r="C25" s="119"/>
      <c r="D25" s="406"/>
      <c r="E25" s="406"/>
      <c r="F25" s="406"/>
      <c r="G25" s="136"/>
      <c r="H25" s="406"/>
      <c r="I25" s="406"/>
      <c r="J25" s="406"/>
      <c r="K25" s="406"/>
      <c r="L25" s="406"/>
      <c r="M25" s="406"/>
      <c r="N25" s="406"/>
    </row>
    <row r="26" spans="1:14" s="130" customFormat="1" ht="11.85" customHeight="1">
      <c r="A26" s="119" t="s">
        <v>413</v>
      </c>
      <c r="B26" s="119"/>
      <c r="C26" s="119"/>
      <c r="D26" s="119"/>
      <c r="E26" s="119"/>
      <c r="F26" s="119"/>
      <c r="G26" s="137"/>
      <c r="H26" s="137"/>
      <c r="I26" s="137"/>
      <c r="J26" s="137"/>
      <c r="K26" s="137"/>
      <c r="L26" s="137"/>
      <c r="M26" s="137"/>
      <c r="N26" s="137"/>
    </row>
    <row r="52" spans="2:14" ht="12.75" customHeight="1">
      <c r="H52" s="29"/>
      <c r="I52" s="29"/>
      <c r="J52" s="29"/>
      <c r="K52" s="29"/>
      <c r="L52" s="29"/>
      <c r="M52" s="29"/>
      <c r="N52" s="29"/>
    </row>
    <row r="55" spans="2:14" ht="12.75" customHeight="1">
      <c r="D55" s="29"/>
      <c r="E55" s="29"/>
      <c r="F55" s="29"/>
      <c r="G55" s="29"/>
    </row>
    <row r="61" spans="2:14" ht="12.75" customHeight="1">
      <c r="B61" s="29"/>
      <c r="C61" s="29"/>
    </row>
  </sheetData>
  <mergeCells count="3">
    <mergeCell ref="D25:F25"/>
    <mergeCell ref="H25:J25"/>
    <mergeCell ref="K25:N25"/>
  </mergeCells>
  <hyperlinks>
    <hyperlink ref="A1" location="Contents!B16" display="Return to the Table of Contents" xr:uid="{32281889-4D28-4C9C-B1EA-37200F2EC496}"/>
  </hyperlinks>
  <pageMargins left="0.7" right="0.7" top="0.75" bottom="0.75" header="0.3" footer="0.3"/>
  <pageSetup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16D2-DC16-42B1-B15F-60936F0FE479}">
  <sheetPr codeName="Sheet8"/>
  <dimension ref="A1:N76"/>
  <sheetViews>
    <sheetView workbookViewId="0">
      <selection activeCell="A3" sqref="A3"/>
    </sheetView>
  </sheetViews>
  <sheetFormatPr defaultColWidth="10.625" defaultRowHeight="12.75" customHeight="1"/>
  <cols>
    <col min="1" max="1" width="10.625" style="5" customWidth="1"/>
    <col min="2" max="6" width="10.625" style="1" customWidth="1"/>
    <col min="7" max="7" width="2.625" style="1" customWidth="1"/>
    <col min="8" max="13" width="10.625" style="1" customWidth="1"/>
    <col min="14" max="14" width="4.625" style="1" customWidth="1"/>
    <col min="15" max="16384" width="10.625" style="1"/>
  </cols>
  <sheetData>
    <row r="1" spans="1:14">
      <c r="A1" s="65" t="s">
        <v>55</v>
      </c>
    </row>
    <row r="3" spans="1:14">
      <c r="A3" s="118" t="s">
        <v>403</v>
      </c>
      <c r="F3" s="142"/>
      <c r="G3" s="142"/>
    </row>
    <row r="4" spans="1:14">
      <c r="A4" s="66"/>
      <c r="F4" s="142"/>
      <c r="G4" s="142"/>
    </row>
    <row r="6" spans="1:14" s="420" customFormat="1" ht="14.25" customHeight="1">
      <c r="A6" s="423"/>
      <c r="B6" s="436"/>
      <c r="C6" s="436"/>
      <c r="D6" s="436"/>
      <c r="E6" s="436"/>
      <c r="F6" s="436"/>
      <c r="G6" s="436"/>
      <c r="H6" s="423"/>
      <c r="I6" s="424"/>
      <c r="J6" s="424"/>
      <c r="K6" s="424"/>
      <c r="L6" s="424"/>
      <c r="M6" s="424"/>
      <c r="N6" s="424"/>
    </row>
    <row r="7" spans="1:14" s="440" customFormat="1">
      <c r="A7" s="425"/>
      <c r="B7" s="427"/>
      <c r="C7" s="427"/>
      <c r="D7" s="427"/>
      <c r="E7" s="427"/>
      <c r="F7" s="427"/>
      <c r="G7" s="436"/>
      <c r="H7" s="425"/>
      <c r="I7" s="427"/>
      <c r="J7" s="427"/>
      <c r="K7" s="427"/>
      <c r="L7" s="427"/>
      <c r="M7" s="427"/>
      <c r="N7" s="439"/>
    </row>
    <row r="8" spans="1:14" s="420" customFormat="1">
      <c r="A8" s="431"/>
      <c r="B8" s="432"/>
      <c r="C8" s="432"/>
      <c r="D8" s="432"/>
      <c r="E8" s="432"/>
      <c r="F8" s="432"/>
      <c r="G8" s="436"/>
      <c r="H8" s="431"/>
      <c r="I8" s="430"/>
      <c r="J8" s="430"/>
      <c r="K8" s="430"/>
      <c r="L8" s="430"/>
      <c r="M8" s="430"/>
      <c r="N8" s="441"/>
    </row>
    <row r="9" spans="1:14" s="420" customFormat="1">
      <c r="A9" s="429"/>
      <c r="B9" s="432"/>
      <c r="C9" s="432"/>
      <c r="D9" s="432"/>
      <c r="E9" s="432"/>
      <c r="F9" s="432"/>
      <c r="G9" s="436"/>
      <c r="H9" s="429"/>
      <c r="I9" s="74"/>
      <c r="J9" s="74"/>
      <c r="K9" s="74"/>
      <c r="L9" s="74"/>
      <c r="M9" s="74"/>
      <c r="N9" s="441"/>
    </row>
    <row r="10" spans="1:14" s="420" customFormat="1">
      <c r="A10" s="431"/>
      <c r="B10" s="432"/>
      <c r="C10" s="432"/>
      <c r="D10" s="432"/>
      <c r="E10" s="432"/>
      <c r="F10" s="432"/>
      <c r="G10" s="436"/>
      <c r="H10" s="429"/>
      <c r="I10" s="74"/>
      <c r="J10" s="74"/>
      <c r="K10" s="74"/>
      <c r="L10" s="74"/>
      <c r="M10" s="74"/>
      <c r="N10" s="441"/>
    </row>
    <row r="11" spans="1:14" s="420" customFormat="1">
      <c r="A11" s="429"/>
      <c r="B11" s="432"/>
      <c r="C11" s="432"/>
      <c r="D11" s="432"/>
      <c r="E11" s="432"/>
      <c r="F11" s="432"/>
      <c r="G11" s="436"/>
      <c r="H11" s="429"/>
      <c r="I11" s="74"/>
      <c r="J11" s="74"/>
      <c r="K11" s="74"/>
      <c r="L11" s="74"/>
      <c r="M11" s="74"/>
      <c r="N11" s="441"/>
    </row>
    <row r="12" spans="1:14" s="420" customFormat="1">
      <c r="A12" s="431"/>
      <c r="B12" s="432"/>
      <c r="C12" s="432"/>
      <c r="D12" s="432"/>
      <c r="E12" s="432"/>
      <c r="F12" s="432"/>
      <c r="G12" s="436"/>
      <c r="H12" s="429"/>
      <c r="I12" s="74"/>
      <c r="J12" s="74"/>
      <c r="K12" s="74"/>
      <c r="L12" s="74"/>
      <c r="M12" s="74"/>
      <c r="N12" s="441"/>
    </row>
    <row r="13" spans="1:14" s="420" customFormat="1">
      <c r="A13" s="429"/>
      <c r="B13" s="432"/>
      <c r="C13" s="432"/>
      <c r="D13" s="432"/>
      <c r="E13" s="432"/>
      <c r="F13" s="432"/>
      <c r="G13" s="436"/>
      <c r="H13" s="429"/>
      <c r="I13" s="74"/>
      <c r="J13" s="74"/>
      <c r="K13" s="74"/>
      <c r="L13" s="74"/>
      <c r="M13" s="74"/>
      <c r="N13" s="441"/>
    </row>
    <row r="14" spans="1:14" s="420" customFormat="1">
      <c r="A14" s="431"/>
      <c r="B14" s="432"/>
      <c r="C14" s="432"/>
      <c r="D14" s="432"/>
      <c r="E14" s="432"/>
      <c r="F14" s="432"/>
      <c r="G14" s="436"/>
      <c r="H14" s="429"/>
      <c r="I14" s="74"/>
      <c r="J14" s="74"/>
      <c r="K14" s="74"/>
      <c r="L14" s="74"/>
      <c r="M14" s="74"/>
      <c r="N14" s="441"/>
    </row>
    <row r="15" spans="1:14" s="420" customFormat="1">
      <c r="A15" s="429"/>
      <c r="B15" s="432"/>
      <c r="C15" s="432"/>
      <c r="D15" s="432"/>
      <c r="E15" s="432"/>
      <c r="F15" s="432"/>
      <c r="G15" s="436"/>
      <c r="H15" s="429"/>
      <c r="I15" s="74"/>
      <c r="J15" s="74"/>
      <c r="K15" s="74"/>
      <c r="L15" s="74"/>
      <c r="M15" s="74"/>
      <c r="N15" s="441"/>
    </row>
    <row r="16" spans="1:14" s="420" customFormat="1">
      <c r="A16" s="431"/>
      <c r="B16" s="432"/>
      <c r="C16" s="432"/>
      <c r="D16" s="432"/>
      <c r="E16" s="432"/>
      <c r="F16" s="432"/>
      <c r="G16" s="436"/>
      <c r="H16" s="429"/>
      <c r="I16" s="74"/>
      <c r="J16" s="74"/>
      <c r="K16" s="74"/>
      <c r="L16" s="74"/>
      <c r="M16" s="74"/>
      <c r="N16" s="441"/>
    </row>
    <row r="17" spans="1:14" s="420" customFormat="1">
      <c r="A17" s="429"/>
      <c r="B17" s="432"/>
      <c r="C17" s="432"/>
      <c r="D17" s="432"/>
      <c r="E17" s="432"/>
      <c r="F17" s="432"/>
      <c r="G17" s="436"/>
      <c r="H17" s="429"/>
      <c r="I17" s="74"/>
      <c r="J17" s="74"/>
      <c r="K17" s="74"/>
      <c r="L17" s="74"/>
      <c r="M17" s="74"/>
      <c r="N17" s="442"/>
    </row>
    <row r="18" spans="1:14" s="420" customFormat="1">
      <c r="A18" s="429"/>
      <c r="B18" s="432"/>
      <c r="C18" s="432"/>
      <c r="D18" s="432"/>
      <c r="E18" s="432"/>
      <c r="F18" s="432"/>
      <c r="G18" s="436"/>
      <c r="H18" s="429"/>
      <c r="I18" s="74"/>
      <c r="J18" s="74"/>
      <c r="K18" s="74"/>
      <c r="L18" s="74"/>
      <c r="M18" s="74"/>
      <c r="N18" s="442"/>
    </row>
    <row r="19" spans="1:14" s="420" customFormat="1">
      <c r="A19" s="429"/>
      <c r="B19" s="432"/>
      <c r="C19" s="432"/>
      <c r="D19" s="432"/>
      <c r="E19" s="432"/>
      <c r="F19" s="432"/>
      <c r="G19" s="436"/>
      <c r="H19" s="429"/>
      <c r="I19" s="74"/>
      <c r="J19" s="74"/>
      <c r="K19" s="74"/>
      <c r="L19" s="74"/>
      <c r="M19" s="74"/>
      <c r="N19" s="442"/>
    </row>
    <row r="20" spans="1:14" s="420" customFormat="1">
      <c r="A20" s="429"/>
      <c r="B20" s="432"/>
      <c r="C20" s="432"/>
      <c r="D20" s="432"/>
      <c r="E20" s="432"/>
      <c r="F20" s="432"/>
      <c r="G20" s="436"/>
      <c r="H20" s="429"/>
      <c r="I20" s="74"/>
      <c r="J20" s="74"/>
      <c r="K20" s="74"/>
      <c r="L20" s="74"/>
      <c r="M20" s="74"/>
      <c r="N20" s="442"/>
    </row>
    <row r="21" spans="1:14" s="420" customFormat="1">
      <c r="A21" s="429"/>
      <c r="B21" s="432"/>
      <c r="C21" s="432"/>
      <c r="D21" s="432"/>
      <c r="E21" s="432"/>
      <c r="F21" s="432"/>
      <c r="G21" s="436"/>
      <c r="H21" s="429"/>
      <c r="I21" s="74"/>
      <c r="J21" s="74"/>
      <c r="K21" s="74"/>
      <c r="L21" s="74"/>
      <c r="M21" s="74"/>
      <c r="N21" s="442"/>
    </row>
    <row r="22" spans="1:14" s="420" customFormat="1">
      <c r="A22" s="429"/>
      <c r="B22" s="432"/>
      <c r="C22" s="432"/>
      <c r="D22" s="432"/>
      <c r="E22" s="432"/>
      <c r="F22" s="432"/>
      <c r="G22" s="436"/>
      <c r="H22" s="429"/>
      <c r="I22" s="74"/>
      <c r="J22" s="74"/>
      <c r="K22" s="74"/>
      <c r="L22" s="74"/>
      <c r="M22" s="74"/>
      <c r="N22" s="442"/>
    </row>
    <row r="23" spans="1:14" s="420" customFormat="1">
      <c r="A23" s="431"/>
      <c r="B23" s="443"/>
      <c r="C23" s="443"/>
      <c r="D23" s="443"/>
      <c r="E23" s="443"/>
      <c r="F23" s="443"/>
      <c r="G23" s="436"/>
      <c r="H23" s="431"/>
      <c r="I23" s="443"/>
      <c r="J23" s="443"/>
      <c r="K23" s="443"/>
      <c r="L23" s="443"/>
      <c r="M23" s="443"/>
      <c r="N23" s="445"/>
    </row>
    <row r="24" spans="1:14" s="420" customFormat="1">
      <c r="A24" s="448"/>
      <c r="B24" s="446"/>
      <c r="C24" s="446"/>
      <c r="D24" s="446"/>
      <c r="E24" s="446"/>
      <c r="F24" s="446"/>
      <c r="G24" s="436"/>
      <c r="N24" s="445"/>
    </row>
    <row r="25" spans="1:14" s="130" customFormat="1" ht="11.25" customHeight="1">
      <c r="A25" s="119" t="s">
        <v>14</v>
      </c>
      <c r="B25" s="119"/>
      <c r="C25" s="119"/>
      <c r="D25" s="406"/>
      <c r="E25" s="406"/>
      <c r="F25" s="406"/>
      <c r="G25" s="136"/>
      <c r="H25" s="406"/>
      <c r="I25" s="406"/>
      <c r="J25" s="406"/>
      <c r="K25" s="406"/>
      <c r="L25" s="406"/>
      <c r="M25" s="406"/>
      <c r="N25" s="406"/>
    </row>
    <row r="26" spans="1:14" s="130" customFormat="1" ht="11.25" customHeight="1">
      <c r="A26" s="119" t="s">
        <v>413</v>
      </c>
      <c r="B26" s="119"/>
      <c r="C26" s="119"/>
      <c r="D26" s="119"/>
      <c r="E26" s="119"/>
      <c r="F26" s="119"/>
      <c r="G26" s="137"/>
      <c r="H26" s="137"/>
      <c r="I26" s="137"/>
      <c r="J26" s="137"/>
      <c r="K26" s="137"/>
      <c r="L26" s="137"/>
      <c r="M26" s="137"/>
      <c r="N26" s="137"/>
    </row>
    <row r="27" spans="1:14" s="130" customFormat="1" ht="11.25" customHeight="1">
      <c r="A27" s="152"/>
      <c r="B27" s="152"/>
      <c r="C27" s="152"/>
      <c r="D27" s="152"/>
      <c r="E27" s="152"/>
      <c r="F27" s="152"/>
      <c r="G27" s="137"/>
      <c r="H27" s="137"/>
      <c r="I27" s="137"/>
      <c r="J27" s="137"/>
      <c r="K27" s="137"/>
      <c r="L27" s="137"/>
      <c r="M27" s="137"/>
      <c r="N27" s="137"/>
    </row>
    <row r="28" spans="1:14" s="130" customFormat="1" ht="11.25" customHeight="1">
      <c r="A28" s="136"/>
      <c r="B28" s="136"/>
      <c r="C28" s="136"/>
      <c r="D28" s="136"/>
      <c r="E28" s="136"/>
      <c r="F28" s="136"/>
      <c r="G28" s="136"/>
      <c r="H28" s="136"/>
      <c r="I28" s="136"/>
      <c r="J28" s="136"/>
      <c r="K28" s="136"/>
      <c r="L28" s="136"/>
      <c r="M28" s="136"/>
      <c r="N28" s="136"/>
    </row>
    <row r="29" spans="1:14" s="119" customFormat="1" ht="11.25">
      <c r="A29" s="161"/>
      <c r="B29" s="195"/>
      <c r="C29" s="195"/>
      <c r="D29" s="195"/>
      <c r="E29" s="195"/>
      <c r="F29" s="195"/>
      <c r="G29" s="193"/>
      <c r="N29" s="159"/>
    </row>
    <row r="30" spans="1:14" s="119" customFormat="1" ht="11.25">
      <c r="A30" s="161"/>
      <c r="B30" s="195"/>
      <c r="C30" s="195"/>
      <c r="D30" s="195"/>
      <c r="E30" s="195"/>
      <c r="F30" s="195"/>
      <c r="G30" s="193"/>
    </row>
    <row r="31" spans="1:14" s="119" customFormat="1" ht="11.25">
      <c r="B31" s="187"/>
      <c r="C31" s="187"/>
      <c r="D31" s="187"/>
      <c r="E31" s="187"/>
      <c r="F31" s="187"/>
      <c r="G31" s="193"/>
      <c r="H31" s="193"/>
      <c r="J31" s="187"/>
      <c r="K31" s="187"/>
      <c r="L31" s="187"/>
      <c r="M31" s="187"/>
      <c r="N31" s="187"/>
    </row>
    <row r="32" spans="1:14" s="154" customFormat="1">
      <c r="B32" s="155"/>
      <c r="C32" s="155"/>
      <c r="D32" s="155"/>
      <c r="E32" s="155"/>
      <c r="F32" s="155"/>
      <c r="G32" s="153"/>
      <c r="H32" s="153"/>
      <c r="J32" s="155"/>
      <c r="K32" s="155"/>
      <c r="L32" s="155"/>
      <c r="M32" s="155"/>
      <c r="N32" s="155"/>
    </row>
    <row r="33" spans="1:14" s="119" customFormat="1" ht="11.25" customHeight="1">
      <c r="A33" s="157"/>
      <c r="B33" s="136"/>
      <c r="C33" s="136"/>
      <c r="D33" s="136"/>
      <c r="E33" s="136"/>
      <c r="F33" s="136"/>
      <c r="G33" s="136"/>
      <c r="H33" s="136"/>
      <c r="I33" s="136"/>
      <c r="J33" s="136"/>
      <c r="K33" s="136"/>
      <c r="L33" s="136"/>
      <c r="M33" s="136"/>
      <c r="N33" s="136"/>
    </row>
    <row r="34" spans="1:14" s="119" customFormat="1" ht="11.25" customHeight="1">
      <c r="A34" s="157"/>
      <c r="B34" s="136"/>
      <c r="C34" s="136"/>
      <c r="D34" s="136"/>
      <c r="E34" s="136"/>
      <c r="F34" s="136"/>
      <c r="G34" s="136"/>
      <c r="H34" s="136"/>
      <c r="I34" s="136"/>
      <c r="J34" s="136"/>
      <c r="K34" s="136"/>
      <c r="L34" s="136"/>
      <c r="M34" s="136"/>
      <c r="N34" s="136"/>
    </row>
    <row r="35" spans="1:14" s="130" customFormat="1" ht="11.25" customHeight="1">
      <c r="A35" s="120"/>
      <c r="B35" s="139"/>
      <c r="C35" s="139"/>
      <c r="D35" s="138"/>
      <c r="E35" s="138"/>
      <c r="F35" s="138"/>
      <c r="G35" s="138"/>
      <c r="H35" s="138"/>
      <c r="I35" s="143"/>
      <c r="J35" s="143"/>
      <c r="K35" s="143"/>
      <c r="L35" s="138"/>
      <c r="M35" s="138"/>
      <c r="N35" s="138"/>
    </row>
    <row r="36" spans="1:14" s="130" customFormat="1" ht="11.25" customHeight="1">
      <c r="A36" s="120"/>
      <c r="B36" s="139"/>
      <c r="C36" s="139"/>
      <c r="I36" s="143"/>
      <c r="J36" s="143"/>
      <c r="K36" s="143"/>
    </row>
    <row r="37" spans="1:14" ht="12.75" customHeight="1">
      <c r="A37" s="120"/>
      <c r="B37" s="8"/>
      <c r="C37" s="8"/>
      <c r="I37" s="8"/>
      <c r="J37" s="8"/>
      <c r="K37" s="8"/>
    </row>
    <row r="38" spans="1:14" ht="12.75" customHeight="1">
      <c r="B38" s="6"/>
      <c r="C38" s="6"/>
      <c r="I38" s="8"/>
      <c r="J38" s="8"/>
      <c r="K38" s="8"/>
    </row>
    <row r="39" spans="1:14" ht="12.75" customHeight="1">
      <c r="B39" s="6"/>
      <c r="C39" s="6"/>
    </row>
    <row r="40" spans="1:14" ht="12.75" customHeight="1">
      <c r="A40" s="39"/>
      <c r="B40" s="6"/>
      <c r="C40" s="6"/>
    </row>
    <row r="41" spans="1:14" ht="12.75" customHeight="1">
      <c r="A41" s="39"/>
      <c r="B41" s="85"/>
      <c r="C41" s="85"/>
    </row>
    <row r="67" spans="2:14" ht="12.75" customHeight="1">
      <c r="H67" s="29"/>
      <c r="I67" s="29"/>
      <c r="J67" s="29"/>
      <c r="K67" s="29"/>
      <c r="L67" s="29"/>
      <c r="M67" s="29"/>
      <c r="N67" s="29"/>
    </row>
    <row r="70" spans="2:14" ht="12.75" customHeight="1">
      <c r="D70" s="29"/>
      <c r="E70" s="29"/>
      <c r="F70" s="29"/>
      <c r="G70" s="29"/>
    </row>
    <row r="76" spans="2:14" ht="12.75" customHeight="1">
      <c r="B76" s="29"/>
      <c r="C76" s="29"/>
    </row>
  </sheetData>
  <mergeCells count="3">
    <mergeCell ref="D25:F25"/>
    <mergeCell ref="H25:J25"/>
    <mergeCell ref="K25:N25"/>
  </mergeCells>
  <hyperlinks>
    <hyperlink ref="A1" location="Contents!B16" display="Return to the Table of Contents" xr:uid="{F40F95FB-4696-4062-A30F-A5B68604AFC5}"/>
  </hyperlinks>
  <pageMargins left="0.7" right="0.7" top="0.75" bottom="0.75" header="0.3" footer="0.3"/>
  <pageSetup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17AC-AAC0-4BC2-84AB-3843D8CA952A}">
  <dimension ref="A1:V47"/>
  <sheetViews>
    <sheetView workbookViewId="0">
      <selection activeCell="A3" sqref="A3"/>
    </sheetView>
  </sheetViews>
  <sheetFormatPr defaultColWidth="10.625" defaultRowHeight="12.75"/>
  <cols>
    <col min="1" max="1" width="10.625" style="36" customWidth="1"/>
    <col min="2" max="4" width="9.625" style="36" customWidth="1"/>
    <col min="5" max="5" width="2.625" style="36" customWidth="1"/>
    <col min="6" max="6" width="10.625" style="36" customWidth="1"/>
    <col min="7" max="9" width="9.625" style="36" customWidth="1"/>
    <col min="10" max="10" width="4.625" style="36" customWidth="1"/>
    <col min="11" max="16384" width="10.625" style="36"/>
  </cols>
  <sheetData>
    <row r="1" spans="1:22">
      <c r="A1" s="12" t="s">
        <v>55</v>
      </c>
    </row>
    <row r="2" spans="1:22">
      <c r="A2" s="12"/>
    </row>
    <row r="3" spans="1:22" s="35" customFormat="1">
      <c r="A3" s="3" t="s">
        <v>404</v>
      </c>
      <c r="B3" s="4"/>
      <c r="C3" s="4"/>
      <c r="D3" s="4"/>
      <c r="E3" s="4"/>
      <c r="F3" s="4"/>
      <c r="G3" s="4"/>
      <c r="H3" s="4"/>
      <c r="I3" s="4"/>
      <c r="J3" s="4"/>
      <c r="K3" s="186"/>
      <c r="L3" s="4"/>
      <c r="M3" s="4"/>
      <c r="N3" s="3"/>
      <c r="O3" s="4"/>
      <c r="P3" s="4"/>
      <c r="Q3" s="4"/>
      <c r="U3" s="4"/>
      <c r="V3" s="4"/>
    </row>
    <row r="4" spans="1:22">
      <c r="A4" s="218"/>
      <c r="B4" s="1"/>
      <c r="C4" s="1"/>
      <c r="D4" s="1"/>
      <c r="E4" s="1"/>
      <c r="F4" s="1"/>
      <c r="G4" s="1"/>
      <c r="H4" s="1"/>
      <c r="I4" s="1"/>
      <c r="J4" s="1"/>
      <c r="K4" s="1"/>
      <c r="L4" s="1"/>
      <c r="M4" s="1"/>
      <c r="N4" s="23"/>
      <c r="O4" s="1"/>
      <c r="P4" s="1"/>
      <c r="Q4" s="1"/>
      <c r="U4" s="1"/>
      <c r="V4" s="1"/>
    </row>
    <row r="5" spans="1:22">
      <c r="A5" s="178"/>
      <c r="B5" s="1"/>
      <c r="C5" s="1"/>
      <c r="D5" s="1"/>
      <c r="E5" s="1"/>
      <c r="F5" s="1"/>
      <c r="G5" s="1"/>
      <c r="H5" s="1"/>
      <c r="I5" s="1"/>
      <c r="J5" s="1"/>
      <c r="K5" s="1"/>
      <c r="L5" s="1"/>
      <c r="M5" s="1"/>
      <c r="N5" s="23"/>
      <c r="O5" s="1"/>
      <c r="P5" s="1"/>
      <c r="Q5" s="1"/>
      <c r="U5" s="1"/>
      <c r="V5" s="1"/>
    </row>
    <row r="6" spans="1:22" s="421" customFormat="1">
      <c r="A6" s="449"/>
      <c r="B6" s="424"/>
      <c r="C6" s="424"/>
      <c r="D6" s="424"/>
      <c r="E6" s="420"/>
      <c r="F6" s="449"/>
      <c r="G6" s="424"/>
      <c r="H6" s="424"/>
      <c r="I6" s="424"/>
      <c r="J6" s="420"/>
      <c r="K6" s="420"/>
      <c r="L6" s="420"/>
      <c r="M6" s="420"/>
      <c r="N6" s="450"/>
      <c r="O6" s="420"/>
      <c r="P6" s="420"/>
      <c r="Q6" s="420"/>
      <c r="T6" s="451"/>
      <c r="U6" s="420"/>
      <c r="V6" s="420"/>
    </row>
    <row r="7" spans="1:22" s="421" customFormat="1">
      <c r="A7" s="425"/>
      <c r="B7" s="427"/>
      <c r="C7" s="427"/>
      <c r="D7" s="427"/>
      <c r="E7" s="420"/>
      <c r="F7" s="425"/>
      <c r="G7" s="427"/>
      <c r="H7" s="427"/>
      <c r="I7" s="427"/>
      <c r="J7" s="420"/>
      <c r="K7" s="420"/>
      <c r="L7" s="420"/>
      <c r="M7" s="420"/>
      <c r="N7" s="450"/>
      <c r="O7" s="445"/>
      <c r="P7" s="420"/>
      <c r="Q7" s="420"/>
      <c r="U7" s="420"/>
      <c r="V7" s="420"/>
    </row>
    <row r="8" spans="1:22" s="421" customFormat="1">
      <c r="A8" s="431"/>
      <c r="B8" s="430"/>
      <c r="C8" s="430"/>
      <c r="D8" s="430"/>
      <c r="E8" s="420"/>
      <c r="F8" s="431"/>
      <c r="G8" s="430"/>
      <c r="H8" s="430"/>
      <c r="I8" s="430"/>
      <c r="J8" s="420"/>
      <c r="K8" s="420"/>
      <c r="L8" s="420"/>
      <c r="M8" s="420"/>
      <c r="N8" s="450"/>
      <c r="P8" s="420"/>
      <c r="Q8" s="420"/>
      <c r="U8" s="420"/>
      <c r="V8" s="420"/>
    </row>
    <row r="9" spans="1:22" s="421" customFormat="1">
      <c r="A9" s="429"/>
      <c r="B9" s="430"/>
      <c r="C9" s="430"/>
      <c r="D9" s="430"/>
      <c r="E9" s="420"/>
      <c r="F9" s="429"/>
      <c r="G9" s="74"/>
      <c r="H9" s="74"/>
      <c r="I9" s="74"/>
      <c r="J9" s="420"/>
      <c r="K9" s="420"/>
      <c r="L9" s="420"/>
      <c r="M9" s="420"/>
      <c r="N9" s="450"/>
      <c r="P9" s="420"/>
      <c r="Q9" s="420"/>
      <c r="U9" s="420"/>
      <c r="V9" s="420"/>
    </row>
    <row r="10" spans="1:22" s="421" customFormat="1">
      <c r="A10" s="431"/>
      <c r="B10" s="430"/>
      <c r="C10" s="430"/>
      <c r="D10" s="430"/>
      <c r="E10" s="420"/>
      <c r="F10" s="429"/>
      <c r="G10" s="74"/>
      <c r="H10" s="74"/>
      <c r="I10" s="74"/>
      <c r="J10" s="420"/>
      <c r="K10" s="420"/>
      <c r="L10" s="420"/>
      <c r="M10" s="420"/>
      <c r="N10" s="431"/>
      <c r="P10" s="420"/>
      <c r="Q10" s="420"/>
      <c r="U10" s="420"/>
      <c r="V10" s="420"/>
    </row>
    <row r="11" spans="1:22" s="421" customFormat="1">
      <c r="A11" s="429"/>
      <c r="B11" s="430"/>
      <c r="C11" s="430"/>
      <c r="D11" s="430"/>
      <c r="E11" s="420"/>
      <c r="F11" s="429"/>
      <c r="G11" s="74"/>
      <c r="H11" s="74"/>
      <c r="I11" s="74"/>
      <c r="J11" s="420"/>
      <c r="K11" s="420"/>
      <c r="L11" s="420"/>
      <c r="M11" s="420"/>
      <c r="N11" s="431"/>
      <c r="P11" s="420"/>
      <c r="Q11" s="420"/>
      <c r="U11" s="420"/>
      <c r="V11" s="420"/>
    </row>
    <row r="12" spans="1:22" s="421" customFormat="1">
      <c r="A12" s="431"/>
      <c r="B12" s="430"/>
      <c r="C12" s="430"/>
      <c r="D12" s="430"/>
      <c r="E12" s="420"/>
      <c r="F12" s="429"/>
      <c r="G12" s="74"/>
      <c r="H12" s="74"/>
      <c r="I12" s="74"/>
      <c r="J12" s="420"/>
      <c r="K12" s="420"/>
      <c r="L12" s="420"/>
      <c r="M12" s="420"/>
      <c r="N12" s="450"/>
      <c r="P12" s="420"/>
      <c r="Q12" s="420"/>
      <c r="U12" s="420"/>
      <c r="V12" s="420"/>
    </row>
    <row r="13" spans="1:22" s="421" customFormat="1">
      <c r="A13" s="429"/>
      <c r="B13" s="430"/>
      <c r="C13" s="430"/>
      <c r="D13" s="430"/>
      <c r="E13" s="420"/>
      <c r="F13" s="429"/>
      <c r="G13" s="74"/>
      <c r="H13" s="74"/>
      <c r="I13" s="74"/>
      <c r="J13" s="420"/>
      <c r="K13" s="420"/>
      <c r="L13" s="420"/>
      <c r="M13" s="420"/>
      <c r="N13" s="450"/>
      <c r="P13" s="420"/>
      <c r="Q13" s="420"/>
      <c r="U13" s="420"/>
      <c r="V13" s="420"/>
    </row>
    <row r="14" spans="1:22" s="421" customFormat="1">
      <c r="A14" s="431"/>
      <c r="B14" s="430"/>
      <c r="C14" s="430"/>
      <c r="D14" s="430"/>
      <c r="E14" s="420"/>
      <c r="F14" s="429"/>
      <c r="G14" s="74"/>
      <c r="H14" s="74"/>
      <c r="I14" s="74"/>
      <c r="J14" s="420"/>
      <c r="K14" s="420"/>
      <c r="L14" s="420"/>
      <c r="M14" s="420"/>
      <c r="N14" s="450"/>
      <c r="P14" s="420"/>
      <c r="Q14" s="420"/>
      <c r="U14" s="420"/>
      <c r="V14" s="420"/>
    </row>
    <row r="15" spans="1:22" s="421" customFormat="1">
      <c r="A15" s="429"/>
      <c r="B15" s="430"/>
      <c r="C15" s="430"/>
      <c r="D15" s="430"/>
      <c r="E15" s="420"/>
      <c r="F15" s="429"/>
      <c r="G15" s="74"/>
      <c r="H15" s="74"/>
      <c r="I15" s="74"/>
      <c r="J15" s="420"/>
      <c r="K15" s="420"/>
      <c r="L15" s="420"/>
      <c r="M15" s="420"/>
      <c r="N15" s="450"/>
      <c r="P15" s="420"/>
      <c r="Q15" s="420"/>
      <c r="U15" s="420"/>
      <c r="V15" s="420"/>
    </row>
    <row r="16" spans="1:22" s="421" customFormat="1">
      <c r="A16" s="431"/>
      <c r="B16" s="430"/>
      <c r="C16" s="430"/>
      <c r="D16" s="430"/>
      <c r="E16" s="420"/>
      <c r="F16" s="429"/>
      <c r="G16" s="74"/>
      <c r="H16" s="74"/>
      <c r="I16" s="74"/>
      <c r="J16" s="420"/>
      <c r="K16" s="420"/>
      <c r="L16" s="420"/>
      <c r="M16" s="420"/>
      <c r="N16" s="450"/>
      <c r="P16" s="420"/>
      <c r="Q16" s="420"/>
      <c r="U16" s="420"/>
      <c r="V16" s="420"/>
    </row>
    <row r="17" spans="1:22" s="421" customFormat="1">
      <c r="A17" s="429"/>
      <c r="B17" s="430"/>
      <c r="C17" s="430"/>
      <c r="D17" s="430"/>
      <c r="E17" s="420"/>
      <c r="F17" s="429"/>
      <c r="G17" s="74"/>
      <c r="H17" s="74"/>
      <c r="I17" s="74"/>
      <c r="J17" s="420"/>
      <c r="K17" s="420"/>
      <c r="L17" s="420"/>
      <c r="M17" s="420"/>
      <c r="N17" s="450"/>
      <c r="P17" s="420"/>
      <c r="Q17" s="420"/>
      <c r="U17" s="420"/>
      <c r="V17" s="420"/>
    </row>
    <row r="18" spans="1:22" s="421" customFormat="1">
      <c r="A18" s="429"/>
      <c r="B18" s="430"/>
      <c r="C18" s="430"/>
      <c r="D18" s="430"/>
      <c r="E18" s="420"/>
      <c r="F18" s="429"/>
      <c r="G18" s="74"/>
      <c r="H18" s="74"/>
      <c r="I18" s="74"/>
      <c r="J18" s="420"/>
      <c r="K18" s="420"/>
      <c r="L18" s="420"/>
      <c r="M18" s="420"/>
      <c r="N18" s="450"/>
      <c r="P18" s="420"/>
      <c r="Q18" s="420"/>
      <c r="U18" s="420"/>
      <c r="V18" s="420"/>
    </row>
    <row r="19" spans="1:22" s="421" customFormat="1">
      <c r="A19" s="429"/>
      <c r="B19" s="430"/>
      <c r="C19" s="430"/>
      <c r="D19" s="430"/>
      <c r="E19" s="420"/>
      <c r="F19" s="429"/>
      <c r="G19" s="74"/>
      <c r="H19" s="74"/>
      <c r="I19" s="74"/>
      <c r="J19" s="420"/>
      <c r="K19" s="420"/>
      <c r="L19" s="420"/>
      <c r="M19" s="420"/>
      <c r="N19" s="450"/>
      <c r="P19" s="420"/>
      <c r="Q19" s="420"/>
      <c r="U19" s="420"/>
      <c r="V19" s="420"/>
    </row>
    <row r="20" spans="1:22" s="421" customFormat="1">
      <c r="A20" s="429"/>
      <c r="B20" s="430"/>
      <c r="C20" s="430"/>
      <c r="D20" s="430"/>
      <c r="E20" s="420"/>
      <c r="F20" s="429"/>
      <c r="G20" s="74"/>
      <c r="H20" s="74"/>
      <c r="I20" s="74"/>
      <c r="J20" s="420"/>
      <c r="K20" s="420"/>
      <c r="L20" s="420"/>
      <c r="M20" s="420"/>
      <c r="N20" s="450"/>
      <c r="P20" s="420"/>
      <c r="Q20" s="420"/>
      <c r="U20" s="420"/>
      <c r="V20" s="420"/>
    </row>
    <row r="21" spans="1:22" s="421" customFormat="1">
      <c r="A21" s="429"/>
      <c r="B21" s="430"/>
      <c r="C21" s="430"/>
      <c r="D21" s="430"/>
      <c r="E21" s="420"/>
      <c r="F21" s="429"/>
      <c r="G21" s="74"/>
      <c r="H21" s="74"/>
      <c r="I21" s="74"/>
      <c r="J21" s="420"/>
      <c r="K21" s="420"/>
      <c r="L21" s="420"/>
      <c r="M21" s="420"/>
      <c r="N21" s="450"/>
      <c r="P21" s="452"/>
      <c r="Q21" s="420"/>
      <c r="U21" s="420"/>
      <c r="V21" s="420"/>
    </row>
    <row r="22" spans="1:22" s="421" customFormat="1">
      <c r="A22" s="453"/>
      <c r="B22" s="430"/>
      <c r="C22" s="430"/>
      <c r="D22" s="430"/>
      <c r="E22" s="420"/>
      <c r="F22" s="453"/>
      <c r="G22" s="74"/>
      <c r="H22" s="74"/>
      <c r="I22" s="74"/>
      <c r="J22" s="420"/>
      <c r="K22" s="420"/>
      <c r="L22" s="420"/>
      <c r="M22" s="420"/>
      <c r="N22" s="450"/>
      <c r="P22" s="452"/>
      <c r="Q22" s="420"/>
      <c r="U22" s="420"/>
      <c r="V22" s="420"/>
    </row>
    <row r="23" spans="1:22" s="421" customFormat="1">
      <c r="A23" s="453"/>
      <c r="B23" s="430"/>
      <c r="C23" s="441"/>
      <c r="D23" s="441"/>
      <c r="E23" s="420"/>
      <c r="F23" s="420"/>
      <c r="G23" s="420"/>
      <c r="H23" s="420"/>
      <c r="I23" s="420"/>
      <c r="J23" s="420"/>
      <c r="K23" s="420"/>
      <c r="L23" s="420"/>
      <c r="M23" s="420"/>
      <c r="N23" s="450"/>
      <c r="P23" s="452"/>
      <c r="Q23" s="420"/>
      <c r="U23" s="420"/>
      <c r="V23" s="420"/>
    </row>
    <row r="24" spans="1:22" s="421" customFormat="1">
      <c r="A24" s="448"/>
      <c r="B24" s="446"/>
      <c r="C24" s="446"/>
      <c r="D24" s="446"/>
      <c r="E24" s="420"/>
      <c r="J24" s="420"/>
      <c r="K24" s="420"/>
      <c r="L24" s="420"/>
      <c r="M24" s="420"/>
      <c r="N24" s="450"/>
      <c r="P24" s="452"/>
      <c r="Q24" s="420"/>
      <c r="U24" s="420"/>
      <c r="V24" s="420"/>
    </row>
    <row r="25" spans="1:22" s="132" customFormat="1" ht="11.25">
      <c r="A25" s="70" t="s">
        <v>119</v>
      </c>
      <c r="B25" s="70"/>
      <c r="C25" s="70"/>
      <c r="D25" s="82"/>
      <c r="E25" s="119"/>
      <c r="F25" s="119"/>
      <c r="G25" s="119"/>
      <c r="H25" s="119"/>
      <c r="I25" s="119"/>
      <c r="J25" s="130"/>
      <c r="K25" s="130"/>
      <c r="L25" s="130"/>
      <c r="M25" s="130"/>
      <c r="N25" s="177"/>
      <c r="P25" s="131"/>
      <c r="U25" s="130"/>
      <c r="V25" s="130"/>
    </row>
    <row r="26" spans="1:22" s="132" customFormat="1" ht="11.25">
      <c r="A26" s="119" t="s">
        <v>415</v>
      </c>
      <c r="B26" s="119"/>
      <c r="C26" s="119"/>
      <c r="D26" s="119"/>
      <c r="E26" s="119"/>
      <c r="F26" s="119"/>
      <c r="G26" s="119"/>
      <c r="H26" s="119"/>
      <c r="I26" s="119"/>
      <c r="J26" s="130"/>
      <c r="K26" s="130"/>
      <c r="L26" s="130"/>
      <c r="M26" s="130"/>
      <c r="U26" s="130"/>
      <c r="V26" s="130"/>
    </row>
    <row r="27" spans="1:22" ht="12.75" customHeight="1"/>
    <row r="46" spans="1:1">
      <c r="A46" s="18"/>
    </row>
    <row r="47" spans="1:1">
      <c r="A47" s="176"/>
    </row>
  </sheetData>
  <hyperlinks>
    <hyperlink ref="A1" location="Contents!B3" display="Return to the Table of Contents" xr:uid="{B842596D-D252-4F81-8897-2CEF68828556}"/>
  </hyperlink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I31"/>
  <sheetViews>
    <sheetView workbookViewId="0">
      <selection activeCell="A3" sqref="A3"/>
    </sheetView>
  </sheetViews>
  <sheetFormatPr defaultColWidth="10.625" defaultRowHeight="12.75"/>
  <cols>
    <col min="1" max="1" width="10.625" style="36" customWidth="1"/>
    <col min="2" max="4" width="9.625" style="36" customWidth="1"/>
    <col min="5" max="5" width="2.625" style="36" customWidth="1"/>
    <col min="6" max="6" width="10.625" style="167" customWidth="1"/>
    <col min="7" max="9" width="9.625" style="36" customWidth="1"/>
    <col min="10" max="10" width="4.625" style="36" customWidth="1"/>
    <col min="11" max="16384" width="10.625" style="36"/>
  </cols>
  <sheetData>
    <row r="1" spans="1:9">
      <c r="A1" s="68" t="s">
        <v>55</v>
      </c>
    </row>
    <row r="3" spans="1:9">
      <c r="A3" s="13" t="s">
        <v>405</v>
      </c>
      <c r="B3" s="1"/>
      <c r="C3" s="1"/>
      <c r="D3" s="146"/>
    </row>
    <row r="4" spans="1:9">
      <c r="A4" s="33"/>
      <c r="B4" s="1"/>
      <c r="C4" s="1"/>
      <c r="D4" s="146"/>
    </row>
    <row r="5" spans="1:9">
      <c r="A5" s="33"/>
      <c r="B5" s="1"/>
      <c r="C5" s="1"/>
      <c r="D5" s="146"/>
    </row>
    <row r="6" spans="1:9" ht="14.25" customHeight="1">
      <c r="A6" s="13" t="s">
        <v>484</v>
      </c>
      <c r="B6" s="14"/>
      <c r="C6" s="14"/>
      <c r="D6" s="14"/>
      <c r="F6" s="13" t="s">
        <v>485</v>
      </c>
      <c r="G6" s="14"/>
      <c r="H6" s="14"/>
      <c r="I6" s="14"/>
    </row>
    <row r="7" spans="1:9">
      <c r="A7" s="395" t="s">
        <v>576</v>
      </c>
      <c r="B7" s="326" t="s">
        <v>5</v>
      </c>
      <c r="C7" s="326" t="s">
        <v>311</v>
      </c>
      <c r="D7" s="326" t="s">
        <v>0</v>
      </c>
      <c r="E7" s="4"/>
      <c r="F7" s="395" t="s">
        <v>577</v>
      </c>
      <c r="G7" s="326" t="s">
        <v>5</v>
      </c>
      <c r="H7" s="326" t="s">
        <v>311</v>
      </c>
      <c r="I7" s="326" t="s">
        <v>0</v>
      </c>
    </row>
    <row r="8" spans="1:9">
      <c r="A8" s="344">
        <v>40178</v>
      </c>
      <c r="B8" s="243">
        <v>11837.793300000001</v>
      </c>
      <c r="C8" s="182">
        <v>3239.49244</v>
      </c>
      <c r="D8" s="182">
        <f>SUM(B8:C8)</f>
        <v>15077.285740000001</v>
      </c>
      <c r="E8" s="4"/>
      <c r="F8" s="5"/>
      <c r="G8" s="85"/>
      <c r="H8" s="85"/>
      <c r="I8" s="1"/>
    </row>
    <row r="9" spans="1:9">
      <c r="A9" s="345">
        <v>40543</v>
      </c>
      <c r="B9" s="339">
        <v>13394.0818</v>
      </c>
      <c r="C9" s="337">
        <v>3889.3698799999997</v>
      </c>
      <c r="D9" s="337">
        <f t="shared" ref="D9:D22" si="0">SUM(B9:C9)</f>
        <v>17283.451679999998</v>
      </c>
      <c r="E9" s="4"/>
      <c r="F9" s="347">
        <f>A9</f>
        <v>40543</v>
      </c>
      <c r="G9" s="332">
        <f>B9/B8-1</f>
        <v>0.13146778800403602</v>
      </c>
      <c r="H9" s="332">
        <f t="shared" ref="H9:H22" si="1">C9/C8-1</f>
        <v>0.20061088335183763</v>
      </c>
      <c r="I9" s="332">
        <f t="shared" ref="I9:I22" si="2">D9/D8-1</f>
        <v>0.1463238130552269</v>
      </c>
    </row>
    <row r="10" spans="1:9">
      <c r="A10" s="344">
        <v>40908</v>
      </c>
      <c r="B10" s="243">
        <v>11795.575449999998</v>
      </c>
      <c r="C10" s="182">
        <v>3845.13159</v>
      </c>
      <c r="D10" s="182">
        <f t="shared" si="0"/>
        <v>15640.707039999998</v>
      </c>
      <c r="E10" s="4"/>
      <c r="F10" s="45">
        <f t="shared" ref="F10:F22" si="3">A10</f>
        <v>40908</v>
      </c>
      <c r="G10" s="74">
        <f t="shared" ref="G10:G22" si="4">B10/B9-1</f>
        <v>-0.11934422783650622</v>
      </c>
      <c r="H10" s="74">
        <f t="shared" si="1"/>
        <v>-1.1374153491413352E-2</v>
      </c>
      <c r="I10" s="74">
        <f t="shared" si="2"/>
        <v>-9.5047255051544211E-2</v>
      </c>
    </row>
    <row r="11" spans="1:9">
      <c r="A11" s="345">
        <v>41274</v>
      </c>
      <c r="B11" s="339">
        <v>14085.944119999998</v>
      </c>
      <c r="C11" s="337">
        <v>4582.3890899999997</v>
      </c>
      <c r="D11" s="337">
        <f t="shared" si="0"/>
        <v>18668.333209999997</v>
      </c>
      <c r="E11" s="4"/>
      <c r="F11" s="347">
        <f t="shared" si="3"/>
        <v>41274</v>
      </c>
      <c r="G11" s="332">
        <f t="shared" si="4"/>
        <v>0.19417184686822542</v>
      </c>
      <c r="H11" s="332">
        <f t="shared" si="1"/>
        <v>0.19173791136755347</v>
      </c>
      <c r="I11" s="332">
        <f t="shared" si="2"/>
        <v>0.19357348502577665</v>
      </c>
    </row>
    <row r="12" spans="1:9">
      <c r="A12" s="344">
        <v>41639</v>
      </c>
      <c r="B12" s="243">
        <v>17949.8838</v>
      </c>
      <c r="C12" s="182">
        <v>6084.9697200000001</v>
      </c>
      <c r="D12" s="182">
        <f t="shared" si="0"/>
        <v>24034.853520000001</v>
      </c>
      <c r="E12" s="4"/>
      <c r="F12" s="45">
        <f t="shared" si="3"/>
        <v>41639</v>
      </c>
      <c r="G12" s="74">
        <f t="shared" si="4"/>
        <v>0.27431172856306918</v>
      </c>
      <c r="H12" s="74">
        <f t="shared" si="1"/>
        <v>0.32790332738855232</v>
      </c>
      <c r="I12" s="74">
        <f t="shared" si="2"/>
        <v>0.28746649471230445</v>
      </c>
    </row>
    <row r="13" spans="1:9">
      <c r="A13" s="345">
        <v>42004</v>
      </c>
      <c r="B13" s="339">
        <v>19351.417239999999</v>
      </c>
      <c r="C13" s="337">
        <v>6979.1719499999999</v>
      </c>
      <c r="D13" s="337">
        <f t="shared" si="0"/>
        <v>26330.589189999999</v>
      </c>
      <c r="E13" s="4"/>
      <c r="F13" s="347">
        <f t="shared" si="3"/>
        <v>42004</v>
      </c>
      <c r="G13" s="332">
        <f t="shared" si="4"/>
        <v>7.8080362837780637E-2</v>
      </c>
      <c r="H13" s="332">
        <f t="shared" si="1"/>
        <v>0.1469526178677516</v>
      </c>
      <c r="I13" s="332">
        <f t="shared" si="2"/>
        <v>9.5516940350381496E-2</v>
      </c>
    </row>
    <row r="14" spans="1:9">
      <c r="A14" s="344">
        <v>42369</v>
      </c>
      <c r="B14" s="243">
        <v>17786.78743</v>
      </c>
      <c r="C14" s="182">
        <v>7280.7521699999998</v>
      </c>
      <c r="D14" s="182">
        <f t="shared" si="0"/>
        <v>25067.5396</v>
      </c>
      <c r="E14" s="4"/>
      <c r="F14" s="45">
        <f t="shared" si="3"/>
        <v>42369</v>
      </c>
      <c r="G14" s="74">
        <f t="shared" si="4"/>
        <v>-8.0853499802890805E-2</v>
      </c>
      <c r="H14" s="74">
        <f t="shared" si="1"/>
        <v>4.3211461497233872E-2</v>
      </c>
      <c r="I14" s="74">
        <f t="shared" si="2"/>
        <v>-4.7968907223682189E-2</v>
      </c>
    </row>
    <row r="15" spans="1:9">
      <c r="A15" s="345">
        <v>42735</v>
      </c>
      <c r="B15" s="339">
        <v>19573.073690000001</v>
      </c>
      <c r="C15" s="337">
        <v>7779.1270300000006</v>
      </c>
      <c r="D15" s="337">
        <f t="shared" si="0"/>
        <v>27352.200720000001</v>
      </c>
      <c r="E15" s="4"/>
      <c r="F15" s="347">
        <f t="shared" si="3"/>
        <v>42735</v>
      </c>
      <c r="G15" s="332">
        <f t="shared" si="4"/>
        <v>0.10042770607283291</v>
      </c>
      <c r="H15" s="332">
        <f t="shared" si="1"/>
        <v>6.8451012802431377E-2</v>
      </c>
      <c r="I15" s="332">
        <f t="shared" si="2"/>
        <v>9.1140221834934421E-2</v>
      </c>
    </row>
    <row r="16" spans="1:9">
      <c r="A16" s="344">
        <v>43100</v>
      </c>
      <c r="B16" s="243">
        <v>22081.367010000002</v>
      </c>
      <c r="C16" s="182">
        <v>10039.335640000001</v>
      </c>
      <c r="D16" s="182">
        <f t="shared" si="0"/>
        <v>32120.702650000003</v>
      </c>
      <c r="E16" s="4"/>
      <c r="F16" s="45">
        <f t="shared" si="3"/>
        <v>43100</v>
      </c>
      <c r="G16" s="74">
        <f t="shared" si="4"/>
        <v>0.12815020061368809</v>
      </c>
      <c r="H16" s="74">
        <f t="shared" si="1"/>
        <v>0.29054784698637337</v>
      </c>
      <c r="I16" s="74">
        <f t="shared" si="2"/>
        <v>0.17433704800627847</v>
      </c>
    </row>
    <row r="17" spans="1:9">
      <c r="A17" s="345">
        <v>43465</v>
      </c>
      <c r="B17" s="339">
        <v>20679.476910000001</v>
      </c>
      <c r="C17" s="337">
        <v>9756.8361400000013</v>
      </c>
      <c r="D17" s="337">
        <f t="shared" si="0"/>
        <v>30436.313050000004</v>
      </c>
      <c r="E17" s="4"/>
      <c r="F17" s="347">
        <f t="shared" si="3"/>
        <v>43465</v>
      </c>
      <c r="G17" s="332">
        <f t="shared" si="4"/>
        <v>-6.348746884036327E-2</v>
      </c>
      <c r="H17" s="332">
        <f t="shared" si="1"/>
        <v>-2.8139262410395882E-2</v>
      </c>
      <c r="I17" s="332">
        <f t="shared" si="2"/>
        <v>-5.243937588644243E-2</v>
      </c>
    </row>
    <row r="18" spans="1:9">
      <c r="A18" s="344">
        <v>43830</v>
      </c>
      <c r="B18" s="243">
        <v>21083.679359999998</v>
      </c>
      <c r="C18" s="182">
        <v>13002.04801</v>
      </c>
      <c r="D18" s="182">
        <f t="shared" si="0"/>
        <v>34085.727370000001</v>
      </c>
      <c r="E18" s="4"/>
      <c r="F18" s="45">
        <f t="shared" si="3"/>
        <v>43830</v>
      </c>
      <c r="G18" s="74">
        <f t="shared" si="4"/>
        <v>1.9546067425164626E-2</v>
      </c>
      <c r="H18" s="74">
        <f t="shared" si="1"/>
        <v>0.33260903672407061</v>
      </c>
      <c r="I18" s="74">
        <f t="shared" si="2"/>
        <v>0.11990329820845358</v>
      </c>
    </row>
    <row r="19" spans="1:9">
      <c r="A19" s="345">
        <v>44196</v>
      </c>
      <c r="B19" s="339">
        <v>22509.489460000001</v>
      </c>
      <c r="C19" s="337">
        <v>19060.372309999999</v>
      </c>
      <c r="D19" s="337">
        <f t="shared" si="0"/>
        <v>41569.861770000003</v>
      </c>
      <c r="E19" s="4"/>
      <c r="F19" s="347">
        <f t="shared" si="3"/>
        <v>44196</v>
      </c>
      <c r="G19" s="332">
        <f t="shared" si="4"/>
        <v>6.7626246617326746E-2</v>
      </c>
      <c r="H19" s="332">
        <f t="shared" si="1"/>
        <v>0.46595154050657883</v>
      </c>
      <c r="I19" s="332">
        <f t="shared" si="2"/>
        <v>0.21956798277354772</v>
      </c>
    </row>
    <row r="20" spans="1:9">
      <c r="A20" s="344">
        <v>44561</v>
      </c>
      <c r="B20" s="243">
        <v>23991.464170000003</v>
      </c>
      <c r="C20" s="182">
        <v>24557.073949999998</v>
      </c>
      <c r="D20" s="182">
        <f t="shared" si="0"/>
        <v>48548.538119999997</v>
      </c>
      <c r="E20" s="4"/>
      <c r="F20" s="45">
        <f t="shared" si="3"/>
        <v>44561</v>
      </c>
      <c r="G20" s="74">
        <f t="shared" si="4"/>
        <v>6.5837775336198279E-2</v>
      </c>
      <c r="H20" s="74">
        <f t="shared" si="1"/>
        <v>0.28838374983452764</v>
      </c>
      <c r="I20" s="74">
        <f t="shared" si="2"/>
        <v>0.16787826691875951</v>
      </c>
    </row>
    <row r="21" spans="1:9">
      <c r="A21" s="345">
        <v>44926</v>
      </c>
      <c r="B21" s="339">
        <v>24060.385920000001</v>
      </c>
      <c r="C21" s="337">
        <v>16237.5944</v>
      </c>
      <c r="D21" s="337">
        <f t="shared" si="0"/>
        <v>40297.980320000002</v>
      </c>
      <c r="E21" s="4"/>
      <c r="F21" s="347">
        <f t="shared" si="3"/>
        <v>44926</v>
      </c>
      <c r="G21" s="332">
        <f t="shared" si="4"/>
        <v>2.8727613084231773E-3</v>
      </c>
      <c r="H21" s="332">
        <f t="shared" si="1"/>
        <v>-0.33878138604538421</v>
      </c>
      <c r="I21" s="332">
        <f t="shared" si="2"/>
        <v>-0.1699445157258217</v>
      </c>
    </row>
    <row r="22" spans="1:9">
      <c r="A22" s="346">
        <v>45122</v>
      </c>
      <c r="B22" s="244">
        <v>25564.65047</v>
      </c>
      <c r="C22" s="184">
        <v>23414.747230000001</v>
      </c>
      <c r="D22" s="184">
        <f t="shared" si="0"/>
        <v>48979.397700000001</v>
      </c>
      <c r="E22" s="4"/>
      <c r="F22" s="77">
        <f t="shared" si="3"/>
        <v>45122</v>
      </c>
      <c r="G22" s="73">
        <f t="shared" si="4"/>
        <v>6.2520383297326676E-2</v>
      </c>
      <c r="H22" s="73">
        <f t="shared" si="1"/>
        <v>0.44200838210369398</v>
      </c>
      <c r="I22" s="73">
        <f t="shared" si="2"/>
        <v>0.21543058265109605</v>
      </c>
    </row>
    <row r="23" spans="1:9">
      <c r="A23" s="5"/>
      <c r="B23" s="16"/>
      <c r="C23" s="16"/>
      <c r="D23" s="11"/>
      <c r="E23" s="4"/>
      <c r="F23" s="1"/>
      <c r="G23" s="1"/>
      <c r="H23" s="1"/>
      <c r="I23" s="1"/>
    </row>
    <row r="24" spans="1:9">
      <c r="A24" s="335" t="s">
        <v>99</v>
      </c>
      <c r="B24" s="328">
        <f>AVERAGE(B$8:B$22)</f>
        <v>19049.671342000001</v>
      </c>
      <c r="C24" s="328">
        <f t="shared" ref="C24:D24" si="5">AVERAGE(C$8:C$22)</f>
        <v>10649.894103333334</v>
      </c>
      <c r="D24" s="328">
        <f t="shared" si="5"/>
        <v>29699.56544533333</v>
      </c>
      <c r="E24" s="4"/>
      <c r="F24" s="36"/>
    </row>
    <row r="25" spans="1:9">
      <c r="A25" s="335" t="s">
        <v>123</v>
      </c>
      <c r="B25" s="329">
        <f>B22/B21-1</f>
        <v>6.2520383297326676E-2</v>
      </c>
      <c r="C25" s="329">
        <f t="shared" ref="C25:D25" si="6">C22/C21-1</f>
        <v>0.44200838210369398</v>
      </c>
      <c r="D25" s="329">
        <f t="shared" si="6"/>
        <v>0.21543058265109605</v>
      </c>
      <c r="E25" s="4"/>
      <c r="F25" s="36"/>
    </row>
    <row r="26" spans="1:9">
      <c r="A26" s="336" t="s">
        <v>457</v>
      </c>
      <c r="B26" s="330">
        <f>((B22/B18)^(1/5))-1</f>
        <v>3.9294649080519273E-2</v>
      </c>
      <c r="C26" s="330">
        <f t="shared" ref="C26:D26" si="7">((C22/C18)^(1/5))-1</f>
        <v>0.12485240626129679</v>
      </c>
      <c r="D26" s="330">
        <f t="shared" si="7"/>
        <v>7.5197324085605644E-2</v>
      </c>
      <c r="E26" s="4"/>
      <c r="F26" s="36"/>
      <c r="G26" s="74"/>
      <c r="H26" s="74"/>
      <c r="I26" s="74"/>
    </row>
    <row r="27" spans="1:9">
      <c r="A27" s="336" t="s">
        <v>458</v>
      </c>
      <c r="B27" s="330">
        <f>((B22/B13)^(1/10))-1</f>
        <v>2.8235770740568711E-2</v>
      </c>
      <c r="C27" s="330">
        <f t="shared" ref="C27:D27" si="8">((C22/C13)^(1/10))-1</f>
        <v>0.12867409546228625</v>
      </c>
      <c r="D27" s="330">
        <f t="shared" si="8"/>
        <v>6.403346279459865E-2</v>
      </c>
      <c r="E27" s="4"/>
      <c r="F27" s="36"/>
      <c r="G27" s="74"/>
      <c r="H27" s="74"/>
      <c r="I27" s="74"/>
    </row>
    <row r="29" spans="1:9">
      <c r="E29" s="145"/>
    </row>
    <row r="30" spans="1:9" s="119" customFormat="1" ht="11.25" customHeight="1">
      <c r="A30" s="406" t="s">
        <v>76</v>
      </c>
      <c r="B30" s="406"/>
      <c r="C30" s="406"/>
      <c r="D30" s="406"/>
      <c r="F30" s="161"/>
    </row>
    <row r="31" spans="1:9" s="119" customFormat="1" ht="11.25" customHeight="1">
      <c r="A31" s="406" t="s">
        <v>113</v>
      </c>
      <c r="B31" s="406"/>
      <c r="C31" s="406"/>
      <c r="D31" s="406"/>
      <c r="F31" s="161"/>
    </row>
  </sheetData>
  <mergeCells count="2">
    <mergeCell ref="A30:D30"/>
    <mergeCell ref="A31:D31"/>
  </mergeCells>
  <hyperlinks>
    <hyperlink ref="A1" location="Contents!B3" display="Return to the Table of Contents" xr:uid="{2CA09396-6A1E-4C0C-B96F-7A0580306FD4}"/>
  </hyperlinks>
  <pageMargins left="0.7" right="0.7" top="0.75" bottom="0.75" header="0.3" footer="0.3"/>
  <pageSetup orientation="portrait" r:id="rId1"/>
  <ignoredErrors>
    <ignoredError sqref="D8:D22" formulaRange="1"/>
  </ignoredError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M31"/>
  <sheetViews>
    <sheetView workbookViewId="0">
      <selection activeCell="A3" sqref="A3"/>
    </sheetView>
  </sheetViews>
  <sheetFormatPr defaultColWidth="9" defaultRowHeight="12.75" customHeight="1"/>
  <cols>
    <col min="1" max="1" width="10.625" style="36" customWidth="1"/>
    <col min="2" max="5" width="8.625" style="36" customWidth="1"/>
    <col min="6" max="6" width="2.625" style="36" customWidth="1"/>
    <col min="7" max="7" width="10.625" style="36" customWidth="1"/>
    <col min="8" max="11" width="8.625" style="36" customWidth="1"/>
    <col min="12" max="12" width="4.625" style="36" customWidth="1"/>
    <col min="13" max="16384" width="9" style="36"/>
  </cols>
  <sheetData>
    <row r="1" spans="1:11" ht="12.75" customHeight="1">
      <c r="A1" s="12" t="s">
        <v>55</v>
      </c>
    </row>
    <row r="3" spans="1:11" s="35" customFormat="1" ht="12.75" customHeight="1">
      <c r="A3" s="3" t="s">
        <v>406</v>
      </c>
      <c r="B3" s="4"/>
      <c r="C3" s="4"/>
      <c r="D3" s="4"/>
      <c r="E3" s="4"/>
      <c r="F3" s="4"/>
      <c r="G3" s="4"/>
      <c r="H3" s="4"/>
      <c r="I3" s="4"/>
    </row>
    <row r="4" spans="1:11" ht="12.75" customHeight="1">
      <c r="A4" s="33"/>
      <c r="B4" s="1"/>
      <c r="C4" s="1"/>
      <c r="D4" s="1"/>
      <c r="E4" s="1"/>
      <c r="F4" s="1"/>
      <c r="G4" s="1"/>
      <c r="H4" s="1"/>
      <c r="I4" s="1"/>
    </row>
    <row r="5" spans="1:11" ht="12.75" customHeight="1">
      <c r="A5" s="33"/>
      <c r="B5" s="1"/>
      <c r="C5" s="1"/>
      <c r="D5" s="1"/>
      <c r="E5" s="1"/>
      <c r="F5" s="1"/>
      <c r="G5" s="1"/>
      <c r="H5" s="1"/>
      <c r="I5" s="1"/>
    </row>
    <row r="6" spans="1:11" ht="12.75" customHeight="1">
      <c r="A6" s="3" t="s">
        <v>486</v>
      </c>
      <c r="B6" s="101"/>
      <c r="C6" s="101"/>
      <c r="D6" s="101"/>
      <c r="E6" s="101"/>
      <c r="F6" s="101"/>
      <c r="G6" s="3" t="s">
        <v>487</v>
      </c>
      <c r="H6" s="14"/>
      <c r="I6" s="14"/>
      <c r="J6" s="14"/>
      <c r="K6" s="14"/>
    </row>
    <row r="7" spans="1:11" ht="25.5">
      <c r="A7" s="396" t="s">
        <v>579</v>
      </c>
      <c r="B7" s="326" t="s">
        <v>416</v>
      </c>
      <c r="C7" s="326" t="s">
        <v>32</v>
      </c>
      <c r="D7" s="326" t="s">
        <v>311</v>
      </c>
      <c r="E7" s="326" t="s">
        <v>277</v>
      </c>
      <c r="F7" s="101"/>
      <c r="G7" s="396" t="s">
        <v>577</v>
      </c>
      <c r="H7" s="326" t="str">
        <f>B7</f>
        <v>DJIA</v>
      </c>
      <c r="I7" s="326" t="str">
        <f>C7</f>
        <v>S&amp;P 500</v>
      </c>
      <c r="J7" s="326" t="str">
        <f>D7</f>
        <v>Nasdaq</v>
      </c>
      <c r="K7" s="326" t="str">
        <f>E7</f>
        <v>Russell 2000</v>
      </c>
    </row>
    <row r="8" spans="1:11" ht="12.75" customHeight="1">
      <c r="A8" s="344">
        <v>40178</v>
      </c>
      <c r="B8" s="340">
        <v>10428.049999999999</v>
      </c>
      <c r="C8" s="340">
        <v>1115.0999999999999</v>
      </c>
      <c r="D8" s="302">
        <v>2269.15</v>
      </c>
      <c r="E8" s="302">
        <v>625.38900000000001</v>
      </c>
      <c r="F8" s="101"/>
      <c r="G8" s="45"/>
      <c r="H8" s="67"/>
      <c r="I8" s="67"/>
      <c r="J8" s="67"/>
      <c r="K8" s="67"/>
    </row>
    <row r="9" spans="1:11" ht="12.75" customHeight="1">
      <c r="A9" s="345">
        <v>40543</v>
      </c>
      <c r="B9" s="341">
        <v>11577.51</v>
      </c>
      <c r="C9" s="341">
        <v>1257.6400000000001</v>
      </c>
      <c r="D9" s="348">
        <v>2652.87</v>
      </c>
      <c r="E9" s="348">
        <v>783.64700000000005</v>
      </c>
      <c r="F9" s="101"/>
      <c r="G9" s="347">
        <f>A9</f>
        <v>40543</v>
      </c>
      <c r="H9" s="332">
        <f t="shared" ref="H9:H22" si="0">B9/B8-1</f>
        <v>0.11022770316598041</v>
      </c>
      <c r="I9" s="332">
        <f t="shared" ref="I9:I22" si="1">C9/C8-1</f>
        <v>0.12782710070845682</v>
      </c>
      <c r="J9" s="332">
        <f t="shared" ref="J9:K22" si="2">D9/D8-1</f>
        <v>0.16910296807174485</v>
      </c>
      <c r="K9" s="332">
        <f>E9/E8-1</f>
        <v>0.25305529838228691</v>
      </c>
    </row>
    <row r="10" spans="1:11" ht="12.75" customHeight="1">
      <c r="A10" s="344">
        <v>40908</v>
      </c>
      <c r="B10" s="340">
        <v>12217.56</v>
      </c>
      <c r="C10" s="340">
        <v>1257.6099999999999</v>
      </c>
      <c r="D10" s="349">
        <v>2605.15</v>
      </c>
      <c r="E10" s="349">
        <v>740.91600000000005</v>
      </c>
      <c r="F10" s="101"/>
      <c r="G10" s="45">
        <f t="shared" ref="G10:G22" si="3">A10</f>
        <v>40908</v>
      </c>
      <c r="H10" s="74">
        <f t="shared" si="0"/>
        <v>5.5283908197876652E-2</v>
      </c>
      <c r="I10" s="74">
        <f t="shared" si="1"/>
        <v>-2.385420311079578E-5</v>
      </c>
      <c r="J10" s="74">
        <f t="shared" si="2"/>
        <v>-1.7988065755200844E-2</v>
      </c>
      <c r="K10" s="74">
        <f>E10/E9-1</f>
        <v>-5.4528378211107786E-2</v>
      </c>
    </row>
    <row r="11" spans="1:11" ht="12.75" customHeight="1">
      <c r="A11" s="345">
        <v>41274</v>
      </c>
      <c r="B11" s="341">
        <v>13104.14</v>
      </c>
      <c r="C11" s="341">
        <v>1426.19</v>
      </c>
      <c r="D11" s="348">
        <v>3019.51</v>
      </c>
      <c r="E11" s="348">
        <v>849.35</v>
      </c>
      <c r="F11" s="101"/>
      <c r="G11" s="347">
        <f t="shared" si="3"/>
        <v>41274</v>
      </c>
      <c r="H11" s="332">
        <f t="shared" si="0"/>
        <v>7.2566044283801423E-2</v>
      </c>
      <c r="I11" s="332">
        <f t="shared" si="1"/>
        <v>0.13404791628565316</v>
      </c>
      <c r="J11" s="332">
        <f t="shared" si="2"/>
        <v>0.15905418114120118</v>
      </c>
      <c r="K11" s="332">
        <f t="shared" si="2"/>
        <v>0.14635127328873976</v>
      </c>
    </row>
    <row r="12" spans="1:11" ht="12.75" customHeight="1">
      <c r="A12" s="344">
        <v>41639</v>
      </c>
      <c r="B12" s="340">
        <v>16576.66</v>
      </c>
      <c r="C12" s="340">
        <v>1848.36</v>
      </c>
      <c r="D12" s="349">
        <v>4176.59</v>
      </c>
      <c r="E12" s="349">
        <v>1163.6369999999999</v>
      </c>
      <c r="F12" s="101"/>
      <c r="G12" s="45">
        <f t="shared" si="3"/>
        <v>41639</v>
      </c>
      <c r="H12" s="74">
        <f t="shared" si="0"/>
        <v>0.26499411636322567</v>
      </c>
      <c r="I12" s="74">
        <f t="shared" si="1"/>
        <v>0.29601245275874866</v>
      </c>
      <c r="J12" s="74">
        <f t="shared" si="2"/>
        <v>0.38320124788459053</v>
      </c>
      <c r="K12" s="74">
        <f t="shared" si="2"/>
        <v>0.37003237770059449</v>
      </c>
    </row>
    <row r="13" spans="1:11" ht="12.75" customHeight="1">
      <c r="A13" s="345">
        <v>42004</v>
      </c>
      <c r="B13" s="341">
        <v>17823.07</v>
      </c>
      <c r="C13" s="341">
        <v>2058.9</v>
      </c>
      <c r="D13" s="348">
        <v>4736.05</v>
      </c>
      <c r="E13" s="348">
        <v>1204.6959999999999</v>
      </c>
      <c r="F13" s="101"/>
      <c r="G13" s="347">
        <f t="shared" si="3"/>
        <v>42004</v>
      </c>
      <c r="H13" s="332">
        <f t="shared" si="0"/>
        <v>7.5190659638310731E-2</v>
      </c>
      <c r="I13" s="332">
        <f t="shared" si="1"/>
        <v>0.11390638187366098</v>
      </c>
      <c r="J13" s="332">
        <f t="shared" si="2"/>
        <v>0.13395138139008145</v>
      </c>
      <c r="K13" s="332">
        <f>E13/E12-1</f>
        <v>3.5285058828483429E-2</v>
      </c>
    </row>
    <row r="14" spans="1:11" ht="12.75" customHeight="1">
      <c r="A14" s="344">
        <v>42369</v>
      </c>
      <c r="B14" s="340">
        <v>17425.03</v>
      </c>
      <c r="C14" s="340">
        <v>2043.94</v>
      </c>
      <c r="D14" s="349">
        <v>5007.41</v>
      </c>
      <c r="E14" s="349">
        <v>1135.8889999999999</v>
      </c>
      <c r="F14" s="101"/>
      <c r="G14" s="45">
        <f t="shared" si="3"/>
        <v>42369</v>
      </c>
      <c r="H14" s="74">
        <f t="shared" si="0"/>
        <v>-2.2332852869904052E-2</v>
      </c>
      <c r="I14" s="74">
        <f t="shared" si="1"/>
        <v>-7.26601583369757E-3</v>
      </c>
      <c r="J14" s="74">
        <f t="shared" si="2"/>
        <v>5.7296692391338722E-2</v>
      </c>
      <c r="K14" s="74">
        <f t="shared" si="2"/>
        <v>-5.7115654073724875E-2</v>
      </c>
    </row>
    <row r="15" spans="1:11" ht="12.75" customHeight="1">
      <c r="A15" s="345">
        <v>42735</v>
      </c>
      <c r="B15" s="341">
        <v>19762.599999999999</v>
      </c>
      <c r="C15" s="341">
        <v>2238.83</v>
      </c>
      <c r="D15" s="348">
        <v>5383.12</v>
      </c>
      <c r="E15" s="348">
        <v>1357.13</v>
      </c>
      <c r="F15" s="101"/>
      <c r="G15" s="347">
        <f t="shared" si="3"/>
        <v>42735</v>
      </c>
      <c r="H15" s="332">
        <f t="shared" si="0"/>
        <v>0.13415012771857504</v>
      </c>
      <c r="I15" s="332">
        <f t="shared" si="1"/>
        <v>9.5350157049619799E-2</v>
      </c>
      <c r="J15" s="332">
        <f t="shared" si="2"/>
        <v>7.5030804347956392E-2</v>
      </c>
      <c r="K15" s="332">
        <f t="shared" si="2"/>
        <v>0.19477343296748195</v>
      </c>
    </row>
    <row r="16" spans="1:11" ht="12.75" customHeight="1">
      <c r="A16" s="344">
        <v>43100</v>
      </c>
      <c r="B16" s="340">
        <v>24719.22</v>
      </c>
      <c r="C16" s="340">
        <v>2673.61</v>
      </c>
      <c r="D16" s="349">
        <v>6903.39</v>
      </c>
      <c r="E16" s="349">
        <v>1535.511</v>
      </c>
      <c r="F16" s="101"/>
      <c r="G16" s="45">
        <f t="shared" si="3"/>
        <v>43100</v>
      </c>
      <c r="H16" s="74">
        <f t="shared" si="0"/>
        <v>0.25080809205266519</v>
      </c>
      <c r="I16" s="74">
        <f t="shared" si="1"/>
        <v>0.19419964892376829</v>
      </c>
      <c r="J16" s="74">
        <f t="shared" si="2"/>
        <v>0.28241428762502041</v>
      </c>
      <c r="K16" s="74">
        <f t="shared" si="2"/>
        <v>0.13143987679883273</v>
      </c>
    </row>
    <row r="17" spans="1:13" ht="12.75" customHeight="1">
      <c r="A17" s="345">
        <v>43465</v>
      </c>
      <c r="B17" s="341">
        <v>23327.46</v>
      </c>
      <c r="C17" s="341">
        <v>2506.85</v>
      </c>
      <c r="D17" s="348">
        <v>6635.28</v>
      </c>
      <c r="E17" s="348">
        <v>1348.559</v>
      </c>
      <c r="F17" s="101"/>
      <c r="G17" s="347">
        <f t="shared" si="3"/>
        <v>43465</v>
      </c>
      <c r="H17" s="332">
        <f t="shared" si="0"/>
        <v>-5.6302747416787535E-2</v>
      </c>
      <c r="I17" s="332">
        <f t="shared" si="1"/>
        <v>-6.2372597349650949E-2</v>
      </c>
      <c r="J17" s="332">
        <f t="shared" si="2"/>
        <v>-3.8837440735638662E-2</v>
      </c>
      <c r="K17" s="332">
        <f t="shared" si="2"/>
        <v>-0.12175230265364434</v>
      </c>
    </row>
    <row r="18" spans="1:13" ht="12.75" customHeight="1">
      <c r="A18" s="344">
        <v>43830</v>
      </c>
      <c r="B18" s="340">
        <v>28538.44</v>
      </c>
      <c r="C18" s="340">
        <v>3230.78</v>
      </c>
      <c r="D18" s="349">
        <v>8972.6</v>
      </c>
      <c r="E18" s="349">
        <v>1668.4690000000001</v>
      </c>
      <c r="F18" s="101"/>
      <c r="G18" s="45">
        <f t="shared" si="3"/>
        <v>43830</v>
      </c>
      <c r="H18" s="74">
        <f t="shared" si="0"/>
        <v>0.22338394321542077</v>
      </c>
      <c r="I18" s="74">
        <f t="shared" si="1"/>
        <v>0.28878074077028959</v>
      </c>
      <c r="J18" s="74">
        <f t="shared" si="2"/>
        <v>0.3522564232406169</v>
      </c>
      <c r="K18" s="74">
        <f t="shared" si="2"/>
        <v>0.23722358458176473</v>
      </c>
    </row>
    <row r="19" spans="1:13" ht="12.75" customHeight="1">
      <c r="A19" s="345">
        <v>44196</v>
      </c>
      <c r="B19" s="341">
        <v>30606.48</v>
      </c>
      <c r="C19" s="341">
        <v>3756.07</v>
      </c>
      <c r="D19" s="348">
        <v>12888.28</v>
      </c>
      <c r="E19" s="348">
        <v>1974.855</v>
      </c>
      <c r="F19" s="101"/>
      <c r="G19" s="347">
        <f t="shared" si="3"/>
        <v>44196</v>
      </c>
      <c r="H19" s="332">
        <f t="shared" si="0"/>
        <v>7.246506816770637E-2</v>
      </c>
      <c r="I19" s="332">
        <f t="shared" si="1"/>
        <v>0.16258921994069531</v>
      </c>
      <c r="J19" s="332">
        <f t="shared" si="2"/>
        <v>0.43640416378753089</v>
      </c>
      <c r="K19" s="332">
        <f t="shared" si="2"/>
        <v>0.18363301925297981</v>
      </c>
    </row>
    <row r="20" spans="1:13" ht="12.75" customHeight="1">
      <c r="A20" s="344">
        <v>44561</v>
      </c>
      <c r="B20" s="340">
        <v>36338.300000000003</v>
      </c>
      <c r="C20" s="340">
        <v>4766.18</v>
      </c>
      <c r="D20" s="349">
        <v>15644.97</v>
      </c>
      <c r="E20" s="349">
        <v>2245.3130000000001</v>
      </c>
      <c r="F20" s="101"/>
      <c r="G20" s="45">
        <f t="shared" si="3"/>
        <v>44561</v>
      </c>
      <c r="H20" s="74">
        <f t="shared" si="0"/>
        <v>0.18727472090877506</v>
      </c>
      <c r="I20" s="74">
        <f t="shared" si="1"/>
        <v>0.268927362908572</v>
      </c>
      <c r="J20" s="74">
        <f t="shared" si="2"/>
        <v>0.21389122520615622</v>
      </c>
      <c r="K20" s="74">
        <f t="shared" si="2"/>
        <v>0.136950814110403</v>
      </c>
    </row>
    <row r="21" spans="1:13" ht="12.75" customHeight="1">
      <c r="A21" s="345">
        <v>44926</v>
      </c>
      <c r="B21" s="341">
        <v>33147.25</v>
      </c>
      <c r="C21" s="341">
        <v>3839.5</v>
      </c>
      <c r="D21" s="348">
        <v>10466.48</v>
      </c>
      <c r="E21" s="348">
        <v>1761.2460000000001</v>
      </c>
      <c r="F21" s="101"/>
      <c r="G21" s="347">
        <f t="shared" si="3"/>
        <v>44926</v>
      </c>
      <c r="H21" s="332">
        <f t="shared" si="0"/>
        <v>-8.7815060143154766E-2</v>
      </c>
      <c r="I21" s="332">
        <f t="shared" si="1"/>
        <v>-0.19442824232404154</v>
      </c>
      <c r="J21" s="332">
        <f t="shared" si="2"/>
        <v>-0.33100031511725492</v>
      </c>
      <c r="K21" s="332">
        <f t="shared" si="2"/>
        <v>-0.21558998678580665</v>
      </c>
    </row>
    <row r="22" spans="1:13" ht="12.75" customHeight="1">
      <c r="A22" s="346">
        <v>45291</v>
      </c>
      <c r="B22" s="342">
        <v>37689.54</v>
      </c>
      <c r="C22" s="342">
        <v>4769.83</v>
      </c>
      <c r="D22" s="303">
        <v>15011.35</v>
      </c>
      <c r="E22" s="303">
        <v>2027.0740000000001</v>
      </c>
      <c r="F22" s="101"/>
      <c r="G22" s="77">
        <f t="shared" si="3"/>
        <v>45291</v>
      </c>
      <c r="H22" s="73">
        <f t="shared" si="0"/>
        <v>0.13703369057764969</v>
      </c>
      <c r="I22" s="73">
        <f t="shared" si="1"/>
        <v>0.24230498762859742</v>
      </c>
      <c r="J22" s="73">
        <f t="shared" si="2"/>
        <v>0.43423099265464615</v>
      </c>
      <c r="K22" s="73">
        <f>E22/E21-1</f>
        <v>0.15093178352143877</v>
      </c>
    </row>
    <row r="23" spans="1:13" ht="12.75" customHeight="1">
      <c r="A23" s="5"/>
      <c r="B23" s="16"/>
      <c r="C23" s="16"/>
      <c r="D23" s="11"/>
      <c r="E23" s="11"/>
      <c r="F23" s="101"/>
      <c r="H23" s="9"/>
      <c r="I23" s="1"/>
      <c r="M23" s="9"/>
    </row>
    <row r="24" spans="1:13" ht="12.75" customHeight="1">
      <c r="A24" s="335" t="s">
        <v>99</v>
      </c>
      <c r="B24" s="328">
        <f>AVERAGE(B$8:B$22)</f>
        <v>22218.754000000001</v>
      </c>
      <c r="C24" s="328">
        <f t="shared" ref="C24:E24" si="4">AVERAGE(C$8:C$22)</f>
        <v>2585.9593333333332</v>
      </c>
      <c r="D24" s="328">
        <f t="shared" si="4"/>
        <v>7091.48</v>
      </c>
      <c r="E24" s="328">
        <f t="shared" si="4"/>
        <v>1361.4453999999998</v>
      </c>
      <c r="F24" s="1"/>
    </row>
    <row r="25" spans="1:13" ht="12.75" customHeight="1">
      <c r="A25" s="335" t="s">
        <v>123</v>
      </c>
      <c r="B25" s="329">
        <f>B22/B21-1</f>
        <v>0.13703369057764969</v>
      </c>
      <c r="C25" s="329">
        <f t="shared" ref="C25:E25" si="5">C22/C21-1</f>
        <v>0.24230498762859742</v>
      </c>
      <c r="D25" s="329">
        <f t="shared" si="5"/>
        <v>0.43423099265464615</v>
      </c>
      <c r="E25" s="329">
        <f t="shared" si="5"/>
        <v>0.15093178352143877</v>
      </c>
      <c r="F25" s="1"/>
    </row>
    <row r="26" spans="1:13" ht="12.75" customHeight="1">
      <c r="A26" s="336" t="s">
        <v>457</v>
      </c>
      <c r="B26" s="330">
        <f>((B22/B17)^(1/5))-1</f>
        <v>0.10070433450558136</v>
      </c>
      <c r="C26" s="330">
        <f t="shared" ref="C26:E26" si="6">((C22/C17)^(1/5))-1</f>
        <v>0.13729966310763553</v>
      </c>
      <c r="D26" s="330">
        <f t="shared" si="6"/>
        <v>0.17736765167019097</v>
      </c>
      <c r="E26" s="330">
        <f t="shared" si="6"/>
        <v>8.4925533371546846E-2</v>
      </c>
      <c r="F26" s="1"/>
      <c r="H26" s="74"/>
      <c r="I26" s="74"/>
      <c r="J26" s="74"/>
      <c r="K26" s="74"/>
    </row>
    <row r="27" spans="1:13" ht="12.75" customHeight="1">
      <c r="A27" s="336" t="s">
        <v>458</v>
      </c>
      <c r="B27" s="330">
        <f>((B22/B12)^(1/10))-1</f>
        <v>8.5606364359918086E-2</v>
      </c>
      <c r="C27" s="330">
        <f t="shared" ref="C27:E27" si="7">((C22/C12)^(1/10))-1</f>
        <v>9.9440254274700823E-2</v>
      </c>
      <c r="D27" s="330">
        <f t="shared" si="7"/>
        <v>0.13647474888829958</v>
      </c>
      <c r="E27" s="330">
        <f t="shared" si="7"/>
        <v>5.7073554968976037E-2</v>
      </c>
      <c r="F27" s="1"/>
      <c r="H27" s="74"/>
      <c r="I27" s="74"/>
      <c r="J27" s="74"/>
      <c r="K27" s="74"/>
    </row>
    <row r="28" spans="1:13" ht="12.75" customHeight="1">
      <c r="A28" s="12"/>
    </row>
    <row r="30" spans="1:13" s="119" customFormat="1" ht="11.25">
      <c r="A30" s="70" t="s">
        <v>112</v>
      </c>
      <c r="B30" s="70"/>
      <c r="C30" s="70"/>
      <c r="D30" s="70"/>
      <c r="E30" s="70"/>
      <c r="F30" s="162"/>
    </row>
    <row r="31" spans="1:13" s="119" customFormat="1" ht="11.25">
      <c r="A31" s="70" t="s">
        <v>417</v>
      </c>
    </row>
  </sheetData>
  <hyperlinks>
    <hyperlink ref="A1" location="Contents!B3" display="Return to the Table of Contents" xr:uid="{057914AB-0424-4D60-999C-F8298C2444E5}"/>
  </hyperlinks>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V36"/>
  <sheetViews>
    <sheetView workbookViewId="0">
      <selection activeCell="A3" sqref="A3"/>
    </sheetView>
  </sheetViews>
  <sheetFormatPr defaultColWidth="10.625" defaultRowHeight="12.75"/>
  <cols>
    <col min="1" max="10" width="9.625" style="36" customWidth="1"/>
    <col min="11" max="11" width="2.625" style="36" customWidth="1"/>
    <col min="12" max="12" width="10.625" style="36" customWidth="1"/>
    <col min="13" max="21" width="9.625" style="36" customWidth="1"/>
    <col min="22" max="22" width="2.625" style="36" customWidth="1"/>
    <col min="23" max="16384" width="10.625" style="36"/>
  </cols>
  <sheetData>
    <row r="1" spans="1:22">
      <c r="A1" s="68" t="s">
        <v>55</v>
      </c>
    </row>
    <row r="3" spans="1:22">
      <c r="A3" s="13" t="s">
        <v>407</v>
      </c>
      <c r="B3" s="1"/>
      <c r="C3" s="1"/>
      <c r="D3" s="1"/>
      <c r="E3" s="14"/>
      <c r="F3" s="1"/>
      <c r="G3" s="1"/>
      <c r="H3" s="1"/>
      <c r="I3" s="1"/>
      <c r="J3" s="1"/>
      <c r="K3" s="1"/>
      <c r="V3" s="1"/>
    </row>
    <row r="4" spans="1:22">
      <c r="A4" s="33"/>
      <c r="B4" s="1"/>
      <c r="C4" s="1"/>
      <c r="D4" s="1"/>
      <c r="E4" s="14" t="s">
        <v>7</v>
      </c>
      <c r="F4" s="1"/>
      <c r="G4" s="1"/>
      <c r="H4" s="1"/>
      <c r="I4" s="1"/>
      <c r="J4" s="1"/>
      <c r="K4" s="1"/>
      <c r="V4" s="1"/>
    </row>
    <row r="5" spans="1:22">
      <c r="A5" s="33"/>
      <c r="B5" s="1"/>
      <c r="C5" s="1"/>
      <c r="D5" s="1"/>
      <c r="E5" s="14"/>
      <c r="F5" s="1"/>
      <c r="G5" s="1"/>
      <c r="H5" s="1"/>
      <c r="I5" s="1"/>
      <c r="J5" s="1"/>
      <c r="K5" s="1"/>
      <c r="V5" s="1"/>
    </row>
    <row r="6" spans="1:22" ht="14.25" customHeight="1">
      <c r="A6" s="13" t="s">
        <v>488</v>
      </c>
      <c r="B6" s="14"/>
      <c r="C6" s="14"/>
      <c r="D6" s="14"/>
      <c r="E6" s="14"/>
      <c r="F6" s="14"/>
      <c r="G6" s="14"/>
      <c r="H6" s="14"/>
      <c r="I6" s="14"/>
      <c r="J6" s="14"/>
      <c r="K6" s="1"/>
      <c r="L6" s="13" t="s">
        <v>489</v>
      </c>
      <c r="M6" s="14"/>
      <c r="N6" s="14"/>
      <c r="O6" s="14"/>
      <c r="P6" s="14"/>
      <c r="Q6" s="14"/>
      <c r="R6" s="14"/>
      <c r="S6" s="14"/>
      <c r="T6" s="14"/>
      <c r="U6" s="14"/>
      <c r="V6" s="1"/>
    </row>
    <row r="7" spans="1:22" ht="27" customHeight="1">
      <c r="A7" s="350"/>
      <c r="B7" s="326" t="s">
        <v>418</v>
      </c>
      <c r="C7" s="326" t="s">
        <v>419</v>
      </c>
      <c r="D7" s="326" t="s">
        <v>420</v>
      </c>
      <c r="E7" s="326" t="s">
        <v>421</v>
      </c>
      <c r="F7" s="326" t="s">
        <v>422</v>
      </c>
      <c r="G7" s="326" t="s">
        <v>423</v>
      </c>
      <c r="H7" s="326" t="s">
        <v>424</v>
      </c>
      <c r="I7" s="326" t="s">
        <v>425</v>
      </c>
      <c r="J7" s="326" t="s">
        <v>426</v>
      </c>
      <c r="K7" s="1"/>
      <c r="L7" s="350" t="s">
        <v>577</v>
      </c>
      <c r="M7" s="326" t="str">
        <f>B7</f>
        <v>3M UST</v>
      </c>
      <c r="N7" s="326" t="str">
        <f t="shared" ref="N7:U7" si="0">C7</f>
        <v>2Y UST</v>
      </c>
      <c r="O7" s="326" t="str">
        <f t="shared" si="0"/>
        <v>10Y UST</v>
      </c>
      <c r="P7" s="326" t="str">
        <f t="shared" si="0"/>
        <v>30Y UST</v>
      </c>
      <c r="Q7" s="326" t="str">
        <f t="shared" si="0"/>
        <v>Aaa Corporates</v>
      </c>
      <c r="R7" s="326" t="str">
        <f t="shared" si="0"/>
        <v>Baa Corporates</v>
      </c>
      <c r="S7" s="326" t="str">
        <f t="shared" si="0"/>
        <v>20Y HG Munis</v>
      </c>
      <c r="T7" s="326" t="str">
        <f t="shared" si="0"/>
        <v>Prime</v>
      </c>
      <c r="U7" s="326" t="str">
        <f t="shared" si="0"/>
        <v>Fed Funds</v>
      </c>
      <c r="V7" s="7"/>
    </row>
    <row r="8" spans="1:22">
      <c r="A8" s="45">
        <v>40178</v>
      </c>
      <c r="B8" s="215">
        <v>0.1509200000000003</v>
      </c>
      <c r="C8" s="215">
        <v>0.95847999999999944</v>
      </c>
      <c r="D8" s="215">
        <v>3.2641200000000037</v>
      </c>
      <c r="E8" s="215">
        <v>4.0766399999999994</v>
      </c>
      <c r="F8" s="196">
        <v>5.3148399999999985</v>
      </c>
      <c r="G8" s="196">
        <v>7.2916000000000025</v>
      </c>
      <c r="H8" s="196">
        <v>4.6399999999999997</v>
      </c>
      <c r="I8" s="196">
        <v>3.25</v>
      </c>
      <c r="J8" s="215">
        <v>0.15972222222222204</v>
      </c>
      <c r="K8" s="1"/>
      <c r="L8" s="45"/>
      <c r="M8" s="102"/>
      <c r="N8" s="102"/>
      <c r="O8" s="102"/>
      <c r="P8" s="102"/>
      <c r="Q8" s="102"/>
      <c r="R8" s="102"/>
      <c r="S8" s="102"/>
      <c r="T8" s="102"/>
      <c r="U8" s="102"/>
      <c r="V8" s="1"/>
    </row>
    <row r="9" spans="1:22">
      <c r="A9" s="347">
        <v>40543</v>
      </c>
      <c r="B9" s="351">
        <v>0.13844621513944214</v>
      </c>
      <c r="C9" s="351">
        <v>0.70334661354581673</v>
      </c>
      <c r="D9" s="351">
        <v>3.2150597609561737</v>
      </c>
      <c r="E9" s="351">
        <v>4.2510756972111574</v>
      </c>
      <c r="F9" s="352">
        <v>4.9409920634920663</v>
      </c>
      <c r="G9" s="352">
        <v>6.0382936507936451</v>
      </c>
      <c r="H9" s="352">
        <v>4.16</v>
      </c>
      <c r="I9" s="352">
        <v>3.2371541501976284</v>
      </c>
      <c r="J9" s="351">
        <v>0.17702380952380969</v>
      </c>
      <c r="K9" s="1"/>
      <c r="L9" s="347">
        <f>A9</f>
        <v>40543</v>
      </c>
      <c r="M9" s="353">
        <f>B9-B8</f>
        <v>-1.2473784860558168E-2</v>
      </c>
      <c r="N9" s="353">
        <f t="shared" ref="N9:P22" si="1">C9-C8</f>
        <v>-0.25513338645418271</v>
      </c>
      <c r="O9" s="353">
        <f t="shared" si="1"/>
        <v>-4.9060239043829945E-2</v>
      </c>
      <c r="P9" s="353">
        <f t="shared" si="1"/>
        <v>0.17443569721115804</v>
      </c>
      <c r="Q9" s="352">
        <f>F9-F8</f>
        <v>-0.37384793650793213</v>
      </c>
      <c r="R9" s="352">
        <f t="shared" ref="R9:U22" si="2">G9-G8</f>
        <v>-1.2533063492063574</v>
      </c>
      <c r="S9" s="352">
        <f t="shared" si="2"/>
        <v>-0.47999999999999954</v>
      </c>
      <c r="T9" s="352">
        <f t="shared" si="2"/>
        <v>-1.2845849802371578E-2</v>
      </c>
      <c r="U9" s="351">
        <f t="shared" si="2"/>
        <v>1.7301587301587651E-2</v>
      </c>
      <c r="V9" s="1"/>
    </row>
    <row r="10" spans="1:22">
      <c r="A10" s="45">
        <v>40908</v>
      </c>
      <c r="B10" s="215">
        <v>5.2839999999999845E-2</v>
      </c>
      <c r="C10" s="215">
        <v>0.44936000000000009</v>
      </c>
      <c r="D10" s="215">
        <v>2.7816400000000003</v>
      </c>
      <c r="E10" s="215">
        <v>3.9107999999999992</v>
      </c>
      <c r="F10" s="196">
        <v>4.6381200000000016</v>
      </c>
      <c r="G10" s="196">
        <v>5.6616400000000047</v>
      </c>
      <c r="H10" s="196">
        <v>4.29</v>
      </c>
      <c r="I10" s="196">
        <v>3.25</v>
      </c>
      <c r="J10" s="215">
        <v>0.10183266932270887</v>
      </c>
      <c r="K10" s="1"/>
      <c r="L10" s="45">
        <f t="shared" ref="L10:L22" si="3">A10</f>
        <v>40908</v>
      </c>
      <c r="M10" s="217">
        <f t="shared" ref="M10:M22" si="4">B10-B9</f>
        <v>-8.560621513944229E-2</v>
      </c>
      <c r="N10" s="217">
        <f t="shared" si="1"/>
        <v>-0.25398661354581664</v>
      </c>
      <c r="O10" s="217">
        <f t="shared" si="1"/>
        <v>-0.43341976095617341</v>
      </c>
      <c r="P10" s="217">
        <f t="shared" si="1"/>
        <v>-0.34027569721115825</v>
      </c>
      <c r="Q10" s="196">
        <f t="shared" ref="Q10:Q22" si="5">F10-F9</f>
        <v>-0.30287206349206475</v>
      </c>
      <c r="R10" s="196">
        <f t="shared" si="2"/>
        <v>-0.37665365079364044</v>
      </c>
      <c r="S10" s="196">
        <f t="shared" si="2"/>
        <v>0.12999999999999989</v>
      </c>
      <c r="T10" s="196">
        <f t="shared" si="2"/>
        <v>1.2845849802371578E-2</v>
      </c>
      <c r="U10" s="215">
        <f t="shared" si="2"/>
        <v>-7.519114020110082E-2</v>
      </c>
      <c r="V10" s="1"/>
    </row>
    <row r="11" spans="1:22">
      <c r="A11" s="347">
        <v>41274</v>
      </c>
      <c r="B11" s="351">
        <v>8.7599999999999928E-2</v>
      </c>
      <c r="C11" s="351">
        <v>0.27616000000000024</v>
      </c>
      <c r="D11" s="351">
        <v>1.8034399999999997</v>
      </c>
      <c r="E11" s="351">
        <v>2.9216800000000007</v>
      </c>
      <c r="F11" s="352">
        <v>3.6724799999999989</v>
      </c>
      <c r="G11" s="352">
        <v>4.9389999999999974</v>
      </c>
      <c r="H11" s="352">
        <v>3.2499300772521189</v>
      </c>
      <c r="I11" s="352">
        <v>3.25</v>
      </c>
      <c r="J11" s="351">
        <v>0.14211155378486048</v>
      </c>
      <c r="K11" s="1"/>
      <c r="L11" s="347">
        <f t="shared" si="3"/>
        <v>41274</v>
      </c>
      <c r="M11" s="353">
        <f t="shared" si="4"/>
        <v>3.4760000000000082E-2</v>
      </c>
      <c r="N11" s="353">
        <f t="shared" si="1"/>
        <v>-0.17319999999999985</v>
      </c>
      <c r="O11" s="353">
        <f t="shared" si="1"/>
        <v>-0.97820000000000062</v>
      </c>
      <c r="P11" s="353">
        <f t="shared" si="1"/>
        <v>-0.98911999999999844</v>
      </c>
      <c r="Q11" s="352">
        <f t="shared" si="5"/>
        <v>-0.96564000000000272</v>
      </c>
      <c r="R11" s="352">
        <f t="shared" si="2"/>
        <v>-0.72264000000000728</v>
      </c>
      <c r="S11" s="352">
        <f t="shared" si="2"/>
        <v>-1.0400699227478811</v>
      </c>
      <c r="T11" s="352">
        <f t="shared" si="2"/>
        <v>0</v>
      </c>
      <c r="U11" s="351">
        <f t="shared" si="2"/>
        <v>4.027888446215161E-2</v>
      </c>
      <c r="V11" s="1"/>
    </row>
    <row r="12" spans="1:22">
      <c r="A12" s="45">
        <v>41639</v>
      </c>
      <c r="B12" s="215">
        <v>5.7079999999999929E-2</v>
      </c>
      <c r="C12" s="215">
        <v>0.30708000000000002</v>
      </c>
      <c r="D12" s="215">
        <v>2.3501599999999989</v>
      </c>
      <c r="E12" s="215">
        <v>3.4461600000000008</v>
      </c>
      <c r="F12" s="196">
        <v>4.2342400000000007</v>
      </c>
      <c r="G12" s="196">
        <v>5.1010399999999994</v>
      </c>
      <c r="H12" s="196">
        <v>3.9621659123450352</v>
      </c>
      <c r="I12" s="196">
        <v>3.25</v>
      </c>
      <c r="J12" s="215">
        <v>0.10780876494023874</v>
      </c>
      <c r="K12" s="1"/>
      <c r="L12" s="45">
        <f t="shared" si="3"/>
        <v>41639</v>
      </c>
      <c r="M12" s="217">
        <f t="shared" si="4"/>
        <v>-3.0519999999999999E-2</v>
      </c>
      <c r="N12" s="217">
        <f t="shared" si="1"/>
        <v>3.0919999999999781E-2</v>
      </c>
      <c r="O12" s="217">
        <f t="shared" si="1"/>
        <v>0.54671999999999921</v>
      </c>
      <c r="P12" s="217">
        <f t="shared" si="1"/>
        <v>0.52448000000000006</v>
      </c>
      <c r="Q12" s="196">
        <f t="shared" si="5"/>
        <v>0.56176000000000181</v>
      </c>
      <c r="R12" s="196">
        <f t="shared" si="2"/>
        <v>0.16204000000000196</v>
      </c>
      <c r="S12" s="196">
        <f t="shared" si="2"/>
        <v>0.71223583509291633</v>
      </c>
      <c r="T12" s="196">
        <f t="shared" si="2"/>
        <v>0</v>
      </c>
      <c r="U12" s="215">
        <f t="shared" si="2"/>
        <v>-3.4302788844621748E-2</v>
      </c>
      <c r="V12" s="1"/>
    </row>
    <row r="13" spans="1:22">
      <c r="A13" s="347">
        <v>42004</v>
      </c>
      <c r="B13" s="351">
        <v>3.271999999999993E-2</v>
      </c>
      <c r="C13" s="351">
        <v>0.46207999999999994</v>
      </c>
      <c r="D13" s="351">
        <v>2.5395600000000003</v>
      </c>
      <c r="E13" s="351">
        <v>3.3381600000000016</v>
      </c>
      <c r="F13" s="352">
        <v>4.1603199999999996</v>
      </c>
      <c r="G13" s="352">
        <v>4.8522799999999995</v>
      </c>
      <c r="H13" s="352">
        <v>3.7795139993238478</v>
      </c>
      <c r="I13" s="352">
        <v>3.25</v>
      </c>
      <c r="J13" s="351">
        <v>8.9003984063744948E-2</v>
      </c>
      <c r="K13" s="1"/>
      <c r="L13" s="347">
        <f t="shared" si="3"/>
        <v>42004</v>
      </c>
      <c r="M13" s="353">
        <f t="shared" si="4"/>
        <v>-2.436E-2</v>
      </c>
      <c r="N13" s="353">
        <f t="shared" si="1"/>
        <v>0.15499999999999992</v>
      </c>
      <c r="O13" s="353">
        <f t="shared" si="1"/>
        <v>0.18940000000000135</v>
      </c>
      <c r="P13" s="353">
        <f t="shared" si="1"/>
        <v>-0.10799999999999921</v>
      </c>
      <c r="Q13" s="352">
        <f t="shared" si="5"/>
        <v>-7.3920000000001096E-2</v>
      </c>
      <c r="R13" s="352">
        <f t="shared" si="2"/>
        <v>-0.24875999999999987</v>
      </c>
      <c r="S13" s="352">
        <f t="shared" si="2"/>
        <v>-0.18265191302118744</v>
      </c>
      <c r="T13" s="352">
        <f t="shared" si="2"/>
        <v>0</v>
      </c>
      <c r="U13" s="351">
        <f t="shared" si="2"/>
        <v>-1.8804780876493787E-2</v>
      </c>
      <c r="V13" s="1"/>
    </row>
    <row r="14" spans="1:22">
      <c r="A14" s="45">
        <v>42369</v>
      </c>
      <c r="B14" s="215">
        <v>5.2509960159362511E-2</v>
      </c>
      <c r="C14" s="215">
        <v>0.68677290836653404</v>
      </c>
      <c r="D14" s="215">
        <v>2.1382868525896415</v>
      </c>
      <c r="E14" s="215">
        <v>2.8409960159362564</v>
      </c>
      <c r="F14" s="196">
        <v>3.8888047808764914</v>
      </c>
      <c r="G14" s="196">
        <v>5.0007569721115566</v>
      </c>
      <c r="H14" s="196">
        <v>3.4759949275282476</v>
      </c>
      <c r="I14" s="196">
        <v>3.2599206349206349</v>
      </c>
      <c r="J14" s="215">
        <v>0.13428571428571442</v>
      </c>
      <c r="K14" s="1"/>
      <c r="L14" s="45">
        <f t="shared" si="3"/>
        <v>42369</v>
      </c>
      <c r="M14" s="217">
        <f t="shared" si="4"/>
        <v>1.9789960159362581E-2</v>
      </c>
      <c r="N14" s="217">
        <f t="shared" si="1"/>
        <v>0.22469290836653411</v>
      </c>
      <c r="O14" s="217">
        <f t="shared" si="1"/>
        <v>-0.4012731474103588</v>
      </c>
      <c r="P14" s="217">
        <f t="shared" si="1"/>
        <v>-0.49716398406374518</v>
      </c>
      <c r="Q14" s="196">
        <f t="shared" si="5"/>
        <v>-0.27151521912350818</v>
      </c>
      <c r="R14" s="196">
        <f t="shared" si="2"/>
        <v>0.14847697211155708</v>
      </c>
      <c r="S14" s="196">
        <f t="shared" si="2"/>
        <v>-0.30351907179560023</v>
      </c>
      <c r="T14" s="196">
        <f t="shared" si="2"/>
        <v>9.9206349206348854E-3</v>
      </c>
      <c r="U14" s="215">
        <f t="shared" si="2"/>
        <v>4.5281730221969477E-2</v>
      </c>
      <c r="V14" s="1"/>
    </row>
    <row r="15" spans="1:22">
      <c r="A15" s="347">
        <v>42735</v>
      </c>
      <c r="B15" s="351">
        <v>0.31936000000000009</v>
      </c>
      <c r="C15" s="351">
        <v>0.83420000000000094</v>
      </c>
      <c r="D15" s="351">
        <v>1.8374400000000002</v>
      </c>
      <c r="E15" s="351">
        <v>2.5944000000000007</v>
      </c>
      <c r="F15" s="352">
        <v>3.659959999999999</v>
      </c>
      <c r="G15" s="352">
        <v>4.7078799999999976</v>
      </c>
      <c r="H15" s="352">
        <v>3.0679919004534222</v>
      </c>
      <c r="I15" s="352">
        <v>3.510956175298805</v>
      </c>
      <c r="J15" s="351">
        <v>0.39466135458167273</v>
      </c>
      <c r="K15" s="1"/>
      <c r="L15" s="347">
        <f t="shared" si="3"/>
        <v>42735</v>
      </c>
      <c r="M15" s="353">
        <f t="shared" si="4"/>
        <v>0.2668500398406376</v>
      </c>
      <c r="N15" s="353">
        <f t="shared" si="1"/>
        <v>0.1474270916334669</v>
      </c>
      <c r="O15" s="353">
        <f t="shared" si="1"/>
        <v>-0.30084685258964128</v>
      </c>
      <c r="P15" s="353">
        <f t="shared" si="1"/>
        <v>-0.24659601593625569</v>
      </c>
      <c r="Q15" s="352">
        <f t="shared" si="5"/>
        <v>-0.2288447808764924</v>
      </c>
      <c r="R15" s="352">
        <f t="shared" si="2"/>
        <v>-0.29287697211155894</v>
      </c>
      <c r="S15" s="352">
        <f t="shared" si="2"/>
        <v>-0.40800302707482539</v>
      </c>
      <c r="T15" s="352">
        <f t="shared" si="2"/>
        <v>0.25103554037817011</v>
      </c>
      <c r="U15" s="351">
        <f t="shared" si="2"/>
        <v>0.26037564029595828</v>
      </c>
      <c r="V15" s="1"/>
    </row>
    <row r="16" spans="1:22">
      <c r="A16" s="45">
        <v>43100</v>
      </c>
      <c r="B16" s="215">
        <v>0.94896000000000047</v>
      </c>
      <c r="C16" s="215">
        <v>1.3992000000000009</v>
      </c>
      <c r="D16" s="215">
        <v>2.3294800000000002</v>
      </c>
      <c r="E16" s="215">
        <v>2.8940399999999991</v>
      </c>
      <c r="F16" s="196">
        <v>3.7429199999999994</v>
      </c>
      <c r="G16" s="196">
        <v>4.4395200000000026</v>
      </c>
      <c r="H16" s="196">
        <v>3.3607220674330058</v>
      </c>
      <c r="I16" s="196">
        <v>4.0810276679841895</v>
      </c>
      <c r="J16" s="215">
        <v>1.0037051792828655</v>
      </c>
      <c r="K16" s="1"/>
      <c r="L16" s="45">
        <f t="shared" si="3"/>
        <v>43100</v>
      </c>
      <c r="M16" s="217">
        <f t="shared" si="4"/>
        <v>0.62960000000000038</v>
      </c>
      <c r="N16" s="217">
        <f t="shared" si="1"/>
        <v>0.56499999999999995</v>
      </c>
      <c r="O16" s="217">
        <f t="shared" si="1"/>
        <v>0.49204000000000003</v>
      </c>
      <c r="P16" s="217">
        <f t="shared" si="1"/>
        <v>0.29963999999999835</v>
      </c>
      <c r="Q16" s="196">
        <f t="shared" si="5"/>
        <v>8.2960000000000367E-2</v>
      </c>
      <c r="R16" s="196">
        <f t="shared" si="2"/>
        <v>-0.26835999999999505</v>
      </c>
      <c r="S16" s="196">
        <f t="shared" si="2"/>
        <v>0.29273016697958365</v>
      </c>
      <c r="T16" s="196">
        <f t="shared" si="2"/>
        <v>0.57007149268538448</v>
      </c>
      <c r="U16" s="215">
        <f t="shared" si="2"/>
        <v>0.60904382470119278</v>
      </c>
      <c r="V16" s="1"/>
    </row>
    <row r="17" spans="1:22">
      <c r="A17" s="347">
        <v>43465</v>
      </c>
      <c r="B17" s="351">
        <v>1.9716867469879513</v>
      </c>
      <c r="C17" s="351">
        <v>2.5270682730923686</v>
      </c>
      <c r="D17" s="351">
        <v>2.9112449799196782</v>
      </c>
      <c r="E17" s="351">
        <v>3.111566265060242</v>
      </c>
      <c r="F17" s="352">
        <v>3.9290800000000026</v>
      </c>
      <c r="G17" s="352">
        <v>4.7992000000000026</v>
      </c>
      <c r="H17" s="352">
        <v>3.5290191848996164</v>
      </c>
      <c r="I17" s="352">
        <v>4.8829365079365079</v>
      </c>
      <c r="J17" s="351">
        <v>1.8310358565737039</v>
      </c>
      <c r="K17" s="1"/>
      <c r="L17" s="347">
        <f t="shared" si="3"/>
        <v>43465</v>
      </c>
      <c r="M17" s="353">
        <f t="shared" si="4"/>
        <v>1.0227267469879509</v>
      </c>
      <c r="N17" s="353">
        <f t="shared" si="1"/>
        <v>1.1278682730923677</v>
      </c>
      <c r="O17" s="353">
        <f t="shared" si="1"/>
        <v>0.58176497991967802</v>
      </c>
      <c r="P17" s="353">
        <f t="shared" si="1"/>
        <v>0.21752626506024297</v>
      </c>
      <c r="Q17" s="352">
        <f t="shared" si="5"/>
        <v>0.18616000000000321</v>
      </c>
      <c r="R17" s="352">
        <f t="shared" si="2"/>
        <v>0.35968</v>
      </c>
      <c r="S17" s="352">
        <f t="shared" si="2"/>
        <v>0.16829711746661058</v>
      </c>
      <c r="T17" s="352">
        <f t="shared" si="2"/>
        <v>0.80190883995231843</v>
      </c>
      <c r="U17" s="351">
        <f t="shared" si="2"/>
        <v>0.82733067729083842</v>
      </c>
      <c r="V17" s="1"/>
    </row>
    <row r="18" spans="1:22">
      <c r="A18" s="45">
        <v>43830</v>
      </c>
      <c r="B18" s="215">
        <v>2.105760000000001</v>
      </c>
      <c r="C18" s="215">
        <v>1.9688000000000005</v>
      </c>
      <c r="D18" s="215">
        <v>2.1413999999999982</v>
      </c>
      <c r="E18" s="215">
        <v>2.5803999999999991</v>
      </c>
      <c r="F18" s="196">
        <v>3.3864799999999988</v>
      </c>
      <c r="G18" s="196">
        <v>4.3728000000000034</v>
      </c>
      <c r="H18" s="196">
        <v>3.379175115217155</v>
      </c>
      <c r="I18" s="196">
        <v>5.2875494071146241</v>
      </c>
      <c r="J18" s="215">
        <v>2.1630677290836613</v>
      </c>
      <c r="K18" s="1"/>
      <c r="L18" s="45">
        <f t="shared" si="3"/>
        <v>43830</v>
      </c>
      <c r="M18" s="217">
        <f t="shared" si="4"/>
        <v>0.13407325301204964</v>
      </c>
      <c r="N18" s="217">
        <f t="shared" si="1"/>
        <v>-0.55826827309236804</v>
      </c>
      <c r="O18" s="217">
        <f t="shared" si="1"/>
        <v>-0.76984497991968004</v>
      </c>
      <c r="P18" s="217">
        <f t="shared" si="1"/>
        <v>-0.53116626506024289</v>
      </c>
      <c r="Q18" s="196">
        <f t="shared" si="5"/>
        <v>-0.54260000000000375</v>
      </c>
      <c r="R18" s="196">
        <f t="shared" si="2"/>
        <v>-0.42639999999999922</v>
      </c>
      <c r="S18" s="196">
        <f t="shared" si="2"/>
        <v>-0.14984406968246144</v>
      </c>
      <c r="T18" s="196">
        <f t="shared" si="2"/>
        <v>0.40461289917811616</v>
      </c>
      <c r="U18" s="215">
        <f t="shared" si="2"/>
        <v>0.33203187250995736</v>
      </c>
      <c r="V18" s="1"/>
    </row>
    <row r="19" spans="1:22">
      <c r="A19" s="347">
        <v>44196</v>
      </c>
      <c r="B19" s="351">
        <v>0.36027888446215139</v>
      </c>
      <c r="C19" s="351">
        <v>0.38864541832669269</v>
      </c>
      <c r="D19" s="351">
        <v>0.88920318725099579</v>
      </c>
      <c r="E19" s="351">
        <v>1.5561354581673306</v>
      </c>
      <c r="F19" s="352">
        <v>2.475976095617527</v>
      </c>
      <c r="G19" s="352">
        <v>3.6047410358565748</v>
      </c>
      <c r="H19" s="352">
        <v>2.4076517371226105</v>
      </c>
      <c r="I19" s="352">
        <v>3.5306324110671938</v>
      </c>
      <c r="J19" s="351">
        <v>0.36264822134387409</v>
      </c>
      <c r="K19" s="1"/>
      <c r="L19" s="347">
        <f t="shared" si="3"/>
        <v>44196</v>
      </c>
      <c r="M19" s="353">
        <f t="shared" si="4"/>
        <v>-1.7454811155378496</v>
      </c>
      <c r="N19" s="353">
        <f t="shared" si="1"/>
        <v>-1.5801545816733078</v>
      </c>
      <c r="O19" s="353">
        <f t="shared" si="1"/>
        <v>-1.2521968127490024</v>
      </c>
      <c r="P19" s="353">
        <f t="shared" si="1"/>
        <v>-1.0242645418326686</v>
      </c>
      <c r="Q19" s="352">
        <f t="shared" si="5"/>
        <v>-0.91050390438247186</v>
      </c>
      <c r="R19" s="352">
        <f t="shared" si="2"/>
        <v>-0.76805896414342856</v>
      </c>
      <c r="S19" s="352">
        <f t="shared" si="2"/>
        <v>-0.97152337809454448</v>
      </c>
      <c r="T19" s="352">
        <f t="shared" si="2"/>
        <v>-1.7569169960474302</v>
      </c>
      <c r="U19" s="351">
        <f t="shared" si="2"/>
        <v>-1.8004195077397873</v>
      </c>
      <c r="V19" s="1"/>
    </row>
    <row r="20" spans="1:22">
      <c r="A20" s="45">
        <v>44561</v>
      </c>
      <c r="B20" s="215">
        <v>4.4900398406374567E-2</v>
      </c>
      <c r="C20" s="215">
        <v>0.2654581673306774</v>
      </c>
      <c r="D20" s="215">
        <v>1.4468525896414344</v>
      </c>
      <c r="E20" s="215">
        <v>2.0555776892430284</v>
      </c>
      <c r="F20" s="196">
        <v>2.705360000000002</v>
      </c>
      <c r="G20" s="196">
        <v>3.3959200000000007</v>
      </c>
      <c r="H20" s="196">
        <v>2.0056809918768157</v>
      </c>
      <c r="I20" s="196">
        <v>3.2371541501976284</v>
      </c>
      <c r="J20" s="215">
        <v>7.8769841269840893E-2</v>
      </c>
      <c r="K20" s="1"/>
      <c r="L20" s="45">
        <f t="shared" si="3"/>
        <v>44561</v>
      </c>
      <c r="M20" s="217">
        <f t="shared" si="4"/>
        <v>-0.31537848605577684</v>
      </c>
      <c r="N20" s="217">
        <f t="shared" si="1"/>
        <v>-0.1231872509960153</v>
      </c>
      <c r="O20" s="217">
        <f t="shared" si="1"/>
        <v>0.55764940239043859</v>
      </c>
      <c r="P20" s="217">
        <f t="shared" si="1"/>
        <v>0.49944223107569785</v>
      </c>
      <c r="Q20" s="196">
        <f t="shared" si="5"/>
        <v>0.22938390438247502</v>
      </c>
      <c r="R20" s="196">
        <f t="shared" si="2"/>
        <v>-0.20882103585657408</v>
      </c>
      <c r="S20" s="196">
        <f t="shared" si="2"/>
        <v>-0.40197074524579479</v>
      </c>
      <c r="T20" s="196">
        <f t="shared" si="2"/>
        <v>-0.29347826086956541</v>
      </c>
      <c r="U20" s="215">
        <f t="shared" si="2"/>
        <v>-0.28387838007403321</v>
      </c>
      <c r="V20" s="1"/>
    </row>
    <row r="21" spans="1:22">
      <c r="A21" s="347">
        <v>44926</v>
      </c>
      <c r="B21" s="351">
        <v>2.0853815261044173</v>
      </c>
      <c r="C21" s="351">
        <v>2.986184738955822</v>
      </c>
      <c r="D21" s="351">
        <v>2.9505622489959844</v>
      </c>
      <c r="E21" s="351">
        <v>3.1131325301204802</v>
      </c>
      <c r="F21" s="352">
        <v>4.078199999999998</v>
      </c>
      <c r="G21" s="352">
        <v>5.0784399999999996</v>
      </c>
      <c r="H21" s="352">
        <v>3.8507904872303849</v>
      </c>
      <c r="I21" s="352">
        <v>4.8293650793650791</v>
      </c>
      <c r="J21" s="351">
        <v>1.6759599999999992</v>
      </c>
      <c r="K21" s="1"/>
      <c r="L21" s="347">
        <f t="shared" si="3"/>
        <v>44926</v>
      </c>
      <c r="M21" s="353">
        <f t="shared" si="4"/>
        <v>2.0404811276980426</v>
      </c>
      <c r="N21" s="353">
        <f t="shared" si="1"/>
        <v>2.7207265716251445</v>
      </c>
      <c r="O21" s="353">
        <f t="shared" si="1"/>
        <v>1.50370965935455</v>
      </c>
      <c r="P21" s="353">
        <f t="shared" si="1"/>
        <v>1.0575548408774518</v>
      </c>
      <c r="Q21" s="352">
        <f t="shared" si="5"/>
        <v>1.3728399999999961</v>
      </c>
      <c r="R21" s="352">
        <f t="shared" si="2"/>
        <v>1.6825199999999989</v>
      </c>
      <c r="S21" s="352">
        <f t="shared" si="2"/>
        <v>1.8451094953535692</v>
      </c>
      <c r="T21" s="352">
        <f t="shared" si="2"/>
        <v>1.5922109291674507</v>
      </c>
      <c r="U21" s="351">
        <f t="shared" si="2"/>
        <v>1.5971901587301582</v>
      </c>
      <c r="V21" s="1"/>
    </row>
    <row r="22" spans="1:22">
      <c r="A22" s="77">
        <v>45291</v>
      </c>
      <c r="B22" s="216">
        <v>5.2788399999999962</v>
      </c>
      <c r="C22" s="216">
        <v>4.5829600000000008</v>
      </c>
      <c r="D22" s="216">
        <v>3.959000000000001</v>
      </c>
      <c r="E22" s="216">
        <v>4.0947999999999984</v>
      </c>
      <c r="F22" s="197">
        <v>4.8149397590361476</v>
      </c>
      <c r="G22" s="197">
        <v>5.8679919678714914</v>
      </c>
      <c r="H22" s="197">
        <v>4.3110579295169948</v>
      </c>
      <c r="I22" s="197">
        <v>8.2005928853754941</v>
      </c>
      <c r="J22" s="216">
        <v>5.0262000000000011</v>
      </c>
      <c r="K22" s="1"/>
      <c r="L22" s="77">
        <f t="shared" si="3"/>
        <v>45291</v>
      </c>
      <c r="M22" s="216">
        <f t="shared" si="4"/>
        <v>3.1934584738955789</v>
      </c>
      <c r="N22" s="216">
        <f t="shared" si="1"/>
        <v>1.5967752610441788</v>
      </c>
      <c r="O22" s="216">
        <f t="shared" si="1"/>
        <v>1.0084377510040166</v>
      </c>
      <c r="P22" s="216">
        <f t="shared" si="1"/>
        <v>0.98166746987951825</v>
      </c>
      <c r="Q22" s="197">
        <f t="shared" si="5"/>
        <v>0.73673975903614952</v>
      </c>
      <c r="R22" s="197">
        <f t="shared" si="2"/>
        <v>0.78955196787149173</v>
      </c>
      <c r="S22" s="197">
        <f t="shared" si="2"/>
        <v>0.46026744228660998</v>
      </c>
      <c r="T22" s="197">
        <f t="shared" si="2"/>
        <v>3.3712278060104151</v>
      </c>
      <c r="U22" s="216">
        <f t="shared" si="2"/>
        <v>3.3502400000000021</v>
      </c>
      <c r="V22" s="1"/>
    </row>
    <row r="23" spans="1:22">
      <c r="A23" s="5"/>
      <c r="B23" s="14"/>
      <c r="C23" s="1" t="s">
        <v>7</v>
      </c>
      <c r="D23" s="14"/>
      <c r="E23" s="14"/>
      <c r="F23" s="14"/>
      <c r="G23" s="14"/>
      <c r="H23" s="14"/>
      <c r="I23" s="14"/>
      <c r="J23" s="14"/>
      <c r="K23" s="1"/>
      <c r="V23" s="1"/>
    </row>
    <row r="24" spans="1:22">
      <c r="A24" s="335" t="s">
        <v>99</v>
      </c>
      <c r="B24" s="390">
        <f>AVERAGE(B$8:B$22)</f>
        <v>0.91248558208397978</v>
      </c>
      <c r="C24" s="390">
        <f t="shared" ref="C24:J24" si="6">AVERAGE(C$8:C$22)</f>
        <v>1.2530530746411943</v>
      </c>
      <c r="D24" s="390">
        <f t="shared" si="6"/>
        <v>2.4371633079569275</v>
      </c>
      <c r="E24" s="390">
        <f t="shared" si="6"/>
        <v>3.1190375770492333</v>
      </c>
      <c r="F24" s="390">
        <f t="shared" si="6"/>
        <v>3.9761808466014812</v>
      </c>
      <c r="G24" s="390">
        <f t="shared" si="6"/>
        <v>5.0100735751088852</v>
      </c>
      <c r="H24" s="390">
        <f t="shared" si="6"/>
        <v>3.5646462886799508</v>
      </c>
      <c r="I24" s="390">
        <f t="shared" si="6"/>
        <v>4.0204859379638522</v>
      </c>
      <c r="J24" s="390">
        <f t="shared" si="6"/>
        <v>0.89652246001859448</v>
      </c>
      <c r="K24" s="1"/>
      <c r="V24" s="1"/>
    </row>
    <row r="25" spans="1:22">
      <c r="A25" s="335" t="s">
        <v>123</v>
      </c>
      <c r="B25" s="390">
        <f>B22-B21</f>
        <v>3.1934584738955789</v>
      </c>
      <c r="C25" s="390">
        <f t="shared" ref="C25:J25" si="7">C22-C21</f>
        <v>1.5967752610441788</v>
      </c>
      <c r="D25" s="390">
        <f t="shared" si="7"/>
        <v>1.0084377510040166</v>
      </c>
      <c r="E25" s="390">
        <f t="shared" si="7"/>
        <v>0.98166746987951825</v>
      </c>
      <c r="F25" s="390">
        <f t="shared" si="7"/>
        <v>0.73673975903614952</v>
      </c>
      <c r="G25" s="390">
        <f t="shared" si="7"/>
        <v>0.78955196787149173</v>
      </c>
      <c r="H25" s="390">
        <f t="shared" si="7"/>
        <v>0.46026744228660998</v>
      </c>
      <c r="I25" s="390">
        <f t="shared" si="7"/>
        <v>3.3712278060104151</v>
      </c>
      <c r="J25" s="390">
        <f t="shared" si="7"/>
        <v>3.3502400000000021</v>
      </c>
      <c r="K25" s="1"/>
      <c r="V25" s="1"/>
    </row>
    <row r="26" spans="1:22">
      <c r="A26" s="336" t="s">
        <v>457</v>
      </c>
      <c r="B26" s="330">
        <f>((B22/B17)^(1/5))-1</f>
        <v>0.21769946806171481</v>
      </c>
      <c r="C26" s="330">
        <f t="shared" ref="C26:J26" si="8">((C22/C17)^(1/5))-1</f>
        <v>0.12643417549074809</v>
      </c>
      <c r="D26" s="330">
        <f t="shared" si="8"/>
        <v>6.3411493255570495E-2</v>
      </c>
      <c r="E26" s="330">
        <f t="shared" si="8"/>
        <v>5.6454331465418228E-2</v>
      </c>
      <c r="F26" s="330">
        <f t="shared" si="8"/>
        <v>4.1501733825991316E-2</v>
      </c>
      <c r="G26" s="330">
        <f t="shared" si="8"/>
        <v>4.1032126996018992E-2</v>
      </c>
      <c r="H26" s="330">
        <f t="shared" si="8"/>
        <v>4.0844778503375201E-2</v>
      </c>
      <c r="I26" s="330">
        <f t="shared" si="8"/>
        <v>0.10925867792895838</v>
      </c>
      <c r="J26" s="330">
        <f t="shared" si="8"/>
        <v>0.22379474320740389</v>
      </c>
      <c r="K26" s="1"/>
      <c r="V26" s="1"/>
    </row>
    <row r="27" spans="1:22">
      <c r="A27" s="336" t="s">
        <v>458</v>
      </c>
      <c r="B27" s="330">
        <f>((B22/B12)^(1/10))-1</f>
        <v>0.57255358653328092</v>
      </c>
      <c r="C27" s="330">
        <f t="shared" ref="C27:J27" si="9">((C22/C12)^(1/10))-1</f>
        <v>0.31035645815430546</v>
      </c>
      <c r="D27" s="330">
        <f t="shared" si="9"/>
        <v>5.353460957718692E-2</v>
      </c>
      <c r="E27" s="330">
        <f t="shared" si="9"/>
        <v>1.7395297010808219E-2</v>
      </c>
      <c r="F27" s="330">
        <f t="shared" si="9"/>
        <v>1.2934909376479897E-2</v>
      </c>
      <c r="G27" s="330">
        <f t="shared" si="9"/>
        <v>1.4105360000186362E-2</v>
      </c>
      <c r="H27" s="330">
        <f t="shared" si="9"/>
        <v>8.4749618629793577E-3</v>
      </c>
      <c r="I27" s="330">
        <f t="shared" si="9"/>
        <v>9.6973633425854411E-2</v>
      </c>
      <c r="J27" s="330">
        <f t="shared" si="9"/>
        <v>0.46844799123704406</v>
      </c>
    </row>
    <row r="30" spans="1:22" s="119" customFormat="1" ht="11.25">
      <c r="A30" s="119" t="s">
        <v>279</v>
      </c>
    </row>
    <row r="31" spans="1:22" s="119" customFormat="1" ht="11.25">
      <c r="A31" s="406" t="s">
        <v>427</v>
      </c>
      <c r="B31" s="406"/>
      <c r="C31" s="406"/>
      <c r="D31" s="406"/>
      <c r="E31" s="406"/>
      <c r="F31" s="406"/>
      <c r="G31" s="406"/>
      <c r="H31" s="406"/>
      <c r="I31" s="406"/>
      <c r="J31" s="406"/>
    </row>
    <row r="32" spans="1:22" ht="12.75" customHeight="1"/>
    <row r="33" ht="12.75" customHeight="1"/>
    <row r="34" ht="12.75" customHeight="1"/>
    <row r="35" ht="12.75" customHeight="1"/>
    <row r="36" ht="12.75" customHeight="1"/>
  </sheetData>
  <mergeCells count="1">
    <mergeCell ref="A31:J31"/>
  </mergeCells>
  <hyperlinks>
    <hyperlink ref="A1" location="Contents!B3" display="Return to the Table of Contents" xr:uid="{F975E546-6F47-464A-AB08-9F120FD3E554}"/>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3"/>
  <dimension ref="A1:R37"/>
  <sheetViews>
    <sheetView workbookViewId="0">
      <selection activeCell="A3" sqref="A3"/>
    </sheetView>
  </sheetViews>
  <sheetFormatPr defaultColWidth="10.625" defaultRowHeight="12.75"/>
  <cols>
    <col min="1" max="1" width="10.625" style="36" customWidth="1"/>
    <col min="2" max="7" width="9.625" style="36" customWidth="1"/>
    <col min="8" max="8" width="2.625" style="36" customWidth="1"/>
    <col min="9" max="9" width="10.625" style="36" customWidth="1"/>
    <col min="10" max="15" width="9.625" style="36" customWidth="1"/>
    <col min="16" max="16" width="4.625" style="36" customWidth="1"/>
    <col min="17" max="16384" width="10.625" style="36"/>
  </cols>
  <sheetData>
    <row r="1" spans="1:15">
      <c r="A1" s="12" t="s">
        <v>55</v>
      </c>
    </row>
    <row r="3" spans="1:15" s="35" customFormat="1">
      <c r="A3" s="3" t="s">
        <v>408</v>
      </c>
      <c r="B3" s="60"/>
      <c r="C3" s="60"/>
      <c r="D3" s="60"/>
      <c r="E3" s="60"/>
      <c r="F3" s="4"/>
      <c r="G3" s="4"/>
      <c r="H3" s="4"/>
      <c r="I3" s="4"/>
      <c r="J3" s="4"/>
    </row>
    <row r="4" spans="1:15">
      <c r="A4" s="104"/>
      <c r="B4" s="1"/>
      <c r="C4" s="1"/>
      <c r="D4" s="1"/>
      <c r="E4" s="1"/>
      <c r="F4" s="1"/>
      <c r="G4" s="1"/>
      <c r="H4" s="1"/>
      <c r="I4" s="1"/>
      <c r="J4" s="1"/>
    </row>
    <row r="5" spans="1:15">
      <c r="A5" s="104"/>
      <c r="B5" s="1"/>
      <c r="C5" s="1"/>
      <c r="D5" s="1"/>
      <c r="E5" s="1"/>
      <c r="F5" s="1"/>
      <c r="G5" s="1"/>
      <c r="H5" s="1"/>
      <c r="I5" s="1"/>
      <c r="J5" s="1"/>
    </row>
    <row r="6" spans="1:15" ht="14.25" customHeight="1">
      <c r="A6" s="13" t="s">
        <v>490</v>
      </c>
      <c r="B6" s="368"/>
      <c r="C6" s="368"/>
      <c r="D6" s="368"/>
      <c r="E6" s="368"/>
      <c r="F6" s="368"/>
      <c r="G6" s="368"/>
      <c r="H6" s="1"/>
      <c r="I6" s="13" t="s">
        <v>491</v>
      </c>
      <c r="J6" s="368"/>
      <c r="K6" s="368"/>
      <c r="L6" s="368"/>
      <c r="M6" s="368"/>
      <c r="N6" s="368"/>
      <c r="O6" s="368"/>
    </row>
    <row r="7" spans="1:15">
      <c r="A7" s="350" t="s">
        <v>576</v>
      </c>
      <c r="B7" s="326" t="s">
        <v>328</v>
      </c>
      <c r="C7" s="326" t="s">
        <v>308</v>
      </c>
      <c r="D7" s="326" t="s">
        <v>327</v>
      </c>
      <c r="E7" s="326" t="s">
        <v>386</v>
      </c>
      <c r="F7" s="326" t="s">
        <v>330</v>
      </c>
      <c r="G7" s="326" t="s">
        <v>41</v>
      </c>
      <c r="H7" s="1"/>
      <c r="I7" s="350" t="s">
        <v>577</v>
      </c>
      <c r="J7" s="326" t="str">
        <f>B7</f>
        <v>UST</v>
      </c>
      <c r="K7" s="326" t="str">
        <f t="shared" ref="K7:O7" si="0">C7</f>
        <v>MBS</v>
      </c>
      <c r="L7" s="326" t="str">
        <f t="shared" si="0"/>
        <v>Corporates</v>
      </c>
      <c r="M7" s="326" t="str">
        <f t="shared" si="0"/>
        <v>Munis</v>
      </c>
      <c r="N7" s="326" t="str">
        <f t="shared" si="0"/>
        <v>Agency</v>
      </c>
      <c r="O7" s="326" t="str">
        <f t="shared" si="0"/>
        <v>ABS</v>
      </c>
    </row>
    <row r="8" spans="1:15">
      <c r="A8" s="5">
        <v>2009</v>
      </c>
      <c r="B8" s="85">
        <v>409.77090576923081</v>
      </c>
      <c r="C8" s="85">
        <v>299.85893333333337</v>
      </c>
      <c r="D8" s="85">
        <v>19.944190852781812</v>
      </c>
      <c r="E8" s="85">
        <v>12.466749999999999</v>
      </c>
      <c r="F8" s="153" t="s">
        <v>305</v>
      </c>
      <c r="G8" s="153" t="s">
        <v>305</v>
      </c>
      <c r="H8" s="1"/>
      <c r="I8" s="5"/>
      <c r="J8" s="85"/>
      <c r="K8" s="85"/>
      <c r="L8" s="85"/>
      <c r="M8" s="85"/>
      <c r="N8" s="85"/>
      <c r="O8" s="85"/>
    </row>
    <row r="9" spans="1:15">
      <c r="A9" s="338">
        <v>2010</v>
      </c>
      <c r="B9" s="331">
        <v>523.8074298076923</v>
      </c>
      <c r="C9" s="331">
        <v>320.55991666666671</v>
      </c>
      <c r="D9" s="331">
        <v>20.450885648888729</v>
      </c>
      <c r="E9" s="331">
        <v>13.320739999999999</v>
      </c>
      <c r="F9" s="331">
        <v>11.461306086034899</v>
      </c>
      <c r="G9" s="356" t="s">
        <v>305</v>
      </c>
      <c r="H9" s="1"/>
      <c r="I9" s="338">
        <f t="shared" ref="I9:I22" si="1">A9</f>
        <v>2010</v>
      </c>
      <c r="J9" s="332">
        <f>B9/B8-1</f>
        <v>0.27829336449445985</v>
      </c>
      <c r="K9" s="332">
        <f t="shared" ref="K9:O22" si="2">C9/C8-1</f>
        <v>6.9035739916814221E-2</v>
      </c>
      <c r="L9" s="332">
        <f t="shared" si="2"/>
        <v>2.540563314135369E-2</v>
      </c>
      <c r="M9" s="332">
        <f t="shared" si="2"/>
        <v>6.8501413760603258E-2</v>
      </c>
      <c r="N9" s="356" t="s">
        <v>305</v>
      </c>
      <c r="O9" s="356" t="s">
        <v>305</v>
      </c>
    </row>
    <row r="10" spans="1:15">
      <c r="A10" s="5">
        <v>2011</v>
      </c>
      <c r="B10" s="85">
        <v>571.03571442307702</v>
      </c>
      <c r="C10" s="85">
        <v>249.51041205187505</v>
      </c>
      <c r="D10" s="85">
        <v>20.648944896467732</v>
      </c>
      <c r="E10" s="85">
        <v>11.291180000000001</v>
      </c>
      <c r="F10" s="85">
        <v>9.928196695632419</v>
      </c>
      <c r="G10" s="85">
        <v>1.4758286856249996</v>
      </c>
      <c r="H10" s="1"/>
      <c r="I10" s="5">
        <f t="shared" si="1"/>
        <v>2011</v>
      </c>
      <c r="J10" s="74">
        <f t="shared" ref="J10:J22" si="3">B10/B9-1</f>
        <v>9.0163449252187666E-2</v>
      </c>
      <c r="K10" s="74">
        <f t="shared" si="2"/>
        <v>-0.22164188633937121</v>
      </c>
      <c r="L10" s="74">
        <f t="shared" si="2"/>
        <v>9.6846293593042532E-3</v>
      </c>
      <c r="M10" s="74">
        <f t="shared" si="2"/>
        <v>-0.15236090487465404</v>
      </c>
      <c r="N10" s="74">
        <f t="shared" si="2"/>
        <v>-0.13376393396128794</v>
      </c>
      <c r="O10" s="153" t="s">
        <v>305</v>
      </c>
    </row>
    <row r="11" spans="1:15">
      <c r="A11" s="338">
        <v>2012</v>
      </c>
      <c r="B11" s="331">
        <v>519.4984615384617</v>
      </c>
      <c r="C11" s="331">
        <v>284.41221541360011</v>
      </c>
      <c r="D11" s="331">
        <v>22.61521408854745</v>
      </c>
      <c r="E11" s="331">
        <v>11.261010000000001</v>
      </c>
      <c r="F11" s="331">
        <v>10.699856473852101</v>
      </c>
      <c r="G11" s="331">
        <v>1.5293508052000007</v>
      </c>
      <c r="H11" s="1"/>
      <c r="I11" s="338">
        <f t="shared" si="1"/>
        <v>2012</v>
      </c>
      <c r="J11" s="332">
        <f t="shared" si="3"/>
        <v>-9.0252240942029216E-2</v>
      </c>
      <c r="K11" s="332">
        <f t="shared" si="2"/>
        <v>0.13988114994763712</v>
      </c>
      <c r="L11" s="332">
        <f t="shared" si="2"/>
        <v>9.5223712491773638E-2</v>
      </c>
      <c r="M11" s="332">
        <f t="shared" si="2"/>
        <v>-2.6719970809073734E-3</v>
      </c>
      <c r="N11" s="332">
        <f t="shared" si="2"/>
        <v>7.7724062271968153E-2</v>
      </c>
      <c r="O11" s="332">
        <f>G11/G10-1</f>
        <v>3.6265807878869794E-2</v>
      </c>
    </row>
    <row r="12" spans="1:15">
      <c r="A12" s="5">
        <v>2013</v>
      </c>
      <c r="B12" s="85">
        <v>546.51663461538453</v>
      </c>
      <c r="C12" s="85">
        <v>225.85429960079358</v>
      </c>
      <c r="D12" s="85">
        <v>24.69789625353279</v>
      </c>
      <c r="E12" s="85">
        <v>11.175879999999999</v>
      </c>
      <c r="F12" s="85">
        <v>7.2892694558705102</v>
      </c>
      <c r="G12" s="85">
        <v>1.2885764099206345</v>
      </c>
      <c r="H12" s="1"/>
      <c r="I12" s="5">
        <f t="shared" si="1"/>
        <v>2013</v>
      </c>
      <c r="J12" s="74">
        <f t="shared" si="3"/>
        <v>5.2008186890313945E-2</v>
      </c>
      <c r="K12" s="74">
        <f t="shared" si="2"/>
        <v>-0.20589100129771143</v>
      </c>
      <c r="L12" s="74">
        <f t="shared" si="2"/>
        <v>9.2092082649795959E-2</v>
      </c>
      <c r="M12" s="74">
        <f t="shared" si="2"/>
        <v>-7.55971267230926E-3</v>
      </c>
      <c r="N12" s="74">
        <f t="shared" si="2"/>
        <v>-0.31875072589209519</v>
      </c>
      <c r="O12" s="74">
        <f>G12/G11-1</f>
        <v>-0.15743568739147384</v>
      </c>
    </row>
    <row r="13" spans="1:15">
      <c r="A13" s="338">
        <v>2014</v>
      </c>
      <c r="B13" s="343">
        <v>505.02</v>
      </c>
      <c r="C13" s="331">
        <v>181.08348944841265</v>
      </c>
      <c r="D13" s="331">
        <v>26.686194077057809</v>
      </c>
      <c r="E13" s="331">
        <v>9.8725000000000005</v>
      </c>
      <c r="F13" s="331">
        <v>6.0462695181087307</v>
      </c>
      <c r="G13" s="331">
        <v>1.5061112515873016</v>
      </c>
      <c r="H13" s="1"/>
      <c r="I13" s="338">
        <f t="shared" si="1"/>
        <v>2014</v>
      </c>
      <c r="J13" s="332">
        <f t="shared" si="3"/>
        <v>-7.5929316670458102E-2</v>
      </c>
      <c r="K13" s="332">
        <f t="shared" si="2"/>
        <v>-0.19822872635816591</v>
      </c>
      <c r="L13" s="332">
        <f t="shared" si="2"/>
        <v>8.0504744335891054E-2</v>
      </c>
      <c r="M13" s="332">
        <f t="shared" si="2"/>
        <v>-0.11662437320372077</v>
      </c>
      <c r="N13" s="332">
        <f t="shared" si="2"/>
        <v>-0.1705246246262323</v>
      </c>
      <c r="O13" s="332">
        <f>G13/G12-1</f>
        <v>0.16881796065168175</v>
      </c>
    </row>
    <row r="14" spans="1:15">
      <c r="A14" s="5">
        <v>2015</v>
      </c>
      <c r="B14" s="96">
        <v>490.03</v>
      </c>
      <c r="C14" s="85">
        <v>195.32949008730151</v>
      </c>
      <c r="D14" s="85">
        <v>27.939812427441723</v>
      </c>
      <c r="E14" s="85">
        <v>8.6154100000000007</v>
      </c>
      <c r="F14" s="85">
        <v>5.2491416976649603</v>
      </c>
      <c r="G14" s="85">
        <v>1.439267811507936</v>
      </c>
      <c r="H14" s="1"/>
      <c r="I14" s="5">
        <f t="shared" si="1"/>
        <v>2015</v>
      </c>
      <c r="J14" s="74">
        <f t="shared" si="3"/>
        <v>-2.968199279236472E-2</v>
      </c>
      <c r="K14" s="74">
        <f t="shared" si="2"/>
        <v>7.8670897508562154E-2</v>
      </c>
      <c r="L14" s="74">
        <f t="shared" si="2"/>
        <v>4.6976288442031944E-2</v>
      </c>
      <c r="M14" s="74">
        <f t="shared" si="2"/>
        <v>-0.12733248923778173</v>
      </c>
      <c r="N14" s="74">
        <f t="shared" si="2"/>
        <v>-0.13183795695119982</v>
      </c>
      <c r="O14" s="74">
        <f>G14/G13-1</f>
        <v>-4.4381475809917026E-2</v>
      </c>
    </row>
    <row r="15" spans="1:15">
      <c r="A15" s="338">
        <v>2016</v>
      </c>
      <c r="B15" s="331">
        <v>519.1</v>
      </c>
      <c r="C15" s="331">
        <v>212.26879121626982</v>
      </c>
      <c r="D15" s="331">
        <v>30.020125572520559</v>
      </c>
      <c r="E15" s="331">
        <v>11.05823</v>
      </c>
      <c r="F15" s="331">
        <v>5.4041527389018205</v>
      </c>
      <c r="G15" s="331">
        <v>1.3302637833333335</v>
      </c>
      <c r="H15" s="1"/>
      <c r="I15" s="338">
        <f t="shared" si="1"/>
        <v>2016</v>
      </c>
      <c r="J15" s="332">
        <f t="shared" si="3"/>
        <v>5.9322898598045182E-2</v>
      </c>
      <c r="K15" s="332">
        <f t="shared" si="2"/>
        <v>8.672167792685781E-2</v>
      </c>
      <c r="L15" s="332">
        <f t="shared" si="2"/>
        <v>7.4456947428738207E-2</v>
      </c>
      <c r="M15" s="332">
        <f t="shared" si="2"/>
        <v>0.28354077171022607</v>
      </c>
      <c r="N15" s="332">
        <f t="shared" si="2"/>
        <v>2.9530740483880491E-2</v>
      </c>
      <c r="O15" s="332">
        <f t="shared" si="2"/>
        <v>-7.57357507081311E-2</v>
      </c>
    </row>
    <row r="16" spans="1:15">
      <c r="A16" s="5">
        <v>2017</v>
      </c>
      <c r="B16" s="85">
        <v>505.16</v>
      </c>
      <c r="C16" s="85">
        <v>211.03283863665342</v>
      </c>
      <c r="D16" s="85">
        <v>30.937257811701279</v>
      </c>
      <c r="E16" s="85">
        <v>10.75981</v>
      </c>
      <c r="F16" s="85">
        <v>4.1521949476314299</v>
      </c>
      <c r="G16" s="85">
        <v>1.4169635398406373</v>
      </c>
      <c r="H16" s="1"/>
      <c r="I16" s="5">
        <f t="shared" si="1"/>
        <v>2017</v>
      </c>
      <c r="J16" s="74">
        <f t="shared" si="3"/>
        <v>-2.6854170680023159E-2</v>
      </c>
      <c r="K16" s="74">
        <f t="shared" si="2"/>
        <v>-5.8225826440833073E-3</v>
      </c>
      <c r="L16" s="74">
        <f t="shared" si="2"/>
        <v>3.0550579709107906E-2</v>
      </c>
      <c r="M16" s="74">
        <f t="shared" si="2"/>
        <v>-2.6986235591048513E-2</v>
      </c>
      <c r="N16" s="74">
        <f t="shared" si="2"/>
        <v>-0.23166587840091313</v>
      </c>
      <c r="O16" s="74">
        <f t="shared" si="2"/>
        <v>6.517486050026422E-2</v>
      </c>
    </row>
    <row r="17" spans="1:15">
      <c r="A17" s="338">
        <v>2018</v>
      </c>
      <c r="B17" s="331">
        <v>547.79999999999995</v>
      </c>
      <c r="C17" s="331">
        <v>220.56571590478092</v>
      </c>
      <c r="D17" s="331">
        <v>31.528739077692517</v>
      </c>
      <c r="E17" s="331">
        <v>11.60975</v>
      </c>
      <c r="F17" s="331">
        <v>3.4903680546788802</v>
      </c>
      <c r="G17" s="331">
        <v>1.4231575239043819</v>
      </c>
      <c r="H17" s="1"/>
      <c r="I17" s="338">
        <f t="shared" si="1"/>
        <v>2018</v>
      </c>
      <c r="J17" s="332">
        <f t="shared" si="3"/>
        <v>8.440890015044733E-2</v>
      </c>
      <c r="K17" s="332">
        <f t="shared" si="2"/>
        <v>4.5172482774307854E-2</v>
      </c>
      <c r="L17" s="332">
        <f t="shared" si="2"/>
        <v>1.9118736042841089E-2</v>
      </c>
      <c r="M17" s="332">
        <f t="shared" si="2"/>
        <v>7.8992101161637684E-2</v>
      </c>
      <c r="N17" s="332">
        <f t="shared" si="2"/>
        <v>-0.15939205680361446</v>
      </c>
      <c r="O17" s="332">
        <f t="shared" si="2"/>
        <v>4.3713080044678332E-3</v>
      </c>
    </row>
    <row r="18" spans="1:15">
      <c r="A18" s="5">
        <v>2019</v>
      </c>
      <c r="B18" s="85">
        <v>593.58703846153844</v>
      </c>
      <c r="C18" s="85">
        <v>250.39502129047614</v>
      </c>
      <c r="D18" s="85">
        <v>34.256818964632032</v>
      </c>
      <c r="E18" s="85">
        <v>11.49593</v>
      </c>
      <c r="F18" s="85">
        <v>4.1630830159092005</v>
      </c>
      <c r="G18" s="85">
        <v>1.5303786269841262</v>
      </c>
      <c r="H18" s="1"/>
      <c r="I18" s="5">
        <f t="shared" si="1"/>
        <v>2019</v>
      </c>
      <c r="J18" s="74">
        <f t="shared" si="3"/>
        <v>8.3583494818434634E-2</v>
      </c>
      <c r="K18" s="74">
        <f t="shared" si="2"/>
        <v>0.13523999078158022</v>
      </c>
      <c r="L18" s="74">
        <f t="shared" si="2"/>
        <v>8.6526767855099829E-2</v>
      </c>
      <c r="M18" s="74">
        <f t="shared" si="2"/>
        <v>-9.8038286784815076E-3</v>
      </c>
      <c r="N18" s="74">
        <f t="shared" si="2"/>
        <v>0.19273467745859585</v>
      </c>
      <c r="O18" s="74">
        <f t="shared" si="2"/>
        <v>7.5340291765866541E-2</v>
      </c>
    </row>
    <row r="19" spans="1:15">
      <c r="A19" s="338">
        <v>2020</v>
      </c>
      <c r="B19" s="331">
        <v>603.18173584905651</v>
      </c>
      <c r="C19" s="331">
        <v>293.00470020948632</v>
      </c>
      <c r="D19" s="331">
        <v>38.949010725128232</v>
      </c>
      <c r="E19" s="331">
        <v>11.98184</v>
      </c>
      <c r="F19" s="331">
        <v>5.3401731577342195</v>
      </c>
      <c r="G19" s="331">
        <v>1.8855012517786562</v>
      </c>
      <c r="H19" s="1"/>
      <c r="I19" s="338">
        <f t="shared" si="1"/>
        <v>2020</v>
      </c>
      <c r="J19" s="332">
        <f t="shared" si="3"/>
        <v>1.6163926713065768E-2</v>
      </c>
      <c r="K19" s="332">
        <f t="shared" si="2"/>
        <v>0.17016983284815357</v>
      </c>
      <c r="L19" s="332">
        <f t="shared" si="2"/>
        <v>0.1369710294858546</v>
      </c>
      <c r="M19" s="332">
        <f t="shared" si="2"/>
        <v>4.226800267572961E-2</v>
      </c>
      <c r="N19" s="332">
        <f t="shared" si="2"/>
        <v>0.28274481611987445</v>
      </c>
      <c r="O19" s="332">
        <f t="shared" si="2"/>
        <v>0.23204886590343987</v>
      </c>
    </row>
    <row r="20" spans="1:15">
      <c r="A20" s="5">
        <v>2021</v>
      </c>
      <c r="B20" s="85">
        <v>624.06494230769238</v>
      </c>
      <c r="C20" s="85">
        <v>280.69290591666669</v>
      </c>
      <c r="D20" s="85">
        <v>36.989937543987068</v>
      </c>
      <c r="E20" s="85">
        <v>8.8219999999999992</v>
      </c>
      <c r="F20" s="85">
        <v>3.2275121314125301</v>
      </c>
      <c r="G20" s="85">
        <v>1.3867347424603169</v>
      </c>
      <c r="H20" s="1"/>
      <c r="I20" s="5">
        <f t="shared" si="1"/>
        <v>2021</v>
      </c>
      <c r="J20" s="74">
        <f t="shared" si="3"/>
        <v>3.4621748666245677E-2</v>
      </c>
      <c r="K20" s="74">
        <f t="shared" si="2"/>
        <v>-4.2019101686823435E-2</v>
      </c>
      <c r="L20" s="74">
        <f t="shared" si="2"/>
        <v>-5.029840667756047E-2</v>
      </c>
      <c r="M20" s="74">
        <f t="shared" si="2"/>
        <v>-0.26371909489694412</v>
      </c>
      <c r="N20" s="74">
        <f t="shared" si="2"/>
        <v>-0.39561657720066701</v>
      </c>
      <c r="O20" s="74">
        <f t="shared" si="2"/>
        <v>-0.26452727562383538</v>
      </c>
    </row>
    <row r="21" spans="1:15">
      <c r="A21" s="338">
        <v>2022</v>
      </c>
      <c r="B21" s="331">
        <v>614.32576923076908</v>
      </c>
      <c r="C21" s="331">
        <v>242.00623929681265</v>
      </c>
      <c r="D21" s="331">
        <v>38.597208695652171</v>
      </c>
      <c r="E21" s="331">
        <v>14.099666666666666</v>
      </c>
      <c r="F21" s="331">
        <v>2.5137928286852587</v>
      </c>
      <c r="G21" s="331">
        <v>1.6336907235059759</v>
      </c>
      <c r="H21" s="1"/>
      <c r="I21" s="338">
        <f t="shared" si="1"/>
        <v>2022</v>
      </c>
      <c r="J21" s="332">
        <f t="shared" si="3"/>
        <v>-1.5606024976999033E-2</v>
      </c>
      <c r="K21" s="332">
        <f t="shared" si="2"/>
        <v>-0.13782559446422027</v>
      </c>
      <c r="L21" s="332">
        <f t="shared" si="2"/>
        <v>4.3451577871787217E-2</v>
      </c>
      <c r="M21" s="332">
        <f t="shared" si="2"/>
        <v>0.59823925035895109</v>
      </c>
      <c r="N21" s="332">
        <f t="shared" si="2"/>
        <v>-0.22113605578142637</v>
      </c>
      <c r="O21" s="332">
        <f t="shared" si="2"/>
        <v>0.17808451283733939</v>
      </c>
    </row>
    <row r="22" spans="1:15">
      <c r="A22" s="93">
        <v>2023</v>
      </c>
      <c r="B22" s="92">
        <v>760.5372000000001</v>
      </c>
      <c r="C22" s="92">
        <v>256.01427496040003</v>
      </c>
      <c r="D22" s="92">
        <v>40.513028000000006</v>
      </c>
      <c r="E22" s="92">
        <v>13.162000000000001</v>
      </c>
      <c r="F22" s="92">
        <v>3.9192156112145198</v>
      </c>
      <c r="G22" s="92">
        <v>1.7299573767999994</v>
      </c>
      <c r="H22" s="1"/>
      <c r="I22" s="93">
        <f t="shared" si="1"/>
        <v>2023</v>
      </c>
      <c r="J22" s="73">
        <f t="shared" si="3"/>
        <v>0.23800308906512324</v>
      </c>
      <c r="K22" s="73">
        <f t="shared" si="2"/>
        <v>5.7882952539942467E-2</v>
      </c>
      <c r="L22" s="73">
        <f t="shared" si="2"/>
        <v>4.9636213837495502E-2</v>
      </c>
      <c r="M22" s="73">
        <f t="shared" si="2"/>
        <v>-6.6502754202226844E-2</v>
      </c>
      <c r="N22" s="73">
        <f t="shared" si="2"/>
        <v>0.55908456993423461</v>
      </c>
      <c r="O22" s="73">
        <f t="shared" si="2"/>
        <v>5.8925873734185563E-2</v>
      </c>
    </row>
    <row r="23" spans="1:15">
      <c r="A23" s="5"/>
      <c r="B23" s="9"/>
      <c r="C23" s="9"/>
      <c r="D23" s="9"/>
      <c r="E23" s="9"/>
      <c r="F23" s="9"/>
      <c r="G23" s="9"/>
      <c r="H23" s="1"/>
      <c r="I23" s="1"/>
      <c r="J23" s="1"/>
    </row>
    <row r="24" spans="1:15">
      <c r="A24" s="335" t="s">
        <v>99</v>
      </c>
      <c r="B24" s="355">
        <f>AVERAGE(B$8:B$22)</f>
        <v>555.5623888001935</v>
      </c>
      <c r="C24" s="355">
        <f t="shared" ref="C24:G24" si="4">AVERAGE(C$8:C$22)</f>
        <v>248.17261626890192</v>
      </c>
      <c r="D24" s="355">
        <f t="shared" si="4"/>
        <v>29.651684309068795</v>
      </c>
      <c r="E24" s="355">
        <f t="shared" si="4"/>
        <v>11.399513111111112</v>
      </c>
      <c r="F24" s="355">
        <f t="shared" si="4"/>
        <v>5.9203237438093907</v>
      </c>
      <c r="G24" s="355">
        <f t="shared" si="4"/>
        <v>1.5058294255729459</v>
      </c>
      <c r="H24" s="1"/>
    </row>
    <row r="25" spans="1:15">
      <c r="A25" s="335" t="s">
        <v>123</v>
      </c>
      <c r="B25" s="329">
        <f>B22/B21-1</f>
        <v>0.23800308906512324</v>
      </c>
      <c r="C25" s="329">
        <f t="shared" ref="C25:G25" si="5">C22/C21-1</f>
        <v>5.7882952539942467E-2</v>
      </c>
      <c r="D25" s="329">
        <f t="shared" si="5"/>
        <v>4.9636213837495502E-2</v>
      </c>
      <c r="E25" s="329">
        <f t="shared" si="5"/>
        <v>-6.6502754202226844E-2</v>
      </c>
      <c r="F25" s="329">
        <f t="shared" si="5"/>
        <v>0.55908456993423461</v>
      </c>
      <c r="G25" s="329">
        <f t="shared" si="5"/>
        <v>5.8925873734185563E-2</v>
      </c>
      <c r="H25" s="1"/>
    </row>
    <row r="26" spans="1:15">
      <c r="A26" s="336" t="s">
        <v>457</v>
      </c>
      <c r="B26" s="330">
        <f>((B22/B17)^(1/5))-1</f>
        <v>6.78240222340174E-2</v>
      </c>
      <c r="C26" s="330">
        <f t="shared" ref="C26:G26" si="6">((C22/C17)^(1/5))-1</f>
        <v>3.0256195222284843E-2</v>
      </c>
      <c r="D26" s="330">
        <f t="shared" si="6"/>
        <v>5.1423356651310481E-2</v>
      </c>
      <c r="E26" s="330">
        <f t="shared" si="6"/>
        <v>2.5415324897929636E-2</v>
      </c>
      <c r="F26" s="330">
        <f t="shared" si="6"/>
        <v>2.3447539509546145E-2</v>
      </c>
      <c r="G26" s="330">
        <f t="shared" si="6"/>
        <v>3.9815976492266092E-2</v>
      </c>
      <c r="H26" s="1"/>
      <c r="J26" s="74"/>
      <c r="K26" s="74"/>
      <c r="L26" s="74"/>
      <c r="M26" s="74"/>
      <c r="N26" s="74"/>
      <c r="O26" s="74"/>
    </row>
    <row r="27" spans="1:15">
      <c r="A27" s="336" t="s">
        <v>458</v>
      </c>
      <c r="B27" s="330">
        <f>((B22/B12)^(1/10))-1</f>
        <v>3.3598112608904218E-2</v>
      </c>
      <c r="C27" s="330">
        <f t="shared" ref="C27:G27" si="7">((C22/C12)^(1/10))-1</f>
        <v>1.2613194224990965E-2</v>
      </c>
      <c r="D27" s="330">
        <f t="shared" si="7"/>
        <v>5.0735666216146447E-2</v>
      </c>
      <c r="E27" s="330">
        <f t="shared" si="7"/>
        <v>1.6492118553939727E-2</v>
      </c>
      <c r="F27" s="330">
        <f t="shared" si="7"/>
        <v>-6.0165214675139356E-2</v>
      </c>
      <c r="G27" s="330">
        <f t="shared" si="7"/>
        <v>2.9893987277855416E-2</v>
      </c>
      <c r="H27" s="86"/>
      <c r="J27" s="74"/>
      <c r="K27" s="74"/>
      <c r="L27" s="74"/>
      <c r="M27" s="74"/>
      <c r="N27" s="74"/>
      <c r="O27" s="74"/>
    </row>
    <row r="28" spans="1:15">
      <c r="H28" s="86"/>
      <c r="I28" s="4"/>
      <c r="J28" s="4"/>
    </row>
    <row r="29" spans="1:15">
      <c r="H29" s="87"/>
      <c r="I29" s="87"/>
      <c r="J29" s="87"/>
    </row>
    <row r="30" spans="1:15" s="132" customFormat="1" ht="11.25" customHeight="1">
      <c r="A30" s="70" t="s">
        <v>62</v>
      </c>
      <c r="B30" s="70"/>
      <c r="C30" s="70"/>
      <c r="D30" s="70"/>
      <c r="E30" s="70"/>
      <c r="F30" s="70"/>
      <c r="G30" s="70"/>
      <c r="H30" s="162"/>
      <c r="I30" s="162"/>
      <c r="J30" s="130"/>
    </row>
    <row r="31" spans="1:15" s="132" customFormat="1" ht="11.25" customHeight="1">
      <c r="A31" s="134" t="s">
        <v>42</v>
      </c>
      <c r="B31" s="82"/>
      <c r="C31" s="82"/>
      <c r="D31" s="82"/>
      <c r="E31" s="82"/>
      <c r="F31" s="82"/>
      <c r="G31" s="82"/>
      <c r="H31" s="82"/>
      <c r="I31" s="130"/>
      <c r="J31" s="130"/>
    </row>
    <row r="32" spans="1:15" s="132" customFormat="1" ht="11.25" customHeight="1">
      <c r="A32" s="134" t="s">
        <v>2</v>
      </c>
      <c r="B32" s="70" t="s">
        <v>430</v>
      </c>
      <c r="C32" s="70"/>
      <c r="D32" s="70"/>
      <c r="F32" s="70"/>
      <c r="G32" s="70"/>
      <c r="H32" s="134"/>
      <c r="I32" s="141"/>
      <c r="J32" s="141"/>
    </row>
    <row r="33" spans="1:18" s="132" customFormat="1" ht="11.25" customHeight="1">
      <c r="A33" s="134" t="s">
        <v>43</v>
      </c>
      <c r="B33" s="70" t="s">
        <v>431</v>
      </c>
      <c r="C33" s="70"/>
      <c r="D33" s="70"/>
      <c r="F33" s="70"/>
      <c r="G33" s="70"/>
      <c r="H33" s="134"/>
      <c r="I33" s="141"/>
      <c r="J33" s="141"/>
    </row>
    <row r="34" spans="1:18" s="132" customFormat="1" ht="11.25">
      <c r="A34" s="134" t="s">
        <v>308</v>
      </c>
      <c r="B34" s="70" t="s">
        <v>432</v>
      </c>
      <c r="C34" s="70"/>
      <c r="D34" s="70"/>
      <c r="F34" s="70"/>
      <c r="G34" s="70"/>
      <c r="H34" s="134"/>
      <c r="I34" s="135"/>
      <c r="J34" s="135"/>
      <c r="K34" s="135"/>
      <c r="L34" s="135"/>
      <c r="M34" s="135"/>
      <c r="N34" s="135"/>
      <c r="O34" s="135"/>
      <c r="P34" s="135"/>
    </row>
    <row r="35" spans="1:18" s="132" customFormat="1" ht="11.25">
      <c r="A35" s="134" t="s">
        <v>41</v>
      </c>
      <c r="B35" s="70" t="s">
        <v>433</v>
      </c>
      <c r="C35" s="70"/>
      <c r="D35" s="70"/>
      <c r="F35" s="70"/>
      <c r="G35" s="70"/>
      <c r="H35" s="134"/>
      <c r="I35" s="141"/>
      <c r="J35" s="141"/>
      <c r="K35" s="141"/>
      <c r="L35" s="141"/>
      <c r="M35" s="141"/>
      <c r="N35" s="141"/>
      <c r="O35" s="141"/>
      <c r="P35" s="141"/>
      <c r="Q35" s="141"/>
      <c r="R35" s="141"/>
    </row>
    <row r="36" spans="1:18" s="132" customFormat="1" ht="11.25" customHeight="1">
      <c r="A36" s="134" t="s">
        <v>44</v>
      </c>
      <c r="B36" s="70" t="s">
        <v>429</v>
      </c>
      <c r="C36" s="70"/>
      <c r="D36" s="70"/>
      <c r="F36" s="70"/>
      <c r="G36" s="70"/>
      <c r="H36" s="134"/>
      <c r="I36" s="141"/>
      <c r="J36" s="141"/>
    </row>
    <row r="37" spans="1:18" s="132" customFormat="1" ht="11.25" customHeight="1">
      <c r="A37" s="134" t="s">
        <v>280</v>
      </c>
      <c r="B37" s="70" t="s">
        <v>428</v>
      </c>
      <c r="C37" s="70"/>
      <c r="D37" s="70"/>
      <c r="F37" s="70"/>
      <c r="G37" s="70"/>
      <c r="H37" s="134"/>
      <c r="I37" s="141"/>
      <c r="J37" s="141"/>
    </row>
  </sheetData>
  <hyperlinks>
    <hyperlink ref="A1" location="Contents!B3" display="Return to the Table of Contents" xr:uid="{33865B7F-50C1-4FDA-B244-BB079D504C55}"/>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4"/>
  <dimension ref="A1:N31"/>
  <sheetViews>
    <sheetView workbookViewId="0">
      <selection activeCell="A3" sqref="A3"/>
    </sheetView>
  </sheetViews>
  <sheetFormatPr defaultColWidth="10.625" defaultRowHeight="12.75"/>
  <cols>
    <col min="1" max="4" width="10.625" style="36" customWidth="1"/>
    <col min="5" max="5" width="2.625" style="36" customWidth="1"/>
    <col min="6" max="9" width="10.625" style="36" customWidth="1"/>
    <col min="10" max="10" width="2.625" style="36" customWidth="1"/>
    <col min="11" max="14" width="10.625" style="36" customWidth="1"/>
    <col min="15" max="15" width="2.625" style="36" customWidth="1"/>
    <col min="16" max="16384" width="10.625" style="36"/>
  </cols>
  <sheetData>
    <row r="1" spans="1:14">
      <c r="A1" s="12" t="s">
        <v>55</v>
      </c>
    </row>
    <row r="3" spans="1:14" s="35" customFormat="1">
      <c r="A3" s="27" t="s">
        <v>587</v>
      </c>
      <c r="B3" s="21"/>
      <c r="C3" s="4"/>
      <c r="D3" s="4"/>
      <c r="E3" s="21"/>
      <c r="F3" s="4"/>
      <c r="G3" s="4"/>
      <c r="H3" s="21"/>
      <c r="I3" s="4"/>
      <c r="N3" s="4"/>
    </row>
    <row r="4" spans="1:14">
      <c r="A4" s="33"/>
      <c r="B4" s="5"/>
      <c r="C4" s="5"/>
      <c r="D4" s="5"/>
      <c r="E4" s="5"/>
      <c r="F4" s="5"/>
      <c r="G4" s="5"/>
      <c r="H4" s="5"/>
      <c r="I4" s="5"/>
      <c r="N4" s="5"/>
    </row>
    <row r="5" spans="1:14">
      <c r="A5" s="1"/>
      <c r="B5" s="6"/>
      <c r="C5" s="1"/>
      <c r="D5" s="6"/>
      <c r="E5" s="6"/>
      <c r="F5" s="1"/>
      <c r="G5" s="1"/>
      <c r="I5" s="1"/>
      <c r="N5" s="1"/>
    </row>
    <row r="6" spans="1:14" ht="12.75" customHeight="1">
      <c r="A6" s="27" t="s">
        <v>492</v>
      </c>
      <c r="B6" s="101"/>
      <c r="C6" s="101"/>
      <c r="D6" s="101"/>
      <c r="F6" s="27" t="s">
        <v>493</v>
      </c>
      <c r="G6" s="101"/>
      <c r="H6" s="101"/>
      <c r="I6" s="101"/>
      <c r="K6" s="27" t="s">
        <v>494</v>
      </c>
      <c r="L6" s="101"/>
      <c r="M6" s="101"/>
      <c r="N6" s="212"/>
    </row>
    <row r="7" spans="1:14">
      <c r="A7" s="395" t="s">
        <v>581</v>
      </c>
      <c r="B7" s="326" t="s">
        <v>36</v>
      </c>
      <c r="C7" s="326" t="s">
        <v>13</v>
      </c>
      <c r="D7" s="326" t="s">
        <v>0</v>
      </c>
      <c r="F7" s="395" t="s">
        <v>577</v>
      </c>
      <c r="G7" s="326" t="s">
        <v>36</v>
      </c>
      <c r="H7" s="326" t="s">
        <v>13</v>
      </c>
      <c r="I7" s="326" t="s">
        <v>0</v>
      </c>
      <c r="K7" s="395" t="s">
        <v>580</v>
      </c>
      <c r="L7" s="326" t="s">
        <v>36</v>
      </c>
      <c r="M7" s="326" t="s">
        <v>13</v>
      </c>
      <c r="N7" s="100"/>
    </row>
    <row r="8" spans="1:14">
      <c r="A8" s="5">
        <v>2009</v>
      </c>
      <c r="B8" s="85">
        <v>1107.2</v>
      </c>
      <c r="C8" s="85">
        <v>13937.9</v>
      </c>
      <c r="D8" s="85">
        <v>15045.1</v>
      </c>
      <c r="F8" s="5"/>
      <c r="G8" s="85"/>
      <c r="H8" s="85"/>
      <c r="I8" s="85"/>
      <c r="K8" s="5">
        <f>A8</f>
        <v>2009</v>
      </c>
      <c r="L8" s="94">
        <f>B8/D8</f>
        <v>7.3592066519996543E-2</v>
      </c>
      <c r="M8" s="94">
        <f>C8/D8</f>
        <v>0.92640793348000339</v>
      </c>
      <c r="N8" s="85"/>
    </row>
    <row r="9" spans="1:14">
      <c r="A9" s="338">
        <v>2010</v>
      </c>
      <c r="B9" s="331">
        <v>1101.3</v>
      </c>
      <c r="C9" s="331">
        <v>13778.800000000001</v>
      </c>
      <c r="D9" s="331">
        <v>14880.1</v>
      </c>
      <c r="F9" s="338">
        <f>A9</f>
        <v>2010</v>
      </c>
      <c r="G9" s="332">
        <f>B9/B8-1</f>
        <v>-5.328757225433578E-3</v>
      </c>
      <c r="H9" s="332">
        <f>C9/C8-1</f>
        <v>-1.1414919033713722E-2</v>
      </c>
      <c r="I9" s="332">
        <f>D9/D8-1</f>
        <v>-1.0967025809067388E-2</v>
      </c>
      <c r="K9" s="338">
        <f t="shared" ref="K9:K22" si="0">A9</f>
        <v>2010</v>
      </c>
      <c r="L9" s="357">
        <f t="shared" ref="L9" si="1">B9/D9</f>
        <v>7.4011599384412735E-2</v>
      </c>
      <c r="M9" s="357">
        <f t="shared" ref="M9" si="2">C9/D9</f>
        <v>0.92598840061558729</v>
      </c>
      <c r="N9" s="74"/>
    </row>
    <row r="10" spans="1:14">
      <c r="A10" s="5">
        <v>2011</v>
      </c>
      <c r="B10" s="85">
        <v>1084.6000000000001</v>
      </c>
      <c r="C10" s="85">
        <v>11953.7</v>
      </c>
      <c r="D10" s="85">
        <v>13038.300000000001</v>
      </c>
      <c r="F10" s="5">
        <f t="shared" ref="F10:F21" si="3">A10</f>
        <v>2011</v>
      </c>
      <c r="G10" s="74">
        <f>B10/B9-1</f>
        <v>-1.5163897212385202E-2</v>
      </c>
      <c r="H10" s="74">
        <f t="shared" ref="H10" si="4">C10/C9-1</f>
        <v>-0.13245710802101784</v>
      </c>
      <c r="I10" s="74">
        <f t="shared" ref="I10" si="5">D10/D9-1</f>
        <v>-0.12377604989213775</v>
      </c>
      <c r="K10" s="5">
        <f t="shared" si="0"/>
        <v>2011</v>
      </c>
      <c r="L10" s="94">
        <f t="shared" ref="L10:L18" si="6">B10/D10</f>
        <v>8.3185691386146968E-2</v>
      </c>
      <c r="M10" s="94">
        <f t="shared" ref="M10:M18" si="7">C10/D10</f>
        <v>0.91681430861385305</v>
      </c>
      <c r="N10" s="74"/>
    </row>
    <row r="11" spans="1:14">
      <c r="A11" s="338">
        <v>2012</v>
      </c>
      <c r="B11" s="331">
        <v>1028.8</v>
      </c>
      <c r="C11" s="331">
        <v>11772</v>
      </c>
      <c r="D11" s="331">
        <v>12800.8</v>
      </c>
      <c r="F11" s="338">
        <f t="shared" si="3"/>
        <v>2012</v>
      </c>
      <c r="G11" s="332">
        <f t="shared" ref="G11:G18" si="8">B11/B10-1</f>
        <v>-5.1447538262954229E-2</v>
      </c>
      <c r="H11" s="332">
        <f t="shared" ref="H11:H18" si="9">C11/C10-1</f>
        <v>-1.5200314546960469E-2</v>
      </c>
      <c r="I11" s="332">
        <f t="shared" ref="I11:I18" si="10">D11/D10-1</f>
        <v>-1.8215564912603788E-2</v>
      </c>
      <c r="K11" s="338">
        <f t="shared" si="0"/>
        <v>2012</v>
      </c>
      <c r="L11" s="357">
        <f t="shared" si="6"/>
        <v>8.0369976876445218E-2</v>
      </c>
      <c r="M11" s="357">
        <f t="shared" si="7"/>
        <v>0.9196300231235548</v>
      </c>
      <c r="N11" s="74"/>
    </row>
    <row r="12" spans="1:14">
      <c r="A12" s="5">
        <v>2013</v>
      </c>
      <c r="B12" s="85">
        <v>1119.5999999999999</v>
      </c>
      <c r="C12" s="85">
        <v>11260.6</v>
      </c>
      <c r="D12" s="85">
        <v>12380.2</v>
      </c>
      <c r="F12" s="5">
        <f t="shared" si="3"/>
        <v>2013</v>
      </c>
      <c r="G12" s="74">
        <f t="shared" si="8"/>
        <v>8.8258164852254906E-2</v>
      </c>
      <c r="H12" s="74">
        <f t="shared" si="9"/>
        <v>-4.3442065919130135E-2</v>
      </c>
      <c r="I12" s="74">
        <f t="shared" si="10"/>
        <v>-3.2857321417411267E-2</v>
      </c>
      <c r="K12" s="5">
        <f t="shared" si="0"/>
        <v>2013</v>
      </c>
      <c r="L12" s="94">
        <f t="shared" si="6"/>
        <v>9.0434726417989997E-2</v>
      </c>
      <c r="M12" s="94">
        <f t="shared" si="7"/>
        <v>0.90956527358201</v>
      </c>
      <c r="N12" s="74"/>
    </row>
    <row r="13" spans="1:14">
      <c r="A13" s="338">
        <v>2014</v>
      </c>
      <c r="B13" s="331">
        <v>928.3</v>
      </c>
      <c r="C13" s="331">
        <v>10076.6</v>
      </c>
      <c r="D13" s="331">
        <v>11004.9</v>
      </c>
      <c r="F13" s="338">
        <f t="shared" si="3"/>
        <v>2014</v>
      </c>
      <c r="G13" s="332">
        <f t="shared" si="8"/>
        <v>-0.17086459449803504</v>
      </c>
      <c r="H13" s="332">
        <f t="shared" si="9"/>
        <v>-0.10514537413636926</v>
      </c>
      <c r="I13" s="332">
        <f t="shared" si="10"/>
        <v>-0.11108867385018018</v>
      </c>
      <c r="K13" s="338">
        <f t="shared" si="0"/>
        <v>2014</v>
      </c>
      <c r="L13" s="357">
        <f t="shared" si="6"/>
        <v>8.4353333515070558E-2</v>
      </c>
      <c r="M13" s="357">
        <f t="shared" si="7"/>
        <v>0.91564666648492954</v>
      </c>
      <c r="N13" s="74"/>
    </row>
    <row r="14" spans="1:14">
      <c r="A14" s="5">
        <v>2015</v>
      </c>
      <c r="B14" s="85">
        <v>979.19999999999993</v>
      </c>
      <c r="C14" s="85">
        <v>8616.7999999999993</v>
      </c>
      <c r="D14" s="85">
        <v>9596</v>
      </c>
      <c r="F14" s="5">
        <f t="shared" si="3"/>
        <v>2015</v>
      </c>
      <c r="G14" s="74">
        <f t="shared" si="8"/>
        <v>5.4831412258967926E-2</v>
      </c>
      <c r="H14" s="74">
        <f t="shared" si="9"/>
        <v>-0.14487029355139636</v>
      </c>
      <c r="I14" s="74">
        <f t="shared" si="10"/>
        <v>-0.12802478895764613</v>
      </c>
      <c r="K14" s="5">
        <f t="shared" si="0"/>
        <v>2015</v>
      </c>
      <c r="L14" s="94">
        <f t="shared" si="6"/>
        <v>0.10204251771571488</v>
      </c>
      <c r="M14" s="94">
        <f t="shared" si="7"/>
        <v>0.89795748228428507</v>
      </c>
      <c r="N14" s="74"/>
    </row>
    <row r="15" spans="1:14">
      <c r="A15" s="338">
        <v>2016</v>
      </c>
      <c r="B15" s="331">
        <v>992.90000000000009</v>
      </c>
      <c r="C15" s="331">
        <v>11448</v>
      </c>
      <c r="D15" s="331">
        <v>12440.9</v>
      </c>
      <c r="F15" s="338">
        <f t="shared" si="3"/>
        <v>2016</v>
      </c>
      <c r="G15" s="332">
        <f t="shared" si="8"/>
        <v>1.3991013071895653E-2</v>
      </c>
      <c r="H15" s="332">
        <f t="shared" si="9"/>
        <v>0.32856744963327467</v>
      </c>
      <c r="I15" s="332">
        <f t="shared" si="10"/>
        <v>0.29646727803251349</v>
      </c>
      <c r="K15" s="338">
        <f t="shared" si="0"/>
        <v>2016</v>
      </c>
      <c r="L15" s="357">
        <f t="shared" si="6"/>
        <v>7.9809338552677064E-2</v>
      </c>
      <c r="M15" s="357">
        <f t="shared" si="7"/>
        <v>0.92019066144732298</v>
      </c>
      <c r="N15" s="74"/>
    </row>
    <row r="16" spans="1:14">
      <c r="A16" s="5">
        <v>2017</v>
      </c>
      <c r="B16" s="85">
        <v>1048.5</v>
      </c>
      <c r="C16" s="85">
        <v>10824.7</v>
      </c>
      <c r="D16" s="85">
        <v>11873.2</v>
      </c>
      <c r="F16" s="5">
        <f t="shared" si="3"/>
        <v>2017</v>
      </c>
      <c r="G16" s="74">
        <f t="shared" si="8"/>
        <v>5.5997582838150706E-2</v>
      </c>
      <c r="H16" s="74">
        <f t="shared" si="9"/>
        <v>-5.4446191474493255E-2</v>
      </c>
      <c r="I16" s="74">
        <f t="shared" si="10"/>
        <v>-4.563174689934002E-2</v>
      </c>
      <c r="K16" s="5">
        <f t="shared" si="0"/>
        <v>2017</v>
      </c>
      <c r="L16" s="94">
        <f t="shared" si="6"/>
        <v>8.830812249435703E-2</v>
      </c>
      <c r="M16" s="94">
        <f t="shared" si="7"/>
        <v>0.91169187750564296</v>
      </c>
      <c r="N16" s="74"/>
    </row>
    <row r="17" spans="1:14">
      <c r="A17" s="338">
        <v>2018</v>
      </c>
      <c r="B17" s="331">
        <v>1080.3999999999999</v>
      </c>
      <c r="C17" s="331">
        <v>11186.199999999999</v>
      </c>
      <c r="D17" s="331">
        <v>12266.599999999999</v>
      </c>
      <c r="F17" s="338">
        <f t="shared" si="3"/>
        <v>2018</v>
      </c>
      <c r="G17" s="332">
        <f t="shared" si="8"/>
        <v>3.042441583214095E-2</v>
      </c>
      <c r="H17" s="332">
        <f t="shared" si="9"/>
        <v>3.3395844688536291E-2</v>
      </c>
      <c r="I17" s="332">
        <f t="shared" si="10"/>
        <v>3.313344338510249E-2</v>
      </c>
      <c r="K17" s="338">
        <f t="shared" si="0"/>
        <v>2018</v>
      </c>
      <c r="L17" s="357">
        <f t="shared" si="6"/>
        <v>8.807656563350888E-2</v>
      </c>
      <c r="M17" s="357">
        <f t="shared" si="7"/>
        <v>0.91192343436649115</v>
      </c>
      <c r="N17" s="74"/>
    </row>
    <row r="18" spans="1:14">
      <c r="A18" s="5">
        <v>2019</v>
      </c>
      <c r="B18" s="85">
        <v>893.70000000000016</v>
      </c>
      <c r="C18" s="85">
        <v>11066.9</v>
      </c>
      <c r="D18" s="85">
        <v>11960.6</v>
      </c>
      <c r="F18" s="5">
        <f t="shared" si="3"/>
        <v>2019</v>
      </c>
      <c r="G18" s="74">
        <f t="shared" si="8"/>
        <v>-0.17280636801184723</v>
      </c>
      <c r="H18" s="74">
        <f t="shared" si="9"/>
        <v>-1.0664926427204846E-2</v>
      </c>
      <c r="I18" s="74">
        <f t="shared" si="10"/>
        <v>-2.4945787748846371E-2</v>
      </c>
      <c r="K18" s="5">
        <f t="shared" si="0"/>
        <v>2019</v>
      </c>
      <c r="L18" s="94">
        <f t="shared" si="6"/>
        <v>7.4720331755931985E-2</v>
      </c>
      <c r="M18" s="94">
        <f t="shared" si="7"/>
        <v>0.92527966824406793</v>
      </c>
      <c r="N18" s="74"/>
    </row>
    <row r="19" spans="1:14">
      <c r="A19" s="338">
        <v>2020</v>
      </c>
      <c r="B19" s="331">
        <v>834.19999999999993</v>
      </c>
      <c r="C19" s="331">
        <v>11575.5</v>
      </c>
      <c r="D19" s="331">
        <v>12409.7</v>
      </c>
      <c r="F19" s="338">
        <f t="shared" si="3"/>
        <v>2020</v>
      </c>
      <c r="G19" s="332">
        <f t="shared" ref="G19:G21" si="11">B19/B18-1</f>
        <v>-6.6577151169296411E-2</v>
      </c>
      <c r="H19" s="332">
        <f t="shared" ref="H19:H21" si="12">C19/C18-1</f>
        <v>4.5956862355311712E-2</v>
      </c>
      <c r="I19" s="332">
        <f t="shared" ref="I19:I21" si="13">D19/D18-1</f>
        <v>3.7548283530926652E-2</v>
      </c>
      <c r="K19" s="338">
        <f t="shared" ref="K19:K21" si="14">A19</f>
        <v>2020</v>
      </c>
      <c r="L19" s="357">
        <f t="shared" ref="L19:L21" si="15">B19/D19</f>
        <v>6.7221608902713184E-2</v>
      </c>
      <c r="M19" s="357">
        <f t="shared" ref="M19:M21" si="16">C19/D19</f>
        <v>0.93277839109728677</v>
      </c>
      <c r="N19" s="74"/>
    </row>
    <row r="20" spans="1:14">
      <c r="A20" s="5">
        <v>2021</v>
      </c>
      <c r="B20" s="85">
        <v>747.2</v>
      </c>
      <c r="C20" s="85">
        <v>8217.6</v>
      </c>
      <c r="D20" s="85">
        <v>8964.8000000000011</v>
      </c>
      <c r="F20" s="5">
        <f t="shared" si="3"/>
        <v>2021</v>
      </c>
      <c r="G20" s="74">
        <f t="shared" si="11"/>
        <v>-0.10429153680172609</v>
      </c>
      <c r="H20" s="74">
        <f t="shared" si="12"/>
        <v>-0.29008682130361541</v>
      </c>
      <c r="I20" s="74">
        <f t="shared" si="13"/>
        <v>-0.277597363352861</v>
      </c>
      <c r="K20" s="5">
        <f t="shared" si="14"/>
        <v>2021</v>
      </c>
      <c r="L20" s="94">
        <f t="shared" si="15"/>
        <v>8.3348206318043905E-2</v>
      </c>
      <c r="M20" s="94">
        <f t="shared" si="16"/>
        <v>0.91665179368195604</v>
      </c>
      <c r="N20" s="74"/>
    </row>
    <row r="21" spans="1:14">
      <c r="A21" s="338">
        <v>2022</v>
      </c>
      <c r="B21" s="331">
        <v>1339.9</v>
      </c>
      <c r="C21" s="331">
        <v>13135.400000000001</v>
      </c>
      <c r="D21" s="331">
        <v>14475.300000000001</v>
      </c>
      <c r="F21" s="338">
        <f t="shared" si="3"/>
        <v>2022</v>
      </c>
      <c r="G21" s="332">
        <f t="shared" si="11"/>
        <v>0.79322805139186303</v>
      </c>
      <c r="H21" s="332">
        <f t="shared" si="12"/>
        <v>0.59844723520249232</v>
      </c>
      <c r="I21" s="332">
        <f t="shared" si="13"/>
        <v>0.61468186685704085</v>
      </c>
      <c r="K21" s="338">
        <f t="shared" si="14"/>
        <v>2022</v>
      </c>
      <c r="L21" s="357">
        <f t="shared" si="15"/>
        <v>9.256457551829668E-2</v>
      </c>
      <c r="M21" s="357">
        <f t="shared" si="16"/>
        <v>0.90743542448170333</v>
      </c>
      <c r="N21" s="74"/>
    </row>
    <row r="22" spans="1:14">
      <c r="A22" s="93">
        <v>2023</v>
      </c>
      <c r="B22" s="92">
        <v>1387.3</v>
      </c>
      <c r="C22" s="92">
        <v>12044.699999999999</v>
      </c>
      <c r="D22" s="92">
        <f t="shared" ref="D22" si="17">SUM(B22:C22)</f>
        <v>13431.999999999998</v>
      </c>
      <c r="F22" s="93">
        <f t="shared" ref="F22" si="18">A22</f>
        <v>2023</v>
      </c>
      <c r="G22" s="73">
        <f>B22/B19-1</f>
        <v>0.66303044833373304</v>
      </c>
      <c r="H22" s="73">
        <f>C22/C19-1</f>
        <v>4.053388622521692E-2</v>
      </c>
      <c r="I22" s="73">
        <f>D22/D19-1</f>
        <v>8.2379106666559121E-2</v>
      </c>
      <c r="K22" s="93">
        <f t="shared" si="0"/>
        <v>2023</v>
      </c>
      <c r="L22" s="95">
        <f>B22/D22</f>
        <v>0.10328320428826683</v>
      </c>
      <c r="M22" s="95">
        <f>C22/D22</f>
        <v>0.89671679571173324</v>
      </c>
      <c r="N22" s="74"/>
    </row>
    <row r="23" spans="1:14">
      <c r="A23" s="5"/>
      <c r="B23" s="6"/>
      <c r="C23" s="1"/>
      <c r="D23" s="1"/>
    </row>
    <row r="24" spans="1:14">
      <c r="A24" s="335" t="s">
        <v>99</v>
      </c>
      <c r="B24" s="328">
        <f>AVERAGE(B$8:B$22)</f>
        <v>1044.8733333333334</v>
      </c>
      <c r="C24" s="328">
        <f t="shared" ref="C24:D24" si="19">AVERAGE(C$8:C$22)</f>
        <v>11393.026666666668</v>
      </c>
      <c r="D24" s="328">
        <f t="shared" si="19"/>
        <v>12437.899999999998</v>
      </c>
      <c r="K24" s="327" t="s">
        <v>99</v>
      </c>
      <c r="L24" s="329">
        <f>AVERAGE(L$8:L$22)</f>
        <v>8.4354791018638159E-2</v>
      </c>
      <c r="M24" s="329">
        <f>AVERAGE(M$8:M$22)</f>
        <v>0.9156452089813617</v>
      </c>
    </row>
    <row r="25" spans="1:14">
      <c r="A25" s="335" t="s">
        <v>123</v>
      </c>
      <c r="B25" s="329">
        <f>B22/B21-1</f>
        <v>3.5375774311515729E-2</v>
      </c>
      <c r="C25" s="329">
        <f t="shared" ref="C25:D25" si="20">C22/C21-1</f>
        <v>-8.3035156904243679E-2</v>
      </c>
      <c r="D25" s="329">
        <f t="shared" si="20"/>
        <v>-7.2074499319530694E-2</v>
      </c>
      <c r="E25" s="1"/>
      <c r="K25" s="335" t="s">
        <v>123</v>
      </c>
      <c r="L25" s="329">
        <f>L22-L21</f>
        <v>1.0718628769970151E-2</v>
      </c>
      <c r="M25" s="329">
        <f>M22-M21</f>
        <v>-1.0718628769970096E-2</v>
      </c>
    </row>
    <row r="26" spans="1:14">
      <c r="A26" s="336" t="s">
        <v>457</v>
      </c>
      <c r="B26" s="330">
        <f>((B22/B17)^(1/5))-1</f>
        <v>5.1276998053639167E-2</v>
      </c>
      <c r="C26" s="330">
        <f t="shared" ref="C26:D26" si="21">((C22/C17)^(1/5))-1</f>
        <v>1.4898665622830709E-2</v>
      </c>
      <c r="D26" s="330">
        <f t="shared" si="21"/>
        <v>1.8317707797993021E-2</v>
      </c>
      <c r="E26" s="1"/>
      <c r="G26" s="74"/>
      <c r="H26" s="74"/>
      <c r="I26" s="74"/>
      <c r="L26" s="74"/>
      <c r="M26" s="74"/>
      <c r="N26" s="74"/>
    </row>
    <row r="27" spans="1:14">
      <c r="A27" s="336" t="s">
        <v>458</v>
      </c>
      <c r="B27" s="330">
        <f>((B22/B12)^(1/10))-1</f>
        <v>2.1670255404306227E-2</v>
      </c>
      <c r="C27" s="330">
        <f t="shared" ref="C27:D27" si="22">((C22/C12)^(1/10))-1</f>
        <v>6.7541895386606932E-3</v>
      </c>
      <c r="D27" s="330">
        <f t="shared" si="22"/>
        <v>8.1874853814560833E-3</v>
      </c>
      <c r="E27" s="1"/>
      <c r="G27" s="74"/>
      <c r="H27" s="74"/>
      <c r="I27" s="74"/>
      <c r="L27" s="74"/>
      <c r="M27" s="74"/>
      <c r="N27" s="74"/>
    </row>
    <row r="28" spans="1:14">
      <c r="A28" s="1"/>
      <c r="B28" s="6"/>
      <c r="C28" s="1"/>
      <c r="D28" s="1"/>
      <c r="E28" s="6"/>
    </row>
    <row r="29" spans="1:14">
      <c r="A29" s="1"/>
      <c r="B29" s="6"/>
      <c r="C29" s="1"/>
      <c r="D29" s="1"/>
      <c r="E29" s="6"/>
      <c r="F29" s="1"/>
      <c r="G29" s="1"/>
      <c r="H29" s="6"/>
      <c r="I29" s="1"/>
      <c r="N29" s="1"/>
    </row>
    <row r="30" spans="1:14" s="132" customFormat="1" ht="11.25">
      <c r="A30" s="70" t="s">
        <v>63</v>
      </c>
      <c r="B30" s="70"/>
      <c r="C30" s="70"/>
      <c r="D30" s="70"/>
      <c r="E30" s="162"/>
      <c r="F30" s="162"/>
      <c r="G30" s="162"/>
      <c r="H30" s="162"/>
      <c r="I30" s="162"/>
      <c r="N30" s="162"/>
    </row>
    <row r="31" spans="1:14" s="132" customFormat="1" ht="11.25">
      <c r="A31" s="70" t="s">
        <v>434</v>
      </c>
      <c r="B31" s="70"/>
      <c r="C31" s="70"/>
      <c r="D31" s="70"/>
      <c r="E31" s="162"/>
      <c r="F31" s="162"/>
      <c r="G31" s="162"/>
      <c r="H31" s="162"/>
      <c r="I31" s="162"/>
      <c r="N31" s="162"/>
    </row>
  </sheetData>
  <hyperlinks>
    <hyperlink ref="A1" location="Contents!B3" display="Return to the Table of Contents" xr:uid="{4490B517-135C-4068-8D5E-F45307E6D92B}"/>
  </hyperlinks>
  <pageMargins left="0.7" right="0.7" top="0.75" bottom="0.75" header="0.3" footer="0.3"/>
  <ignoredErrors>
    <ignoredError sqref="D22" formulaRange="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FA16-9B28-4553-BD06-6181C6DBFAE7}">
  <sheetPr codeName="Sheet18"/>
  <dimension ref="A1:M31"/>
  <sheetViews>
    <sheetView workbookViewId="0">
      <selection activeCell="A3" sqref="A3"/>
    </sheetView>
  </sheetViews>
  <sheetFormatPr defaultColWidth="10.625" defaultRowHeight="12.75"/>
  <cols>
    <col min="1" max="4" width="10.625" style="36" customWidth="1"/>
    <col min="5" max="5" width="2.625" style="36" customWidth="1"/>
    <col min="6" max="9" width="10.625" style="36" customWidth="1"/>
    <col min="10" max="10" width="2.625" style="36" customWidth="1"/>
    <col min="11" max="14" width="10.625" style="36" customWidth="1"/>
    <col min="15" max="15" width="2.375" style="36" customWidth="1"/>
    <col min="16" max="16384" width="10.625" style="36"/>
  </cols>
  <sheetData>
    <row r="1" spans="1:13">
      <c r="A1" s="12" t="s">
        <v>55</v>
      </c>
    </row>
    <row r="3" spans="1:13" s="35" customFormat="1">
      <c r="A3" s="27" t="s">
        <v>588</v>
      </c>
      <c r="B3" s="21"/>
      <c r="C3" s="4"/>
      <c r="D3" s="4"/>
      <c r="E3" s="21"/>
      <c r="F3" s="4"/>
      <c r="G3" s="4"/>
      <c r="H3" s="21"/>
      <c r="I3" s="4"/>
    </row>
    <row r="4" spans="1:13">
      <c r="A4" s="33"/>
      <c r="B4" s="5"/>
      <c r="C4" s="5"/>
      <c r="D4" s="5"/>
      <c r="E4" s="5"/>
      <c r="F4" s="5"/>
      <c r="G4" s="5"/>
      <c r="H4" s="5"/>
      <c r="I4" s="5"/>
    </row>
    <row r="5" spans="1:13">
      <c r="A5" s="1"/>
      <c r="B5" s="6"/>
      <c r="C5" s="1"/>
      <c r="D5" s="6"/>
      <c r="E5" s="6"/>
      <c r="F5" s="1"/>
      <c r="G5" s="1"/>
      <c r="I5" s="1"/>
    </row>
    <row r="6" spans="1:13" ht="12.75" customHeight="1">
      <c r="A6" s="27" t="s">
        <v>495</v>
      </c>
      <c r="B6" s="101"/>
      <c r="C6" s="101"/>
      <c r="D6" s="101"/>
      <c r="F6" s="27" t="s">
        <v>496</v>
      </c>
      <c r="G6" s="101"/>
      <c r="H6" s="101"/>
      <c r="I6" s="101"/>
      <c r="K6" s="27" t="s">
        <v>497</v>
      </c>
      <c r="L6" s="101"/>
      <c r="M6" s="101"/>
    </row>
    <row r="7" spans="1:13">
      <c r="A7" s="350" t="s">
        <v>578</v>
      </c>
      <c r="B7" s="326" t="s">
        <v>36</v>
      </c>
      <c r="C7" s="326" t="s">
        <v>13</v>
      </c>
      <c r="D7" s="326" t="s">
        <v>0</v>
      </c>
      <c r="F7" s="350" t="s">
        <v>577</v>
      </c>
      <c r="G7" s="326" t="s">
        <v>36</v>
      </c>
      <c r="H7" s="326" t="s">
        <v>13</v>
      </c>
      <c r="I7" s="326" t="s">
        <v>0</v>
      </c>
      <c r="K7" s="350" t="s">
        <v>580</v>
      </c>
      <c r="L7" s="326" t="s">
        <v>36</v>
      </c>
      <c r="M7" s="326" t="s">
        <v>13</v>
      </c>
    </row>
    <row r="8" spans="1:13">
      <c r="A8" s="5">
        <v>2009</v>
      </c>
      <c r="B8" s="64">
        <v>33304</v>
      </c>
      <c r="C8" s="64">
        <v>7805</v>
      </c>
      <c r="D8" s="64">
        <f>SUM(B8:C8)</f>
        <v>41109</v>
      </c>
      <c r="F8" s="5"/>
      <c r="G8" s="85"/>
      <c r="H8" s="85"/>
      <c r="I8" s="85"/>
      <c r="K8" s="5">
        <f>A8</f>
        <v>2009</v>
      </c>
      <c r="L8" s="94">
        <f>B8/D8</f>
        <v>0.8101388990245445</v>
      </c>
      <c r="M8" s="94">
        <f>C8/D8</f>
        <v>0.1898611009754555</v>
      </c>
    </row>
    <row r="9" spans="1:13">
      <c r="A9" s="338">
        <v>2010</v>
      </c>
      <c r="B9" s="334">
        <v>33941</v>
      </c>
      <c r="C9" s="334">
        <v>7716</v>
      </c>
      <c r="D9" s="334">
        <f t="shared" ref="D9:D21" si="0">SUM(B9:C9)</f>
        <v>41657</v>
      </c>
      <c r="F9" s="338">
        <f>A9</f>
        <v>2010</v>
      </c>
      <c r="G9" s="332">
        <f>B9/B8-1</f>
        <v>1.9126831611818496E-2</v>
      </c>
      <c r="H9" s="332">
        <f t="shared" ref="H9:I9" si="1">C9/C8-1</f>
        <v>-1.1402946828955818E-2</v>
      </c>
      <c r="I9" s="332">
        <f t="shared" si="1"/>
        <v>1.333041426451631E-2</v>
      </c>
      <c r="K9" s="338">
        <f t="shared" ref="K9:K22" si="2">A9</f>
        <v>2010</v>
      </c>
      <c r="L9" s="357">
        <f>B9/D9</f>
        <v>0.81477302734234347</v>
      </c>
      <c r="M9" s="357">
        <f t="shared" ref="M9" si="3">C9/D9</f>
        <v>0.18522697265765659</v>
      </c>
    </row>
    <row r="10" spans="1:13">
      <c r="A10" s="5">
        <v>2011</v>
      </c>
      <c r="B10" s="64">
        <v>34030</v>
      </c>
      <c r="C10" s="64">
        <v>7226</v>
      </c>
      <c r="D10" s="64">
        <f t="shared" si="0"/>
        <v>41256</v>
      </c>
      <c r="F10" s="5">
        <f t="shared" ref="F10:F16" si="4">A10</f>
        <v>2011</v>
      </c>
      <c r="G10" s="74">
        <f t="shared" ref="G10:G17" si="5">B10/B9-1</f>
        <v>2.6221973424471745E-3</v>
      </c>
      <c r="H10" s="74">
        <f t="shared" ref="H10:H17" si="6">C10/C9-1</f>
        <v>-6.3504406428201099E-2</v>
      </c>
      <c r="I10" s="74">
        <f t="shared" ref="I10:I17" si="7">D10/D9-1</f>
        <v>-9.6262332861223321E-3</v>
      </c>
      <c r="K10" s="5">
        <f t="shared" si="2"/>
        <v>2011</v>
      </c>
      <c r="L10" s="94">
        <f t="shared" ref="L10:L18" si="8">B10/D10</f>
        <v>0.82484971882877645</v>
      </c>
      <c r="M10" s="94">
        <f t="shared" ref="M10:M18" si="9">C10/D10</f>
        <v>0.17515028117122358</v>
      </c>
    </row>
    <row r="11" spans="1:13">
      <c r="A11" s="338">
        <v>2012</v>
      </c>
      <c r="B11" s="334">
        <v>31148</v>
      </c>
      <c r="C11" s="334">
        <v>7396</v>
      </c>
      <c r="D11" s="334">
        <f t="shared" si="0"/>
        <v>38544</v>
      </c>
      <c r="F11" s="338">
        <f t="shared" si="4"/>
        <v>2012</v>
      </c>
      <c r="G11" s="332">
        <f t="shared" si="5"/>
        <v>-8.4689979429914741E-2</v>
      </c>
      <c r="H11" s="332">
        <f t="shared" si="6"/>
        <v>2.3526155549404848E-2</v>
      </c>
      <c r="I11" s="332">
        <f t="shared" si="7"/>
        <v>-6.573589296102389E-2</v>
      </c>
      <c r="K11" s="338">
        <f t="shared" si="2"/>
        <v>2012</v>
      </c>
      <c r="L11" s="357">
        <f t="shared" si="8"/>
        <v>0.80811540058115405</v>
      </c>
      <c r="M11" s="357">
        <f t="shared" si="9"/>
        <v>0.191884599418846</v>
      </c>
    </row>
    <row r="12" spans="1:13">
      <c r="A12" s="5">
        <v>2013</v>
      </c>
      <c r="B12" s="64">
        <v>35008</v>
      </c>
      <c r="C12" s="64">
        <v>7180</v>
      </c>
      <c r="D12" s="64">
        <f t="shared" si="0"/>
        <v>42188</v>
      </c>
      <c r="F12" s="5">
        <f t="shared" si="4"/>
        <v>2013</v>
      </c>
      <c r="G12" s="74">
        <f t="shared" ref="G12:G16" si="10">B12/B11-1</f>
        <v>0.1239244895338385</v>
      </c>
      <c r="H12" s="74">
        <f t="shared" ref="H12:H16" si="11">C12/C11-1</f>
        <v>-2.9204975662520227E-2</v>
      </c>
      <c r="I12" s="74">
        <f t="shared" ref="I12:I16" si="12">D12/D11-1</f>
        <v>9.4541303445413005E-2</v>
      </c>
      <c r="K12" s="5">
        <f t="shared" ref="K12:K16" si="13">A12</f>
        <v>2013</v>
      </c>
      <c r="L12" s="94">
        <f t="shared" ref="L12:L16" si="14">B12/D12</f>
        <v>0.82980942448089501</v>
      </c>
      <c r="M12" s="94">
        <f t="shared" ref="M12:M16" si="15">C12/D12</f>
        <v>0.17019057551910496</v>
      </c>
    </row>
    <row r="13" spans="1:13">
      <c r="A13" s="338">
        <v>2014</v>
      </c>
      <c r="B13" s="334">
        <v>28764</v>
      </c>
      <c r="C13" s="334">
        <v>6596</v>
      </c>
      <c r="D13" s="334">
        <f t="shared" si="0"/>
        <v>35360</v>
      </c>
      <c r="F13" s="338">
        <f t="shared" si="4"/>
        <v>2014</v>
      </c>
      <c r="G13" s="332">
        <f t="shared" si="10"/>
        <v>-0.17835923217550276</v>
      </c>
      <c r="H13" s="332">
        <f t="shared" si="11"/>
        <v>-8.1337047353760461E-2</v>
      </c>
      <c r="I13" s="332">
        <f t="shared" si="12"/>
        <v>-0.16184697070256948</v>
      </c>
      <c r="K13" s="338">
        <f t="shared" si="13"/>
        <v>2014</v>
      </c>
      <c r="L13" s="357">
        <f t="shared" si="14"/>
        <v>0.81346153846153846</v>
      </c>
      <c r="M13" s="357">
        <f t="shared" si="15"/>
        <v>0.18653846153846154</v>
      </c>
    </row>
    <row r="14" spans="1:13">
      <c r="A14" s="5">
        <v>2015</v>
      </c>
      <c r="B14" s="64">
        <v>29921</v>
      </c>
      <c r="C14" s="64">
        <v>6814</v>
      </c>
      <c r="D14" s="64">
        <f t="shared" si="0"/>
        <v>36735</v>
      </c>
      <c r="F14" s="5">
        <f t="shared" si="4"/>
        <v>2015</v>
      </c>
      <c r="G14" s="74">
        <f t="shared" si="10"/>
        <v>4.022389097482959E-2</v>
      </c>
      <c r="H14" s="74">
        <f t="shared" si="11"/>
        <v>3.3050333535476151E-2</v>
      </c>
      <c r="I14" s="74">
        <f t="shared" si="12"/>
        <v>3.8885746606334815E-2</v>
      </c>
      <c r="K14" s="5">
        <f t="shared" si="13"/>
        <v>2015</v>
      </c>
      <c r="L14" s="94">
        <f t="shared" si="14"/>
        <v>0.81450932353341499</v>
      </c>
      <c r="M14" s="94">
        <f t="shared" si="15"/>
        <v>0.18549067646658501</v>
      </c>
    </row>
    <row r="15" spans="1:13">
      <c r="A15" s="338">
        <v>2016</v>
      </c>
      <c r="B15" s="334">
        <v>29712</v>
      </c>
      <c r="C15" s="334">
        <v>7422</v>
      </c>
      <c r="D15" s="334">
        <f t="shared" si="0"/>
        <v>37134</v>
      </c>
      <c r="F15" s="338">
        <f t="shared" si="4"/>
        <v>2016</v>
      </c>
      <c r="G15" s="332">
        <f t="shared" si="10"/>
        <v>-6.9850606597373632E-3</v>
      </c>
      <c r="H15" s="332">
        <f t="shared" si="11"/>
        <v>8.922805987672433E-2</v>
      </c>
      <c r="I15" s="332">
        <f t="shared" si="12"/>
        <v>1.0861576153532004E-2</v>
      </c>
      <c r="K15" s="338">
        <f t="shared" si="13"/>
        <v>2016</v>
      </c>
      <c r="L15" s="357">
        <f t="shared" si="14"/>
        <v>0.80012926159314912</v>
      </c>
      <c r="M15" s="357">
        <f t="shared" si="15"/>
        <v>0.19987073840685085</v>
      </c>
    </row>
    <row r="16" spans="1:13">
      <c r="A16" s="5">
        <v>2017</v>
      </c>
      <c r="B16" s="64">
        <v>31745</v>
      </c>
      <c r="C16" s="64">
        <v>7652</v>
      </c>
      <c r="D16" s="64">
        <f t="shared" si="0"/>
        <v>39397</v>
      </c>
      <c r="F16" s="5">
        <f t="shared" si="4"/>
        <v>2017</v>
      </c>
      <c r="G16" s="74">
        <f t="shared" si="10"/>
        <v>6.8423532579429125E-2</v>
      </c>
      <c r="H16" s="74">
        <f t="shared" si="11"/>
        <v>3.098895176502281E-2</v>
      </c>
      <c r="I16" s="74">
        <f t="shared" si="12"/>
        <v>6.0941455270102862E-2</v>
      </c>
      <c r="K16" s="5">
        <f t="shared" si="13"/>
        <v>2017</v>
      </c>
      <c r="L16" s="94">
        <f t="shared" si="14"/>
        <v>0.80577201309744395</v>
      </c>
      <c r="M16" s="94">
        <f t="shared" si="15"/>
        <v>0.19422798690255602</v>
      </c>
    </row>
    <row r="17" spans="1:13">
      <c r="A17" s="338">
        <v>2018</v>
      </c>
      <c r="B17" s="334">
        <v>32638</v>
      </c>
      <c r="C17" s="334">
        <v>7736</v>
      </c>
      <c r="D17" s="334">
        <f t="shared" si="0"/>
        <v>40374</v>
      </c>
      <c r="F17" s="338">
        <f t="shared" ref="F17:F22" si="16">A17</f>
        <v>2018</v>
      </c>
      <c r="G17" s="332">
        <f t="shared" si="5"/>
        <v>2.8130414238462853E-2</v>
      </c>
      <c r="H17" s="332">
        <f t="shared" si="6"/>
        <v>1.0977522216413904E-2</v>
      </c>
      <c r="I17" s="332">
        <f t="shared" si="7"/>
        <v>2.4798842551463363E-2</v>
      </c>
      <c r="K17" s="338">
        <f t="shared" si="2"/>
        <v>2018</v>
      </c>
      <c r="L17" s="357">
        <f t="shared" si="8"/>
        <v>0.80839153910932782</v>
      </c>
      <c r="M17" s="357">
        <f t="shared" si="9"/>
        <v>0.19160846089067221</v>
      </c>
    </row>
    <row r="18" spans="1:13">
      <c r="A18" s="5">
        <v>2019</v>
      </c>
      <c r="B18" s="64">
        <v>27252</v>
      </c>
      <c r="C18" s="64">
        <v>7486</v>
      </c>
      <c r="D18" s="64">
        <f t="shared" si="0"/>
        <v>34738</v>
      </c>
      <c r="F18" s="5">
        <f t="shared" si="16"/>
        <v>2019</v>
      </c>
      <c r="G18" s="74">
        <f t="shared" ref="G18:G22" si="17">B18/B17-1</f>
        <v>-0.16502236656657887</v>
      </c>
      <c r="H18" s="74">
        <f t="shared" ref="H18:H22" si="18">C18/C17-1</f>
        <v>-3.2316442605997975E-2</v>
      </c>
      <c r="I18" s="74">
        <f t="shared" ref="I18:I22" si="19">D18/D17-1</f>
        <v>-0.13959478872541731</v>
      </c>
      <c r="K18" s="5">
        <f t="shared" si="2"/>
        <v>2019</v>
      </c>
      <c r="L18" s="94">
        <f t="shared" si="8"/>
        <v>0.78450112268984973</v>
      </c>
      <c r="M18" s="94">
        <f t="shared" si="9"/>
        <v>0.21549887731015027</v>
      </c>
    </row>
    <row r="19" spans="1:13">
      <c r="A19" s="338">
        <v>2020</v>
      </c>
      <c r="B19" s="334">
        <v>26199</v>
      </c>
      <c r="C19" s="334">
        <v>7404</v>
      </c>
      <c r="D19" s="334">
        <f t="shared" si="0"/>
        <v>33603</v>
      </c>
      <c r="F19" s="338">
        <f t="shared" si="16"/>
        <v>2020</v>
      </c>
      <c r="G19" s="332">
        <f t="shared" si="17"/>
        <v>-3.8639365918097801E-2</v>
      </c>
      <c r="H19" s="332">
        <f t="shared" si="18"/>
        <v>-1.0953780390061452E-2</v>
      </c>
      <c r="I19" s="332">
        <f t="shared" si="19"/>
        <v>-3.2673153319131787E-2</v>
      </c>
      <c r="K19" s="338">
        <f t="shared" si="2"/>
        <v>2020</v>
      </c>
      <c r="L19" s="357">
        <f t="shared" ref="L19:L22" si="20">B19/D19</f>
        <v>0.77966253013123832</v>
      </c>
      <c r="M19" s="357">
        <f t="shared" ref="M19:M22" si="21">C19/D19</f>
        <v>0.22033746986876171</v>
      </c>
    </row>
    <row r="20" spans="1:13">
      <c r="A20" s="5">
        <v>2021</v>
      </c>
      <c r="B20" s="64">
        <v>24253</v>
      </c>
      <c r="C20" s="64">
        <v>6094</v>
      </c>
      <c r="D20" s="64">
        <f t="shared" si="0"/>
        <v>30347</v>
      </c>
      <c r="F20" s="5">
        <f t="shared" si="16"/>
        <v>2021</v>
      </c>
      <c r="G20" s="74">
        <f t="shared" si="17"/>
        <v>-7.4277644184892577E-2</v>
      </c>
      <c r="H20" s="74">
        <f t="shared" si="18"/>
        <v>-0.17693138843868184</v>
      </c>
      <c r="I20" s="74">
        <f t="shared" si="19"/>
        <v>-9.6896110466327401E-2</v>
      </c>
      <c r="K20" s="5">
        <f t="shared" si="2"/>
        <v>2021</v>
      </c>
      <c r="L20" s="94">
        <f t="shared" si="20"/>
        <v>0.79918937621511188</v>
      </c>
      <c r="M20" s="94">
        <f t="shared" si="21"/>
        <v>0.20081062378488812</v>
      </c>
    </row>
    <row r="21" spans="1:13">
      <c r="A21" s="338">
        <v>2022</v>
      </c>
      <c r="B21" s="334">
        <v>41483</v>
      </c>
      <c r="C21" s="334">
        <v>9110</v>
      </c>
      <c r="D21" s="334">
        <f t="shared" si="0"/>
        <v>50593</v>
      </c>
      <c r="F21" s="338">
        <f t="shared" si="16"/>
        <v>2022</v>
      </c>
      <c r="G21" s="332">
        <f t="shared" si="17"/>
        <v>0.71042757596998318</v>
      </c>
      <c r="H21" s="332">
        <f t="shared" si="18"/>
        <v>0.494913029209058</v>
      </c>
      <c r="I21" s="332">
        <f t="shared" si="19"/>
        <v>0.66714996540020421</v>
      </c>
      <c r="K21" s="338">
        <f t="shared" si="2"/>
        <v>2022</v>
      </c>
      <c r="L21" s="357">
        <f t="shared" si="20"/>
        <v>0.81993556420848734</v>
      </c>
      <c r="M21" s="357">
        <f t="shared" si="21"/>
        <v>0.18006443579151266</v>
      </c>
    </row>
    <row r="22" spans="1:13">
      <c r="A22" s="93">
        <v>2023</v>
      </c>
      <c r="B22" s="84">
        <v>43289</v>
      </c>
      <c r="C22" s="84">
        <v>9189</v>
      </c>
      <c r="D22" s="84">
        <f>SUM(B22:C22)</f>
        <v>52478</v>
      </c>
      <c r="F22" s="93">
        <f t="shared" si="16"/>
        <v>2023</v>
      </c>
      <c r="G22" s="73">
        <f t="shared" si="17"/>
        <v>4.3535906274859482E-2</v>
      </c>
      <c r="H22" s="73">
        <f t="shared" si="18"/>
        <v>8.6717892425904886E-3</v>
      </c>
      <c r="I22" s="73">
        <f t="shared" si="19"/>
        <v>3.725811871207485E-2</v>
      </c>
      <c r="K22" s="93">
        <f t="shared" si="2"/>
        <v>2023</v>
      </c>
      <c r="L22" s="95">
        <f t="shared" si="20"/>
        <v>0.82489805251724535</v>
      </c>
      <c r="M22" s="95">
        <f t="shared" si="21"/>
        <v>0.17510194748275468</v>
      </c>
    </row>
    <row r="23" spans="1:13">
      <c r="A23" s="5"/>
      <c r="B23" s="6"/>
      <c r="C23" s="1"/>
      <c r="D23" s="1"/>
    </row>
    <row r="24" spans="1:13">
      <c r="A24" s="335" t="s">
        <v>99</v>
      </c>
      <c r="B24" s="328">
        <f>AVERAGE(B$8:B$22)</f>
        <v>32179.133333333335</v>
      </c>
      <c r="C24" s="328">
        <f t="shared" ref="C24:D24" si="22">AVERAGE(C$8:C$22)</f>
        <v>7521.7333333333336</v>
      </c>
      <c r="D24" s="328">
        <f t="shared" si="22"/>
        <v>39700.866666666669</v>
      </c>
      <c r="K24" s="327" t="s">
        <v>99</v>
      </c>
      <c r="L24" s="329">
        <f>AVERAGE(L$8:L$22)</f>
        <v>0.80920911945430141</v>
      </c>
      <c r="M24" s="329">
        <f>AVERAGE(M$8:M$22)</f>
        <v>0.1907908805456987</v>
      </c>
    </row>
    <row r="25" spans="1:13">
      <c r="A25" s="335" t="s">
        <v>123</v>
      </c>
      <c r="B25" s="329">
        <f>B22/B21-1</f>
        <v>4.3535906274859482E-2</v>
      </c>
      <c r="C25" s="329">
        <f t="shared" ref="C25:D25" si="23">C22/C21-1</f>
        <v>8.6717892425904886E-3</v>
      </c>
      <c r="D25" s="329">
        <f t="shared" si="23"/>
        <v>3.725811871207485E-2</v>
      </c>
      <c r="E25" s="1"/>
      <c r="K25" s="335" t="s">
        <v>123</v>
      </c>
      <c r="L25" s="329">
        <f>L22-L21</f>
        <v>4.9624883087580063E-3</v>
      </c>
      <c r="M25" s="329">
        <f>M22-M21</f>
        <v>-4.9624883087579785E-3</v>
      </c>
    </row>
    <row r="26" spans="1:13">
      <c r="A26" s="336" t="s">
        <v>457</v>
      </c>
      <c r="B26" s="330">
        <f>((B22/B17)^(1/5))-1</f>
        <v>5.8109961596074733E-2</v>
      </c>
      <c r="C26" s="330">
        <f t="shared" ref="C26:D26" si="24">((C22/C17)^(1/5))-1</f>
        <v>3.5023851804516948E-2</v>
      </c>
      <c r="D26" s="330">
        <f t="shared" si="24"/>
        <v>5.3841020333046608E-2</v>
      </c>
      <c r="E26" s="1"/>
      <c r="G26" s="74"/>
      <c r="H26" s="74"/>
      <c r="I26" s="74"/>
      <c r="L26" s="74"/>
      <c r="M26" s="74"/>
    </row>
    <row r="27" spans="1:13">
      <c r="A27" s="336" t="s">
        <v>458</v>
      </c>
      <c r="B27" s="330">
        <f>((B22/B12)^(1/10))-1</f>
        <v>2.145920226909892E-2</v>
      </c>
      <c r="C27" s="330">
        <f t="shared" ref="C27:D27" si="25">((C22/C12)^(1/10))-1</f>
        <v>2.4977615018813681E-2</v>
      </c>
      <c r="D27" s="330">
        <f t="shared" si="25"/>
        <v>2.2065746958152443E-2</v>
      </c>
      <c r="E27" s="1"/>
      <c r="G27" s="74"/>
      <c r="H27" s="74"/>
      <c r="I27" s="74"/>
      <c r="L27" s="74"/>
      <c r="M27" s="74"/>
    </row>
    <row r="28" spans="1:13">
      <c r="A28" s="1"/>
      <c r="B28" s="6"/>
      <c r="C28" s="1"/>
      <c r="D28" s="1"/>
      <c r="E28" s="6"/>
    </row>
    <row r="29" spans="1:13">
      <c r="A29" s="1"/>
      <c r="B29" s="6"/>
      <c r="C29" s="1"/>
      <c r="D29" s="1"/>
      <c r="E29" s="6"/>
      <c r="F29" s="1"/>
      <c r="G29" s="1"/>
      <c r="H29" s="6"/>
      <c r="I29" s="1"/>
    </row>
    <row r="30" spans="1:13" s="132" customFormat="1" ht="11.25">
      <c r="A30" s="70" t="s">
        <v>63</v>
      </c>
      <c r="B30" s="70"/>
      <c r="C30" s="70"/>
      <c r="D30" s="70"/>
      <c r="E30" s="162"/>
      <c r="F30" s="162"/>
      <c r="G30" s="162"/>
      <c r="H30" s="162"/>
      <c r="I30" s="162"/>
    </row>
    <row r="31" spans="1:13" s="132" customFormat="1" ht="11.25">
      <c r="A31" s="70" t="s">
        <v>434</v>
      </c>
      <c r="B31" s="70"/>
      <c r="C31" s="70"/>
      <c r="D31" s="70"/>
      <c r="E31" s="162"/>
      <c r="F31" s="162"/>
      <c r="G31" s="162"/>
      <c r="H31" s="162"/>
      <c r="I31" s="162"/>
    </row>
  </sheetData>
  <hyperlinks>
    <hyperlink ref="A1" location="Contents!B3" display="Return to the Table of Contents" xr:uid="{99C66F57-0F8E-464C-9B10-900E22D9FAFE}"/>
  </hyperlinks>
  <pageMargins left="0.7" right="0.7" top="0.75" bottom="0.75" header="0.3" footer="0.3"/>
  <ignoredErrors>
    <ignoredError sqref="D8:D22" formulaRange="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1FE67-EB2F-42D4-9A7C-E1A48CA8FFD1}">
  <dimension ref="A1:X36"/>
  <sheetViews>
    <sheetView workbookViewId="0">
      <selection activeCell="A3" sqref="A3"/>
    </sheetView>
  </sheetViews>
  <sheetFormatPr defaultColWidth="9.625" defaultRowHeight="12.75" customHeight="1"/>
  <cols>
    <col min="1" max="1" width="10.625" style="36" customWidth="1"/>
    <col min="2" max="5" width="7.625" style="36" customWidth="1"/>
    <col min="6" max="6" width="2.625" style="36" customWidth="1"/>
    <col min="7" max="7" width="10.625" style="36" customWidth="1"/>
    <col min="8" max="11" width="7.625" style="36" customWidth="1"/>
    <col min="12" max="12" width="2.625" style="36" customWidth="1"/>
    <col min="13" max="13" width="10.625" style="36" customWidth="1"/>
    <col min="14" max="17" width="7.625" style="36" customWidth="1"/>
    <col min="18" max="18" width="2.625" style="36" customWidth="1"/>
    <col min="19" max="19" width="10.625" style="36" customWidth="1"/>
    <col min="20" max="23" width="7.625" style="36" customWidth="1"/>
    <col min="24" max="24" width="2.625" style="36" customWidth="1"/>
    <col min="25" max="16384" width="9.625" style="36"/>
  </cols>
  <sheetData>
    <row r="1" spans="1:23" ht="12.75" customHeight="1">
      <c r="A1" s="179" t="s">
        <v>55</v>
      </c>
    </row>
    <row r="3" spans="1:23" ht="12.75" customHeight="1">
      <c r="A3" s="14" t="s">
        <v>561</v>
      </c>
      <c r="G3" s="14"/>
    </row>
    <row r="4" spans="1:23" ht="12.75" customHeight="1">
      <c r="A4" s="33"/>
      <c r="G4" s="5"/>
    </row>
    <row r="5" spans="1:23" ht="12.75" customHeight="1">
      <c r="H5" s="101"/>
      <c r="I5" s="101"/>
      <c r="J5" s="101"/>
      <c r="K5" s="101"/>
      <c r="T5" s="101"/>
      <c r="U5" s="101"/>
      <c r="V5" s="101"/>
      <c r="W5" s="101"/>
    </row>
    <row r="6" spans="1:23" ht="12.75" customHeight="1">
      <c r="A6" s="14" t="s">
        <v>508</v>
      </c>
      <c r="B6" s="101"/>
      <c r="C6" s="101"/>
      <c r="D6" s="101"/>
      <c r="E6" s="101"/>
      <c r="G6" s="14" t="s">
        <v>509</v>
      </c>
      <c r="H6" s="101"/>
      <c r="I6" s="101"/>
      <c r="J6" s="101"/>
      <c r="K6" s="101"/>
      <c r="M6" s="14" t="s">
        <v>510</v>
      </c>
      <c r="N6" s="101"/>
      <c r="O6" s="101"/>
      <c r="P6" s="101"/>
      <c r="Q6" s="101"/>
      <c r="S6" s="14" t="s">
        <v>511</v>
      </c>
      <c r="T6" s="101"/>
      <c r="U6" s="101"/>
      <c r="V6" s="101"/>
      <c r="W6" s="101"/>
    </row>
    <row r="7" spans="1:23" s="35" customFormat="1" ht="12.75" customHeight="1">
      <c r="A7" s="397" t="s">
        <v>576</v>
      </c>
      <c r="B7" s="371" t="s">
        <v>5</v>
      </c>
      <c r="C7" s="371" t="s">
        <v>269</v>
      </c>
      <c r="D7" s="371" t="s">
        <v>311</v>
      </c>
      <c r="E7" s="371" t="s">
        <v>0</v>
      </c>
      <c r="F7" s="36"/>
      <c r="G7" s="397" t="s">
        <v>577</v>
      </c>
      <c r="H7" s="371" t="s">
        <v>5</v>
      </c>
      <c r="I7" s="371" t="s">
        <v>269</v>
      </c>
      <c r="J7" s="371" t="s">
        <v>311</v>
      </c>
      <c r="K7" s="371" t="s">
        <v>0</v>
      </c>
      <c r="L7" s="36"/>
      <c r="M7" s="397" t="s">
        <v>582</v>
      </c>
      <c r="N7" s="371" t="s">
        <v>5</v>
      </c>
      <c r="O7" s="371" t="s">
        <v>269</v>
      </c>
      <c r="P7" s="371" t="s">
        <v>311</v>
      </c>
      <c r="Q7" s="371" t="s">
        <v>0</v>
      </c>
      <c r="R7" s="36"/>
      <c r="S7" s="397" t="s">
        <v>577</v>
      </c>
      <c r="T7" s="371" t="s">
        <v>5</v>
      </c>
      <c r="U7" s="371" t="s">
        <v>269</v>
      </c>
      <c r="V7" s="371" t="s">
        <v>311</v>
      </c>
      <c r="W7" s="371" t="s">
        <v>0</v>
      </c>
    </row>
    <row r="8" spans="1:23" s="35" customFormat="1" ht="12.75" customHeight="1">
      <c r="A8" s="45">
        <v>40178</v>
      </c>
      <c r="B8" s="85">
        <v>111.10000726623839</v>
      </c>
      <c r="C8" s="85">
        <v>67.651704719522058</v>
      </c>
      <c r="D8" s="85">
        <v>41.71592942238108</v>
      </c>
      <c r="E8" s="85">
        <v>220.4676414081415</v>
      </c>
      <c r="F8" s="36"/>
      <c r="G8" s="213"/>
      <c r="H8" s="213"/>
      <c r="I8" s="213"/>
      <c r="J8" s="213"/>
      <c r="K8" s="213"/>
      <c r="L8" s="36"/>
      <c r="M8" s="45">
        <f t="shared" ref="M8:M22" si="0">A8</f>
        <v>40178</v>
      </c>
      <c r="N8" s="85">
        <v>5.6388093374404757</v>
      </c>
      <c r="O8" s="85">
        <v>1.886763412563492</v>
      </c>
      <c r="P8" s="85">
        <v>2.235706403464286</v>
      </c>
      <c r="Q8" s="85">
        <v>9.761279153468255</v>
      </c>
      <c r="R8" s="36"/>
      <c r="S8" s="213"/>
      <c r="T8" s="213"/>
      <c r="U8" s="213"/>
      <c r="V8" s="213"/>
      <c r="W8" s="213"/>
    </row>
    <row r="9" spans="1:23" s="35" customFormat="1" ht="12.75" customHeight="1">
      <c r="A9" s="347">
        <v>40543</v>
      </c>
      <c r="B9" s="331">
        <v>117.31633511953939</v>
      </c>
      <c r="C9" s="331">
        <v>66.467732555099104</v>
      </c>
      <c r="D9" s="331">
        <v>50.836015188424234</v>
      </c>
      <c r="E9" s="331">
        <v>234.62008286306272</v>
      </c>
      <c r="F9" s="36"/>
      <c r="G9" s="347">
        <f t="shared" ref="G9" si="1">A9</f>
        <v>40543</v>
      </c>
      <c r="H9" s="332">
        <f>B9/B8-1</f>
        <v>5.595254227485591E-2</v>
      </c>
      <c r="I9" s="332">
        <f t="shared" ref="I9" si="2">C9/C8-1</f>
        <v>-1.750099527176141E-2</v>
      </c>
      <c r="J9" s="332">
        <f t="shared" ref="J9" si="3">D9/D8-1</f>
        <v>0.21862357838658442</v>
      </c>
      <c r="K9" s="332">
        <f t="shared" ref="K9" si="4">E9/E8-1</f>
        <v>6.4192828319515005E-2</v>
      </c>
      <c r="L9" s="36"/>
      <c r="M9" s="347">
        <f t="shared" si="0"/>
        <v>40543</v>
      </c>
      <c r="N9" s="331">
        <v>4.8287329239325398</v>
      </c>
      <c r="O9" s="331">
        <v>1.4536817195</v>
      </c>
      <c r="P9" s="331">
        <v>2.1923254330952382</v>
      </c>
      <c r="Q9" s="331">
        <v>8.4747400765277785</v>
      </c>
      <c r="R9" s="36"/>
      <c r="S9" s="347">
        <f t="shared" ref="S9" si="5">M9</f>
        <v>40543</v>
      </c>
      <c r="T9" s="333">
        <f>N9/N8-1</f>
        <v>-0.14366089807811089</v>
      </c>
      <c r="U9" s="333">
        <f t="shared" ref="U9" si="6">O9/O8-1</f>
        <v>-0.22953683020335658</v>
      </c>
      <c r="V9" s="333">
        <f t="shared" ref="V9" si="7">P9/P8-1</f>
        <v>-1.9403697328874592E-2</v>
      </c>
      <c r="W9" s="333">
        <f t="shared" ref="W9" si="8">Q9/Q8-1</f>
        <v>-0.1318002545274366</v>
      </c>
    </row>
    <row r="10" spans="1:23" ht="12.75" customHeight="1">
      <c r="A10" s="45">
        <v>40908</v>
      </c>
      <c r="B10" s="85">
        <v>121.20551996355589</v>
      </c>
      <c r="C10" s="85">
        <v>76.671945809058954</v>
      </c>
      <c r="D10" s="85">
        <v>55.236746574943766</v>
      </c>
      <c r="E10" s="85">
        <v>253.11421234755861</v>
      </c>
      <c r="G10" s="45">
        <f t="shared" ref="G10" si="9">A10</f>
        <v>40908</v>
      </c>
      <c r="H10" s="74">
        <f>B10/B9-1</f>
        <v>3.3151264400252733E-2</v>
      </c>
      <c r="I10" s="74">
        <f t="shared" ref="I10" si="10">C10/C9-1</f>
        <v>0.15352130818515541</v>
      </c>
      <c r="J10" s="74">
        <f t="shared" ref="J10" si="11">D10/D9-1</f>
        <v>8.6567197885360825E-2</v>
      </c>
      <c r="K10" s="74">
        <f t="shared" ref="K10" si="12">E10/E9-1</f>
        <v>7.8825858634148149E-2</v>
      </c>
      <c r="M10" s="45">
        <f t="shared" si="0"/>
        <v>40908</v>
      </c>
      <c r="N10" s="85">
        <v>4.3425867507976195</v>
      </c>
      <c r="O10" s="85">
        <v>1.4722339785277776</v>
      </c>
      <c r="P10" s="85">
        <v>2.0219163625992063</v>
      </c>
      <c r="Q10" s="85">
        <v>7.8367370919246024</v>
      </c>
      <c r="S10" s="45">
        <f t="shared" ref="S10" si="13">M10</f>
        <v>40908</v>
      </c>
      <c r="T10" s="67">
        <f>N10/N9-1</f>
        <v>-0.10067779286890044</v>
      </c>
      <c r="U10" s="67">
        <f t="shared" ref="U10" si="14">O10/O9-1</f>
        <v>1.2762256537255379E-2</v>
      </c>
      <c r="V10" s="67">
        <f t="shared" ref="V10" si="15">P10/P9-1</f>
        <v>-7.7729824196510644E-2</v>
      </c>
      <c r="W10" s="67">
        <f t="shared" ref="W10" si="16">Q10/Q9-1</f>
        <v>-7.5282897037778573E-2</v>
      </c>
    </row>
    <row r="11" spans="1:23" ht="12.75" customHeight="1">
      <c r="A11" s="347">
        <v>41274</v>
      </c>
      <c r="B11" s="331">
        <v>102.65453244061005</v>
      </c>
      <c r="C11" s="331">
        <v>54.6564825930514</v>
      </c>
      <c r="D11" s="331">
        <v>53.492625365582896</v>
      </c>
      <c r="E11" s="331">
        <v>210.80364039924433</v>
      </c>
      <c r="G11" s="347">
        <f t="shared" ref="G11:G22" si="17">A11</f>
        <v>41274</v>
      </c>
      <c r="H11" s="332">
        <f>B11/B10-1</f>
        <v>-0.15305398243020407</v>
      </c>
      <c r="I11" s="332">
        <f t="shared" ref="I11:I21" si="18">C11/C10-1</f>
        <v>-0.28713844397315891</v>
      </c>
      <c r="J11" s="332">
        <f t="shared" ref="J11:J21" si="19">D11/D10-1</f>
        <v>-3.1575379027700246E-2</v>
      </c>
      <c r="K11" s="332">
        <f t="shared" ref="K11:K21" si="20">E11/E10-1</f>
        <v>-0.1671600008387375</v>
      </c>
      <c r="M11" s="347">
        <f t="shared" si="0"/>
        <v>41274</v>
      </c>
      <c r="N11" s="331">
        <v>3.6355682058119996</v>
      </c>
      <c r="O11" s="331">
        <v>1.0523819857999999</v>
      </c>
      <c r="P11" s="331">
        <v>1.7494075212039999</v>
      </c>
      <c r="Q11" s="331">
        <v>6.4373577128159996</v>
      </c>
      <c r="S11" s="347">
        <f t="shared" ref="S11:S22" si="21">M11</f>
        <v>41274</v>
      </c>
      <c r="T11" s="333">
        <f>N11/N10-1</f>
        <v>-0.16281045965420471</v>
      </c>
      <c r="U11" s="333">
        <f t="shared" ref="U11" si="22">O11/O10-1</f>
        <v>-0.28518020834407476</v>
      </c>
      <c r="V11" s="333">
        <f t="shared" ref="V11" si="23">P11/P10-1</f>
        <v>-0.13477750436961289</v>
      </c>
      <c r="W11" s="333">
        <f t="shared" ref="W11" si="24">Q11/Q10-1</f>
        <v>-0.17856658488015364</v>
      </c>
    </row>
    <row r="12" spans="1:23" ht="12.75" customHeight="1">
      <c r="A12" s="45">
        <v>41639</v>
      </c>
      <c r="B12" s="85">
        <v>108.04431090167479</v>
      </c>
      <c r="C12" s="85">
        <v>58.182069237283898</v>
      </c>
      <c r="D12" s="85">
        <v>56.441019737050176</v>
      </c>
      <c r="E12" s="85">
        <v>222.66739987600886</v>
      </c>
      <c r="G12" s="45">
        <f t="shared" si="17"/>
        <v>41639</v>
      </c>
      <c r="H12" s="74">
        <f t="shared" ref="H12:H20" si="25">B12/B11-1</f>
        <v>5.250404763358052E-2</v>
      </c>
      <c r="I12" s="74">
        <f t="shared" si="18"/>
        <v>6.4504455408930905E-2</v>
      </c>
      <c r="J12" s="74">
        <f t="shared" si="19"/>
        <v>5.5117772801711817E-2</v>
      </c>
      <c r="K12" s="74">
        <f t="shared" si="20"/>
        <v>5.6278722010187243E-2</v>
      </c>
      <c r="M12" s="45">
        <f t="shared" si="0"/>
        <v>41639</v>
      </c>
      <c r="N12" s="85">
        <v>3.3654680411944446</v>
      </c>
      <c r="O12" s="85">
        <v>1.0595968188015872</v>
      </c>
      <c r="P12" s="85">
        <v>1.7623585147182539</v>
      </c>
      <c r="Q12" s="85">
        <v>6.1874233747142853</v>
      </c>
      <c r="S12" s="45">
        <f t="shared" si="21"/>
        <v>41639</v>
      </c>
      <c r="T12" s="67">
        <f>N12/N11-1</f>
        <v>-7.4293796547609592E-2</v>
      </c>
      <c r="U12" s="67">
        <f t="shared" ref="U12:U18" si="26">O12/O11-1</f>
        <v>6.8557169344767299E-3</v>
      </c>
      <c r="V12" s="67">
        <f t="shared" ref="V12:V18" si="27">P12/P11-1</f>
        <v>7.4030741021056112E-3</v>
      </c>
      <c r="W12" s="67">
        <f t="shared" ref="W12:W18" si="28">Q12/Q11-1</f>
        <v>-3.8825609706933828E-2</v>
      </c>
    </row>
    <row r="13" spans="1:23" ht="12.75" customHeight="1">
      <c r="A13" s="347">
        <v>42004</v>
      </c>
      <c r="B13" s="331">
        <v>124.90107862166892</v>
      </c>
      <c r="C13" s="331">
        <v>64.045686452349756</v>
      </c>
      <c r="D13" s="331">
        <v>70.842213191872901</v>
      </c>
      <c r="E13" s="331">
        <v>259.78897826589161</v>
      </c>
      <c r="G13" s="347">
        <f t="shared" si="17"/>
        <v>42004</v>
      </c>
      <c r="H13" s="332">
        <f t="shared" si="25"/>
        <v>0.15601717091179879</v>
      </c>
      <c r="I13" s="332">
        <f t="shared" si="18"/>
        <v>0.10078048601455314</v>
      </c>
      <c r="J13" s="332">
        <f t="shared" si="19"/>
        <v>0.25515473536650513</v>
      </c>
      <c r="K13" s="332">
        <f t="shared" si="20"/>
        <v>0.16671312644129177</v>
      </c>
      <c r="M13" s="347">
        <f t="shared" si="0"/>
        <v>42004</v>
      </c>
      <c r="N13" s="331">
        <v>3.3634664877539682</v>
      </c>
      <c r="O13" s="331">
        <v>1.0979955472976193</v>
      </c>
      <c r="P13" s="331">
        <v>1.9531274456587302</v>
      </c>
      <c r="Q13" s="331">
        <v>6.4145894807103181</v>
      </c>
      <c r="S13" s="347">
        <f t="shared" si="21"/>
        <v>42004</v>
      </c>
      <c r="T13" s="333">
        <f t="shared" ref="T13:T18" si="29">N13/N12-1</f>
        <v>-5.9473256497366567E-4</v>
      </c>
      <c r="U13" s="333">
        <f t="shared" si="26"/>
        <v>3.6238999414382356E-2</v>
      </c>
      <c r="V13" s="333">
        <f t="shared" si="27"/>
        <v>0.10824638082846283</v>
      </c>
      <c r="W13" s="333">
        <f t="shared" si="28"/>
        <v>3.6714168764396593E-2</v>
      </c>
    </row>
    <row r="14" spans="1:23" ht="12.75" customHeight="1">
      <c r="A14" s="45">
        <v>42369</v>
      </c>
      <c r="B14" s="85">
        <v>131.17424836956317</v>
      </c>
      <c r="C14" s="85">
        <v>71.55853591621343</v>
      </c>
      <c r="D14" s="85">
        <v>75.43511718506906</v>
      </c>
      <c r="E14" s="85">
        <v>278.16790147084566</v>
      </c>
      <c r="G14" s="45">
        <f t="shared" si="17"/>
        <v>42369</v>
      </c>
      <c r="H14" s="74">
        <f t="shared" si="25"/>
        <v>5.0225104675804877E-2</v>
      </c>
      <c r="I14" s="74">
        <f t="shared" si="18"/>
        <v>0.11730453493465576</v>
      </c>
      <c r="J14" s="74">
        <f t="shared" si="19"/>
        <v>6.4832869926811698E-2</v>
      </c>
      <c r="K14" s="74">
        <f t="shared" si="20"/>
        <v>7.0745584849805976E-2</v>
      </c>
      <c r="M14" s="45">
        <f t="shared" si="0"/>
        <v>42369</v>
      </c>
      <c r="N14" s="85">
        <v>3.6639135102896825</v>
      </c>
      <c r="O14" s="85">
        <v>1.3549356425476191</v>
      </c>
      <c r="P14" s="85">
        <v>1.8930864750674603</v>
      </c>
      <c r="Q14" s="85">
        <v>6.9119356279047617</v>
      </c>
      <c r="S14" s="45">
        <f t="shared" si="21"/>
        <v>42369</v>
      </c>
      <c r="T14" s="67">
        <f t="shared" si="29"/>
        <v>8.9326599099355031E-2</v>
      </c>
      <c r="U14" s="67">
        <f t="shared" si="26"/>
        <v>0.23400832169345254</v>
      </c>
      <c r="V14" s="67">
        <f t="shared" si="27"/>
        <v>-3.0740938449625776E-2</v>
      </c>
      <c r="W14" s="67">
        <f t="shared" si="28"/>
        <v>7.7533589435464512E-2</v>
      </c>
    </row>
    <row r="15" spans="1:23" ht="12.75" customHeight="1">
      <c r="A15" s="347">
        <v>42735</v>
      </c>
      <c r="B15" s="331">
        <v>129.00871273850166</v>
      </c>
      <c r="C15" s="331">
        <v>72.390952754316061</v>
      </c>
      <c r="D15" s="331">
        <v>71.487266481163331</v>
      </c>
      <c r="E15" s="331">
        <v>272.88693197398106</v>
      </c>
      <c r="G15" s="347">
        <f t="shared" si="17"/>
        <v>42735</v>
      </c>
      <c r="H15" s="332">
        <f t="shared" si="25"/>
        <v>-1.6508847262158177E-2</v>
      </c>
      <c r="I15" s="332">
        <f t="shared" si="18"/>
        <v>1.1632670057382111E-2</v>
      </c>
      <c r="J15" s="332">
        <f t="shared" si="19"/>
        <v>-5.2334388163277512E-2</v>
      </c>
      <c r="K15" s="332">
        <f t="shared" si="20"/>
        <v>-1.8984827037702212E-2</v>
      </c>
      <c r="M15" s="347">
        <f t="shared" si="0"/>
        <v>42735</v>
      </c>
      <c r="N15" s="331">
        <v>3.9060011093492069</v>
      </c>
      <c r="O15" s="331">
        <v>1.5362645981825396</v>
      </c>
      <c r="P15" s="331">
        <v>1.9066833435992063</v>
      </c>
      <c r="Q15" s="331">
        <v>7.348949051130953</v>
      </c>
      <c r="S15" s="347">
        <f t="shared" si="21"/>
        <v>42735</v>
      </c>
      <c r="T15" s="333">
        <f t="shared" si="29"/>
        <v>6.6073502657649774E-2</v>
      </c>
      <c r="U15" s="333">
        <f t="shared" si="26"/>
        <v>0.13382846383314306</v>
      </c>
      <c r="V15" s="333">
        <f t="shared" si="27"/>
        <v>7.1823811066324961E-3</v>
      </c>
      <c r="W15" s="333">
        <f t="shared" si="28"/>
        <v>6.3225910476059299E-2</v>
      </c>
    </row>
    <row r="16" spans="1:23" ht="12.75" customHeight="1">
      <c r="A16" s="45">
        <v>43100</v>
      </c>
      <c r="B16" s="85">
        <v>126.44797949438333</v>
      </c>
      <c r="C16" s="85">
        <v>61.298328135595511</v>
      </c>
      <c r="D16" s="85">
        <v>83.404404879608066</v>
      </c>
      <c r="E16" s="85">
        <v>271.15071250958692</v>
      </c>
      <c r="G16" s="45">
        <f t="shared" si="17"/>
        <v>43100</v>
      </c>
      <c r="H16" s="74">
        <f t="shared" si="25"/>
        <v>-1.9849304669126377E-2</v>
      </c>
      <c r="I16" s="74">
        <f t="shared" si="18"/>
        <v>-0.15323219541490551</v>
      </c>
      <c r="J16" s="74">
        <f t="shared" si="19"/>
        <v>0.16670295263821377</v>
      </c>
      <c r="K16" s="74">
        <f t="shared" si="20"/>
        <v>-6.3624133696503771E-3</v>
      </c>
      <c r="M16" s="45">
        <f t="shared" si="0"/>
        <v>43100</v>
      </c>
      <c r="N16" s="85">
        <v>3.4201793460517926</v>
      </c>
      <c r="O16" s="85">
        <v>1.1868697724701194</v>
      </c>
      <c r="P16" s="85">
        <v>1.9202891009721115</v>
      </c>
      <c r="Q16" s="85">
        <v>6.5273382194940233</v>
      </c>
      <c r="S16" s="45">
        <f t="shared" si="21"/>
        <v>43100</v>
      </c>
      <c r="T16" s="67">
        <f t="shared" si="29"/>
        <v>-0.12437829629248587</v>
      </c>
      <c r="U16" s="67">
        <f t="shared" si="26"/>
        <v>-0.22743141131141587</v>
      </c>
      <c r="V16" s="67">
        <f t="shared" si="27"/>
        <v>7.1358243195338567E-3</v>
      </c>
      <c r="W16" s="67">
        <f t="shared" si="28"/>
        <v>-0.11179977244644113</v>
      </c>
    </row>
    <row r="17" spans="1:24" ht="12.75" customHeight="1">
      <c r="A17" s="347">
        <v>43465</v>
      </c>
      <c r="B17" s="331">
        <v>149.47192484097161</v>
      </c>
      <c r="C17" s="331">
        <v>86.3365973747689</v>
      </c>
      <c r="D17" s="331">
        <v>121.06050640056999</v>
      </c>
      <c r="E17" s="331">
        <v>356.86902861631052</v>
      </c>
      <c r="G17" s="347">
        <f t="shared" si="17"/>
        <v>43465</v>
      </c>
      <c r="H17" s="332">
        <f t="shared" si="25"/>
        <v>0.18208235069197753</v>
      </c>
      <c r="I17" s="332">
        <f t="shared" si="18"/>
        <v>0.40846577713811816</v>
      </c>
      <c r="J17" s="332">
        <f t="shared" si="19"/>
        <v>0.45148816270936121</v>
      </c>
      <c r="K17" s="332">
        <f t="shared" si="20"/>
        <v>0.31612793974750453</v>
      </c>
      <c r="M17" s="347">
        <f t="shared" si="0"/>
        <v>43465</v>
      </c>
      <c r="N17" s="331">
        <v>3.6347479785059762</v>
      </c>
      <c r="O17" s="331">
        <v>1.4353710504900399</v>
      </c>
      <c r="P17" s="331">
        <v>2.2516837882709164</v>
      </c>
      <c r="Q17" s="331">
        <v>7.3218028172669332</v>
      </c>
      <c r="S17" s="347">
        <f t="shared" si="21"/>
        <v>43465</v>
      </c>
      <c r="T17" s="333">
        <f t="shared" si="29"/>
        <v>6.2736076311868949E-2</v>
      </c>
      <c r="U17" s="333">
        <f>O17/O16-1</f>
        <v>0.20937535337405921</v>
      </c>
      <c r="V17" s="333">
        <f t="shared" si="27"/>
        <v>0.1725754143639322</v>
      </c>
      <c r="W17" s="333">
        <f t="shared" si="28"/>
        <v>0.12171341074378916</v>
      </c>
    </row>
    <row r="18" spans="1:24" ht="12.75" customHeight="1">
      <c r="A18" s="45">
        <v>43830</v>
      </c>
      <c r="B18" s="85">
        <v>137.9217699704266</v>
      </c>
      <c r="C18" s="85">
        <v>75.192233958364653</v>
      </c>
      <c r="D18" s="85">
        <v>108.63007536351815</v>
      </c>
      <c r="E18" s="85">
        <v>321.74407929230961</v>
      </c>
      <c r="G18" s="45">
        <f t="shared" si="17"/>
        <v>43830</v>
      </c>
      <c r="H18" s="74">
        <f t="shared" si="25"/>
        <v>-7.7273072403621135E-2</v>
      </c>
      <c r="I18" s="74">
        <f t="shared" si="18"/>
        <v>-0.12908041033895423</v>
      </c>
      <c r="J18" s="74">
        <f t="shared" si="19"/>
        <v>-0.10267948984057218</v>
      </c>
      <c r="K18" s="74">
        <f t="shared" si="20"/>
        <v>-9.8425322758298739E-2</v>
      </c>
      <c r="M18" s="45">
        <f t="shared" si="0"/>
        <v>43830</v>
      </c>
      <c r="N18" s="85">
        <v>3.5586214440515875</v>
      </c>
      <c r="O18" s="85">
        <v>1.3243002435753968</v>
      </c>
      <c r="P18" s="85">
        <v>2.1471903704246031</v>
      </c>
      <c r="Q18" s="85">
        <v>7.0301120580515875</v>
      </c>
      <c r="S18" s="45">
        <f t="shared" si="21"/>
        <v>43830</v>
      </c>
      <c r="T18" s="74">
        <f t="shared" si="29"/>
        <v>-2.0944102563523415E-2</v>
      </c>
      <c r="U18" s="74">
        <f t="shared" si="26"/>
        <v>-7.7381250567038595E-2</v>
      </c>
      <c r="V18" s="74">
        <f t="shared" si="27"/>
        <v>-4.6406790505230999E-2</v>
      </c>
      <c r="W18" s="74">
        <f t="shared" si="28"/>
        <v>-3.9838652650881823E-2</v>
      </c>
    </row>
    <row r="19" spans="1:24" ht="12.75" customHeight="1">
      <c r="A19" s="347">
        <v>44196</v>
      </c>
      <c r="B19" s="331">
        <v>175.81567732383732</v>
      </c>
      <c r="C19" s="331">
        <v>104.64001922909529</v>
      </c>
      <c r="D19" s="331">
        <v>198.99217502336634</v>
      </c>
      <c r="E19" s="331">
        <v>479.44787157629833</v>
      </c>
      <c r="G19" s="347">
        <f t="shared" si="17"/>
        <v>44196</v>
      </c>
      <c r="H19" s="332">
        <f t="shared" si="25"/>
        <v>0.27474928259357467</v>
      </c>
      <c r="I19" s="332">
        <f t="shared" si="18"/>
        <v>0.39163333392962385</v>
      </c>
      <c r="J19" s="332">
        <f t="shared" si="19"/>
        <v>0.8318331673568462</v>
      </c>
      <c r="K19" s="332">
        <f t="shared" si="20"/>
        <v>0.49015289614921653</v>
      </c>
      <c r="M19" s="347">
        <f t="shared" si="0"/>
        <v>44196</v>
      </c>
      <c r="N19" s="331">
        <v>4.9224532316442691</v>
      </c>
      <c r="O19" s="331">
        <v>1.9884674787549406</v>
      </c>
      <c r="P19" s="331">
        <v>4.0129905115375495</v>
      </c>
      <c r="Q19" s="331">
        <v>10.923911221936757</v>
      </c>
      <c r="S19" s="347">
        <f t="shared" si="21"/>
        <v>44196</v>
      </c>
      <c r="T19" s="332">
        <f>N19/N18-1</f>
        <v>0.38324722340792783</v>
      </c>
      <c r="U19" s="332">
        <f t="shared" ref="U19:U20" si="30">O19/O18-1</f>
        <v>0.5015231541348959</v>
      </c>
      <c r="V19" s="332">
        <f t="shared" ref="V19:V20" si="31">P19/P18-1</f>
        <v>0.86894956628553977</v>
      </c>
      <c r="W19" s="332">
        <f t="shared" ref="W19:W20" si="32">Q19/Q18-1</f>
        <v>0.55387440935960641</v>
      </c>
    </row>
    <row r="20" spans="1:24" ht="12.75" customHeight="1">
      <c r="A20" s="45">
        <v>44561</v>
      </c>
      <c r="B20" s="85">
        <v>205.29491068511169</v>
      </c>
      <c r="C20" s="85">
        <v>112.30999794688631</v>
      </c>
      <c r="D20" s="85">
        <v>247.05994659059058</v>
      </c>
      <c r="E20" s="85">
        <v>564.66485522258813</v>
      </c>
      <c r="G20" s="45">
        <f t="shared" si="17"/>
        <v>44561</v>
      </c>
      <c r="H20" s="74">
        <f t="shared" si="25"/>
        <v>0.16767124416883572</v>
      </c>
      <c r="I20" s="74">
        <f t="shared" si="18"/>
        <v>7.3298712808897992E-2</v>
      </c>
      <c r="J20" s="74">
        <f t="shared" si="19"/>
        <v>0.24155608913556503</v>
      </c>
      <c r="K20" s="74">
        <f t="shared" si="20"/>
        <v>0.17773983095621815</v>
      </c>
      <c r="M20" s="45">
        <f t="shared" si="0"/>
        <v>44561</v>
      </c>
      <c r="N20" s="85">
        <v>4.4171448705714287</v>
      </c>
      <c r="O20" s="85">
        <v>1.8618831187063489</v>
      </c>
      <c r="P20" s="85">
        <v>5.124796689099206</v>
      </c>
      <c r="Q20" s="85">
        <v>11.403824678376983</v>
      </c>
      <c r="S20" s="45">
        <f t="shared" si="21"/>
        <v>44561</v>
      </c>
      <c r="T20" s="74">
        <f t="shared" ref="T20" si="33">N20/N19-1</f>
        <v>-0.10265376577362628</v>
      </c>
      <c r="U20" s="74">
        <f t="shared" si="30"/>
        <v>-6.3659255884763621E-2</v>
      </c>
      <c r="V20" s="74">
        <f t="shared" si="31"/>
        <v>0.27705178329357061</v>
      </c>
      <c r="W20" s="74">
        <f t="shared" si="32"/>
        <v>4.3932383437581546E-2</v>
      </c>
    </row>
    <row r="21" spans="1:24" ht="12.75" customHeight="1">
      <c r="A21" s="347">
        <v>44926</v>
      </c>
      <c r="B21" s="331">
        <v>193.67003564088338</v>
      </c>
      <c r="C21" s="331">
        <v>139.92153066554187</v>
      </c>
      <c r="D21" s="331">
        <v>239.49816262080128</v>
      </c>
      <c r="E21" s="331">
        <v>573.08972892722625</v>
      </c>
      <c r="G21" s="347">
        <f t="shared" si="17"/>
        <v>44926</v>
      </c>
      <c r="H21" s="332">
        <f>B21/B20-1</f>
        <v>-5.6625247091774855E-2</v>
      </c>
      <c r="I21" s="332">
        <f t="shared" si="18"/>
        <v>0.24585106600850981</v>
      </c>
      <c r="J21" s="332">
        <f t="shared" si="19"/>
        <v>-3.0607081698759253E-2</v>
      </c>
      <c r="K21" s="332">
        <f t="shared" si="20"/>
        <v>1.4920131165799377E-2</v>
      </c>
      <c r="M21" s="347">
        <f t="shared" ref="M21" si="34">A21</f>
        <v>44926</v>
      </c>
      <c r="N21" s="331">
        <v>4.6029907054063752</v>
      </c>
      <c r="O21" s="331">
        <v>2.3044415728645422</v>
      </c>
      <c r="P21" s="331">
        <v>4.9665402438565742</v>
      </c>
      <c r="Q21" s="331">
        <v>11.87397252212749</v>
      </c>
      <c r="S21" s="347">
        <f t="shared" ref="S21" si="35">M21</f>
        <v>44926</v>
      </c>
      <c r="T21" s="332">
        <f t="shared" ref="T21" si="36">N21/N20-1</f>
        <v>4.2073746793571676E-2</v>
      </c>
      <c r="U21" s="332">
        <f t="shared" ref="U21" si="37">O21/O20-1</f>
        <v>0.23769400437213606</v>
      </c>
      <c r="V21" s="332">
        <f t="shared" ref="V21" si="38">P21/P20-1</f>
        <v>-3.0880531432447733E-2</v>
      </c>
      <c r="W21" s="332">
        <f t="shared" ref="W21" si="39">Q21/Q20-1</f>
        <v>4.122720727564011E-2</v>
      </c>
    </row>
    <row r="22" spans="1:24" ht="12.75" customHeight="1">
      <c r="A22" s="77">
        <v>45291</v>
      </c>
      <c r="B22" s="92">
        <v>174.04594719770995</v>
      </c>
      <c r="C22" s="92">
        <v>114.53767481420894</v>
      </c>
      <c r="D22" s="92">
        <v>226.05341597973336</v>
      </c>
      <c r="E22" s="92">
        <v>514.63703799165205</v>
      </c>
      <c r="G22" s="77">
        <f t="shared" si="17"/>
        <v>45291</v>
      </c>
      <c r="H22" s="73">
        <f>B22/B20-1</f>
        <v>-0.15221499346046852</v>
      </c>
      <c r="I22" s="73">
        <f>C22/C20-1</f>
        <v>1.9835071748252942E-2</v>
      </c>
      <c r="J22" s="73">
        <f>D22/D20-1</f>
        <v>-8.5026046919971621E-2</v>
      </c>
      <c r="K22" s="73">
        <f>E22/E20-1</f>
        <v>-8.8597363140681673E-2</v>
      </c>
      <c r="M22" s="77">
        <f t="shared" si="0"/>
        <v>45291</v>
      </c>
      <c r="N22" s="92">
        <v>4.0529531911759999</v>
      </c>
      <c r="O22" s="92">
        <v>1.9058032286559998</v>
      </c>
      <c r="P22" s="92">
        <v>5.0767356615200008</v>
      </c>
      <c r="Q22" s="92">
        <v>11.035492081351999</v>
      </c>
      <c r="S22" s="77">
        <f t="shared" si="21"/>
        <v>45291</v>
      </c>
      <c r="T22" s="73">
        <f>N22/N20-1</f>
        <v>-8.2449566420563114E-2</v>
      </c>
      <c r="U22" s="73">
        <f>O22/O20-1</f>
        <v>2.358908006006688E-2</v>
      </c>
      <c r="V22" s="73">
        <f>P22/P20-1</f>
        <v>-9.3781335133614752E-3</v>
      </c>
      <c r="W22" s="73">
        <f>Q22/Q20-1</f>
        <v>-3.2299040665136447E-2</v>
      </c>
    </row>
    <row r="23" spans="1:24" s="1" customFormat="1" ht="12.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row>
    <row r="24" spans="1:24" ht="12.75" customHeight="1">
      <c r="A24" s="335" t="s">
        <v>99</v>
      </c>
      <c r="B24" s="354">
        <f>AVERAGE(B$8:B$22)</f>
        <v>140.53819937164511</v>
      </c>
      <c r="C24" s="354">
        <f t="shared" ref="C24:E24" si="40">AVERAGE(C$8:C$22)</f>
        <v>81.724099477423749</v>
      </c>
      <c r="D24" s="354">
        <f t="shared" si="40"/>
        <v>113.3457080003117</v>
      </c>
      <c r="E24" s="354">
        <f t="shared" si="40"/>
        <v>335.60800684938039</v>
      </c>
      <c r="M24" s="335" t="s">
        <v>99</v>
      </c>
      <c r="N24" s="354">
        <f t="shared" ref="N24:Q24" si="41">AVERAGE(N$8:N$22)</f>
        <v>4.0902424755984912</v>
      </c>
      <c r="O24" s="354">
        <f t="shared" si="41"/>
        <v>1.5280660112492017</v>
      </c>
      <c r="P24" s="354">
        <f t="shared" si="41"/>
        <v>2.7476558576724899</v>
      </c>
      <c r="Q24" s="354">
        <f t="shared" si="41"/>
        <v>8.3659643445201812</v>
      </c>
    </row>
    <row r="25" spans="1:24" ht="12.75" customHeight="1">
      <c r="A25" s="335" t="s">
        <v>123</v>
      </c>
      <c r="B25" s="330">
        <f>B22/B21-1</f>
        <v>-0.10132743755756723</v>
      </c>
      <c r="C25" s="330">
        <f t="shared" ref="C25:E25" si="42">C22/C21-1</f>
        <v>-0.18141493829143873</v>
      </c>
      <c r="D25" s="330">
        <f t="shared" si="42"/>
        <v>-5.6137159859364183E-2</v>
      </c>
      <c r="E25" s="330">
        <f t="shared" si="42"/>
        <v>-0.1019957050093927</v>
      </c>
      <c r="G25" s="1"/>
      <c r="H25" s="1"/>
      <c r="I25" s="1"/>
      <c r="J25" s="1"/>
      <c r="K25" s="1"/>
      <c r="M25" s="335" t="s">
        <v>123</v>
      </c>
      <c r="N25" s="330">
        <f t="shared" ref="N25:Q25" si="43">N22/N21-1</f>
        <v>-0.11949568214081696</v>
      </c>
      <c r="O25" s="330">
        <f t="shared" si="43"/>
        <v>-0.17298696087703969</v>
      </c>
      <c r="P25" s="330">
        <f t="shared" si="43"/>
        <v>2.2187561612882156E-2</v>
      </c>
      <c r="Q25" s="330">
        <f t="shared" si="43"/>
        <v>-7.061498914646791E-2</v>
      </c>
      <c r="S25" s="1"/>
      <c r="T25" s="1"/>
      <c r="U25" s="1"/>
      <c r="V25" s="1"/>
      <c r="W25" s="1"/>
      <c r="X25" s="1"/>
    </row>
    <row r="26" spans="1:24" ht="12.75" customHeight="1">
      <c r="A26" s="336" t="s">
        <v>457</v>
      </c>
      <c r="B26" s="330">
        <f>((B22/B17)^(1/5))-1</f>
        <v>3.0910249592743133E-2</v>
      </c>
      <c r="C26" s="330">
        <f t="shared" ref="C26:E26" si="44">((C22/C17)^(1/5))-1</f>
        <v>5.815840707404929E-2</v>
      </c>
      <c r="D26" s="330">
        <f t="shared" si="44"/>
        <v>0.13303080476247153</v>
      </c>
      <c r="E26" s="330">
        <f t="shared" si="44"/>
        <v>7.5965722423849469E-2</v>
      </c>
      <c r="F26" s="74"/>
      <c r="H26" s="74"/>
      <c r="I26" s="74"/>
      <c r="J26" s="74"/>
      <c r="K26" s="74"/>
      <c r="M26" s="336" t="s">
        <v>457</v>
      </c>
      <c r="N26" s="330">
        <f t="shared" ref="N26:Q26" si="45">((N22/N17)^(1/5))-1</f>
        <v>2.2020146439170718E-2</v>
      </c>
      <c r="O26" s="330">
        <f t="shared" si="45"/>
        <v>5.833406487711601E-2</v>
      </c>
      <c r="P26" s="330">
        <f t="shared" si="45"/>
        <v>0.17656365887063319</v>
      </c>
      <c r="Q26" s="330">
        <f t="shared" si="45"/>
        <v>8.5512265275800692E-2</v>
      </c>
    </row>
    <row r="27" spans="1:24" ht="12.75" customHeight="1">
      <c r="A27" s="336" t="s">
        <v>458</v>
      </c>
      <c r="B27" s="330">
        <f>((B22/B12)^(1/10))-1</f>
        <v>4.8832656462290958E-2</v>
      </c>
      <c r="C27" s="330">
        <f t="shared" ref="C27:E27" si="46">((C22/C12)^(1/10))-1</f>
        <v>7.007919397850837E-2</v>
      </c>
      <c r="D27" s="330">
        <f t="shared" si="46"/>
        <v>0.14884548621976523</v>
      </c>
      <c r="E27" s="330">
        <f t="shared" si="46"/>
        <v>8.7387759921960129E-2</v>
      </c>
      <c r="F27" s="74"/>
      <c r="H27" s="74"/>
      <c r="I27" s="74"/>
      <c r="J27" s="74"/>
      <c r="K27" s="74"/>
      <c r="M27" s="336" t="s">
        <v>458</v>
      </c>
      <c r="N27" s="330">
        <f t="shared" ref="N27:Q27" si="47">((N22/N12)^(1/10))-1</f>
        <v>1.8761705326711731E-2</v>
      </c>
      <c r="O27" s="330">
        <f t="shared" si="47"/>
        <v>6.0458655694575425E-2</v>
      </c>
      <c r="P27" s="330">
        <f t="shared" si="47"/>
        <v>0.11160125641121543</v>
      </c>
      <c r="Q27" s="330">
        <f t="shared" si="47"/>
        <v>5.9566422168870314E-2</v>
      </c>
    </row>
    <row r="28" spans="1:24" ht="12.75" customHeight="1">
      <c r="A28" s="1"/>
      <c r="B28" s="6"/>
      <c r="C28" s="1"/>
      <c r="D28" s="1"/>
      <c r="E28" s="6"/>
    </row>
    <row r="29" spans="1:24" s="132" customFormat="1" ht="10.5" customHeight="1">
      <c r="A29" s="1"/>
      <c r="B29" s="6"/>
      <c r="C29" s="1"/>
      <c r="D29" s="1"/>
      <c r="E29" s="6"/>
      <c r="F29" s="1"/>
      <c r="G29" s="36"/>
      <c r="H29" s="36"/>
      <c r="I29" s="36"/>
      <c r="J29" s="36"/>
      <c r="K29" s="36"/>
      <c r="L29" s="36"/>
      <c r="M29" s="1"/>
      <c r="N29" s="6"/>
      <c r="O29" s="1"/>
      <c r="P29" s="36"/>
      <c r="Q29" s="36"/>
      <c r="R29" s="36"/>
      <c r="S29" s="36"/>
      <c r="T29" s="36"/>
      <c r="U29" s="36"/>
      <c r="V29" s="36"/>
      <c r="W29" s="36"/>
      <c r="X29" s="36"/>
    </row>
    <row r="30" spans="1:24" s="132" customFormat="1" ht="11.25">
      <c r="A30" s="119" t="s">
        <v>452</v>
      </c>
      <c r="B30" s="119"/>
      <c r="C30" s="119"/>
      <c r="D30" s="119"/>
      <c r="E30" s="119"/>
      <c r="F30" s="137"/>
      <c r="G30" s="137"/>
      <c r="H30" s="137"/>
      <c r="I30" s="137"/>
    </row>
    <row r="36" spans="1:7" ht="12.75" customHeight="1">
      <c r="A36" s="147"/>
      <c r="G36" s="147"/>
    </row>
  </sheetData>
  <hyperlinks>
    <hyperlink ref="A1" location="Contents!B3" display="Return to the Table of Contents" xr:uid="{3551BE77-B5A0-4B70-9362-5B4C3EB0327C}"/>
  </hyperlinks>
  <pageMargins left="0.7" right="0.7" top="0.75" bottom="0.75" header="0.3" footer="0.3"/>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dimension ref="A1:X31"/>
  <sheetViews>
    <sheetView workbookViewId="0">
      <selection activeCell="A3" sqref="A3"/>
    </sheetView>
  </sheetViews>
  <sheetFormatPr defaultColWidth="10.625" defaultRowHeight="12.75"/>
  <cols>
    <col min="1" max="5" width="10.625" style="36" customWidth="1"/>
    <col min="6" max="6" width="2.625" style="36" customWidth="1"/>
    <col min="7" max="11" width="10.625" style="36" customWidth="1"/>
    <col min="12" max="12" width="2.625" style="36" customWidth="1"/>
    <col min="13" max="17" width="10.625" style="36" customWidth="1"/>
    <col min="18" max="18" width="2.625" style="36" customWidth="1"/>
    <col min="19" max="23" width="10.625" style="36" customWidth="1"/>
    <col min="24" max="24" width="2.625" style="36" customWidth="1"/>
    <col min="25" max="16384" width="10.625" style="36"/>
  </cols>
  <sheetData>
    <row r="1" spans="1:24">
      <c r="A1" s="12" t="s">
        <v>55</v>
      </c>
    </row>
    <row r="2" spans="1:24" s="35" customFormat="1">
      <c r="B2" s="41"/>
      <c r="C2" s="60"/>
      <c r="D2" s="61"/>
      <c r="E2" s="4"/>
      <c r="F2" s="4"/>
      <c r="R2" s="4"/>
      <c r="X2" s="4"/>
    </row>
    <row r="3" spans="1:24">
      <c r="A3" s="3" t="s">
        <v>409</v>
      </c>
      <c r="B3" s="1"/>
      <c r="C3" s="1"/>
      <c r="D3" s="1"/>
      <c r="E3" s="1"/>
      <c r="F3" s="1"/>
      <c r="R3" s="1"/>
      <c r="X3" s="1"/>
    </row>
    <row r="4" spans="1:24">
      <c r="A4" s="3"/>
      <c r="B4" s="1"/>
      <c r="C4" s="1"/>
      <c r="D4" s="1"/>
      <c r="E4" s="1"/>
      <c r="F4" s="1"/>
      <c r="R4" s="1"/>
      <c r="X4" s="1"/>
    </row>
    <row r="5" spans="1:24">
      <c r="A5" s="5"/>
      <c r="B5" s="1"/>
      <c r="C5" s="1"/>
      <c r="D5" s="1"/>
      <c r="E5" s="1"/>
      <c r="F5" s="1"/>
      <c r="H5" s="14"/>
      <c r="I5" s="14"/>
      <c r="J5" s="14"/>
      <c r="K5" s="14"/>
      <c r="R5" s="1"/>
      <c r="T5" s="14"/>
      <c r="U5" s="14"/>
      <c r="V5" s="14"/>
      <c r="W5" s="14"/>
      <c r="X5" s="1"/>
    </row>
    <row r="6" spans="1:24">
      <c r="A6" s="3" t="s">
        <v>512</v>
      </c>
      <c r="B6" s="14"/>
      <c r="C6" s="14"/>
      <c r="D6" s="14"/>
      <c r="E6" s="14"/>
      <c r="F6" s="1"/>
      <c r="G6" s="3" t="s">
        <v>513</v>
      </c>
      <c r="H6" s="14"/>
      <c r="I6" s="14"/>
      <c r="J6" s="14"/>
      <c r="K6" s="14"/>
      <c r="M6" s="3" t="s">
        <v>514</v>
      </c>
      <c r="N6" s="14"/>
      <c r="O6" s="14"/>
      <c r="P6" s="14"/>
      <c r="Q6" s="14"/>
      <c r="R6" s="14"/>
      <c r="S6" s="13" t="s">
        <v>515</v>
      </c>
      <c r="T6" s="14"/>
      <c r="U6" s="14"/>
      <c r="V6" s="14"/>
      <c r="W6" s="14"/>
      <c r="X6" s="14"/>
    </row>
    <row r="7" spans="1:24" s="59" customFormat="1" ht="63.75">
      <c r="A7" s="372"/>
      <c r="B7" s="326" t="s">
        <v>450</v>
      </c>
      <c r="C7" s="326" t="s">
        <v>590</v>
      </c>
      <c r="D7" s="326" t="s">
        <v>451</v>
      </c>
      <c r="E7" s="326" t="s">
        <v>591</v>
      </c>
      <c r="F7" s="7"/>
      <c r="G7" s="350" t="s">
        <v>577</v>
      </c>
      <c r="H7" s="326" t="str">
        <f>B7</f>
        <v>Annual Volume
(M shares)</v>
      </c>
      <c r="I7" s="326" t="str">
        <f t="shared" ref="I7:K7" si="0">C7</f>
        <v>Annual Notional Value
($B)</v>
      </c>
      <c r="J7" s="326" t="str">
        <f t="shared" si="0"/>
        <v>ADV
(M shares)</v>
      </c>
      <c r="K7" s="326" t="str">
        <f t="shared" si="0"/>
        <v>Average Daily Notional Value
($B)</v>
      </c>
      <c r="M7" s="326"/>
      <c r="N7" s="326" t="str">
        <f>H7</f>
        <v>Annual Volume
(M shares)</v>
      </c>
      <c r="O7" s="326" t="str">
        <f t="shared" ref="O7" si="1">I7</f>
        <v>Annual Notional Value
($B)</v>
      </c>
      <c r="P7" s="326" t="str">
        <f t="shared" ref="P7" si="2">J7</f>
        <v>ADV
(M shares)</v>
      </c>
      <c r="Q7" s="326" t="str">
        <f t="shared" ref="Q7" si="3">K7</f>
        <v>Average Daily Notional Value
($B)</v>
      </c>
      <c r="R7" s="369"/>
      <c r="S7" s="350" t="s">
        <v>577</v>
      </c>
      <c r="T7" s="326" t="str">
        <f>N7</f>
        <v>Annual Volume
(M shares)</v>
      </c>
      <c r="U7" s="326" t="str">
        <f t="shared" ref="U7" si="4">O7</f>
        <v>Annual Notional Value
($B)</v>
      </c>
      <c r="V7" s="326" t="str">
        <f t="shared" ref="V7" si="5">P7</f>
        <v>ADV
(M shares)</v>
      </c>
      <c r="W7" s="326" t="str">
        <f t="shared" ref="W7" si="6">Q7</f>
        <v>Average Daily Notional Value
($B)</v>
      </c>
      <c r="X7" s="7"/>
    </row>
    <row r="8" spans="1:24">
      <c r="A8" s="45">
        <v>40178</v>
      </c>
      <c r="B8" s="85">
        <v>1420979.953035</v>
      </c>
      <c r="C8" s="85">
        <v>27997.201831095001</v>
      </c>
      <c r="D8" s="85">
        <v>5638.8093374404762</v>
      </c>
      <c r="E8" s="85">
        <v>111.10000726623839</v>
      </c>
      <c r="F8" s="1"/>
      <c r="G8" s="213"/>
      <c r="H8" s="213"/>
      <c r="I8" s="213"/>
      <c r="J8" s="213"/>
      <c r="K8" s="213"/>
      <c r="M8" s="45">
        <v>39813</v>
      </c>
      <c r="N8" s="85">
        <v>563398.01367300004</v>
      </c>
      <c r="O8" s="85">
        <v>10512.414214416</v>
      </c>
      <c r="P8" s="85">
        <v>2235.7064034642858</v>
      </c>
      <c r="Q8" s="85">
        <v>41.71592942238108</v>
      </c>
      <c r="R8" s="14"/>
      <c r="S8" s="213"/>
      <c r="T8" s="213"/>
      <c r="U8" s="213"/>
      <c r="V8" s="213"/>
      <c r="W8" s="213"/>
    </row>
    <row r="9" spans="1:24">
      <c r="A9" s="347">
        <v>40543</v>
      </c>
      <c r="B9" s="331">
        <v>1216840.696831</v>
      </c>
      <c r="C9" s="331">
        <v>29563.716450125001</v>
      </c>
      <c r="D9" s="331">
        <v>4828.73292393254</v>
      </c>
      <c r="E9" s="331">
        <v>117.31633511953939</v>
      </c>
      <c r="F9" s="1"/>
      <c r="G9" s="347">
        <f t="shared" ref="G9:G11" si="7">A9</f>
        <v>40543</v>
      </c>
      <c r="H9" s="332">
        <f>B9/B8-1</f>
        <v>-0.14366089807811089</v>
      </c>
      <c r="I9" s="332">
        <f t="shared" ref="I9:I22" si="8">C9/C8-1</f>
        <v>5.5952542274783967E-2</v>
      </c>
      <c r="J9" s="332">
        <f t="shared" ref="J9:J22" si="9">D9/D8-1</f>
        <v>-0.14366089807811089</v>
      </c>
      <c r="K9" s="332">
        <f t="shared" ref="K9:K22" si="10">E9/E8-1</f>
        <v>5.595254227485591E-2</v>
      </c>
      <c r="M9" s="347">
        <v>40178</v>
      </c>
      <c r="N9" s="331">
        <v>552466.00913999998</v>
      </c>
      <c r="O9" s="331">
        <v>12810.675827494</v>
      </c>
      <c r="P9" s="331">
        <v>2192.3254330952382</v>
      </c>
      <c r="Q9" s="331">
        <v>50.836015188424234</v>
      </c>
      <c r="R9" s="14"/>
      <c r="S9" s="347">
        <f>M9</f>
        <v>40178</v>
      </c>
      <c r="T9" s="333">
        <f t="shared" ref="T9:T22" si="11">N9/N8-1</f>
        <v>-1.9403697328874592E-2</v>
      </c>
      <c r="U9" s="333">
        <f t="shared" ref="U9:U22" si="12">O9/O8-1</f>
        <v>0.21862357839042557</v>
      </c>
      <c r="V9" s="333">
        <f t="shared" ref="V9:V22" si="13">P9/P8-1</f>
        <v>-1.9403697328874481E-2</v>
      </c>
      <c r="W9" s="333">
        <f t="shared" ref="W9:W22" si="14">Q9/Q8-1</f>
        <v>0.21862357838658442</v>
      </c>
    </row>
    <row r="10" spans="1:24">
      <c r="A10" s="45">
        <v>40908</v>
      </c>
      <c r="B10" s="85">
        <v>1094331.8612009999</v>
      </c>
      <c r="C10" s="85">
        <v>30543.791030818</v>
      </c>
      <c r="D10" s="85">
        <v>4342.5867507976191</v>
      </c>
      <c r="E10" s="85">
        <v>121.20551996355589</v>
      </c>
      <c r="F10" s="1"/>
      <c r="G10" s="45">
        <f t="shared" si="7"/>
        <v>40908</v>
      </c>
      <c r="H10" s="74">
        <f t="shared" ref="H10:H22" si="15">B10/B9-1</f>
        <v>-0.10067779286890066</v>
      </c>
      <c r="I10" s="74">
        <f t="shared" si="8"/>
        <v>3.3151264400279823E-2</v>
      </c>
      <c r="J10" s="74">
        <f t="shared" si="9"/>
        <v>-0.10067779286890055</v>
      </c>
      <c r="K10" s="74">
        <f t="shared" si="10"/>
        <v>3.3151264400252733E-2</v>
      </c>
      <c r="M10" s="45">
        <v>40543</v>
      </c>
      <c r="N10" s="85">
        <v>509522.92337500001</v>
      </c>
      <c r="O10" s="85">
        <v>13919.660136844001</v>
      </c>
      <c r="P10" s="85">
        <v>2021.9163625992064</v>
      </c>
      <c r="Q10" s="85">
        <v>55.236746574943766</v>
      </c>
      <c r="R10" s="14"/>
      <c r="S10" s="45">
        <f t="shared" ref="S10:S22" si="16">M10</f>
        <v>40543</v>
      </c>
      <c r="T10" s="67">
        <f t="shared" si="11"/>
        <v>-7.7729824196510533E-2</v>
      </c>
      <c r="U10" s="67">
        <f t="shared" si="12"/>
        <v>8.6567197881154856E-2</v>
      </c>
      <c r="V10" s="67">
        <f t="shared" si="13"/>
        <v>-7.7729824196510533E-2</v>
      </c>
      <c r="W10" s="67">
        <f t="shared" si="14"/>
        <v>8.6567197885360825E-2</v>
      </c>
    </row>
    <row r="11" spans="1:24">
      <c r="A11" s="347">
        <v>41274</v>
      </c>
      <c r="B11" s="331">
        <v>908892.05145300005</v>
      </c>
      <c r="C11" s="331">
        <v>25663.633110153001</v>
      </c>
      <c r="D11" s="331">
        <v>3635.5682058119996</v>
      </c>
      <c r="E11" s="331">
        <v>102.65453244061005</v>
      </c>
      <c r="F11" s="1"/>
      <c r="G11" s="347">
        <f t="shared" si="7"/>
        <v>41274</v>
      </c>
      <c r="H11" s="332">
        <f t="shared" si="15"/>
        <v>-0.16945482108552035</v>
      </c>
      <c r="I11" s="332">
        <f t="shared" si="8"/>
        <v>-0.15977577622047734</v>
      </c>
      <c r="J11" s="332">
        <f t="shared" si="9"/>
        <v>-0.1628104596542046</v>
      </c>
      <c r="K11" s="332">
        <f t="shared" si="10"/>
        <v>-0.15305398243020407</v>
      </c>
      <c r="M11" s="347">
        <v>40908</v>
      </c>
      <c r="N11" s="331">
        <v>437351.88030100003</v>
      </c>
      <c r="O11" s="331">
        <v>13373.156341382</v>
      </c>
      <c r="P11" s="331">
        <v>1749.407521204</v>
      </c>
      <c r="Q11" s="331">
        <v>53.492625365582896</v>
      </c>
      <c r="R11" s="14"/>
      <c r="S11" s="347">
        <f t="shared" si="16"/>
        <v>40908</v>
      </c>
      <c r="T11" s="333">
        <f t="shared" si="11"/>
        <v>-0.14164434957302863</v>
      </c>
      <c r="U11" s="333">
        <f t="shared" si="12"/>
        <v>-3.9261288716055498E-2</v>
      </c>
      <c r="V11" s="333">
        <f t="shared" si="13"/>
        <v>-0.13477750436961289</v>
      </c>
      <c r="W11" s="333">
        <f t="shared" si="14"/>
        <v>-3.1575379027700246E-2</v>
      </c>
    </row>
    <row r="12" spans="1:24">
      <c r="A12" s="45">
        <v>41639</v>
      </c>
      <c r="B12" s="85">
        <v>848097.94638099999</v>
      </c>
      <c r="C12" s="85">
        <v>27227.166347203001</v>
      </c>
      <c r="D12" s="85">
        <v>3365.4680411944446</v>
      </c>
      <c r="E12" s="85">
        <v>108.04431090167479</v>
      </c>
      <c r="F12" s="1"/>
      <c r="G12" s="45">
        <f t="shared" ref="G12:G22" si="17">A12</f>
        <v>41639</v>
      </c>
      <c r="H12" s="74">
        <f t="shared" si="15"/>
        <v>-6.6888146919990787E-2</v>
      </c>
      <c r="I12" s="74">
        <f t="shared" si="8"/>
        <v>6.092408001388705E-2</v>
      </c>
      <c r="J12" s="74">
        <f t="shared" si="9"/>
        <v>-7.4293796547609703E-2</v>
      </c>
      <c r="K12" s="74">
        <f t="shared" si="10"/>
        <v>5.250404763358052E-2</v>
      </c>
      <c r="M12" s="45">
        <v>41274</v>
      </c>
      <c r="N12" s="85">
        <v>444114.34570900002</v>
      </c>
      <c r="O12" s="85">
        <v>14223.136973733999</v>
      </c>
      <c r="P12" s="85">
        <v>1762.3585147182539</v>
      </c>
      <c r="Q12" s="85">
        <v>56.441019737050176</v>
      </c>
      <c r="R12" s="14"/>
      <c r="S12" s="45">
        <f t="shared" si="16"/>
        <v>41274</v>
      </c>
      <c r="T12" s="67">
        <f t="shared" si="11"/>
        <v>1.5462298694922438E-2</v>
      </c>
      <c r="U12" s="67">
        <f t="shared" si="12"/>
        <v>6.3558714985018971E-2</v>
      </c>
      <c r="V12" s="67">
        <f t="shared" si="13"/>
        <v>7.4030741021056112E-3</v>
      </c>
      <c r="W12" s="67">
        <f t="shared" si="14"/>
        <v>5.5117772801711817E-2</v>
      </c>
    </row>
    <row r="13" spans="1:24">
      <c r="A13" s="347">
        <v>42004</v>
      </c>
      <c r="B13" s="331">
        <v>847593.55491399998</v>
      </c>
      <c r="C13" s="331">
        <v>31475.071812638002</v>
      </c>
      <c r="D13" s="331">
        <v>3363.4664877539681</v>
      </c>
      <c r="E13" s="331">
        <v>124.90107862166892</v>
      </c>
      <c r="F13" s="1"/>
      <c r="G13" s="347">
        <f t="shared" si="17"/>
        <v>42004</v>
      </c>
      <c r="H13" s="332">
        <f t="shared" si="15"/>
        <v>-5.9473256497355464E-4</v>
      </c>
      <c r="I13" s="332">
        <f t="shared" si="8"/>
        <v>0.1560171709117788</v>
      </c>
      <c r="J13" s="332">
        <f t="shared" si="9"/>
        <v>-5.9473256497366567E-4</v>
      </c>
      <c r="K13" s="332">
        <f t="shared" si="10"/>
        <v>0.15601717091179879</v>
      </c>
      <c r="M13" s="347">
        <v>41639</v>
      </c>
      <c r="N13" s="331">
        <v>492188.11630599998</v>
      </c>
      <c r="O13" s="331">
        <v>17852.237724349001</v>
      </c>
      <c r="P13" s="331">
        <v>1953.1274456587303</v>
      </c>
      <c r="Q13" s="331">
        <v>70.842213191872901</v>
      </c>
      <c r="R13" s="14"/>
      <c r="S13" s="347">
        <f t="shared" si="16"/>
        <v>41639</v>
      </c>
      <c r="T13" s="333">
        <f t="shared" si="11"/>
        <v>0.10824638082846283</v>
      </c>
      <c r="U13" s="333">
        <f t="shared" si="12"/>
        <v>0.25515473536652955</v>
      </c>
      <c r="V13" s="333">
        <f t="shared" si="13"/>
        <v>0.10824638082846283</v>
      </c>
      <c r="W13" s="333">
        <f t="shared" si="14"/>
        <v>0.25515473536650513</v>
      </c>
      <c r="X13" s="1"/>
    </row>
    <row r="14" spans="1:24">
      <c r="A14" s="45">
        <v>42369</v>
      </c>
      <c r="B14" s="85">
        <v>923306.204593</v>
      </c>
      <c r="C14" s="85">
        <v>33055.910589127998</v>
      </c>
      <c r="D14" s="85">
        <v>3663.9135102896826</v>
      </c>
      <c r="E14" s="85">
        <v>131.17424836956317</v>
      </c>
      <c r="F14" s="1"/>
      <c r="G14" s="45">
        <f t="shared" si="17"/>
        <v>42369</v>
      </c>
      <c r="H14" s="74">
        <f t="shared" si="15"/>
        <v>8.9326599099355031E-2</v>
      </c>
      <c r="I14" s="74">
        <f t="shared" si="8"/>
        <v>5.0225104676496768E-2</v>
      </c>
      <c r="J14" s="74">
        <f t="shared" si="9"/>
        <v>8.9326599099355031E-2</v>
      </c>
      <c r="K14" s="74">
        <f t="shared" si="10"/>
        <v>5.0225104675804877E-2</v>
      </c>
      <c r="M14" s="45">
        <v>42004</v>
      </c>
      <c r="N14" s="85">
        <v>477057.79171700001</v>
      </c>
      <c r="O14" s="85">
        <v>19009.649530630999</v>
      </c>
      <c r="P14" s="85">
        <v>1893.0864750674602</v>
      </c>
      <c r="Q14" s="85">
        <v>75.43511718506906</v>
      </c>
      <c r="R14" s="14"/>
      <c r="S14" s="45">
        <f t="shared" si="16"/>
        <v>42004</v>
      </c>
      <c r="T14" s="67">
        <f t="shared" si="11"/>
        <v>-3.0740938449625665E-2</v>
      </c>
      <c r="U14" s="67">
        <f t="shared" si="12"/>
        <v>6.4832869926630066E-2</v>
      </c>
      <c r="V14" s="67">
        <f t="shared" si="13"/>
        <v>-3.0740938449625888E-2</v>
      </c>
      <c r="W14" s="67">
        <f t="shared" si="14"/>
        <v>6.4832869926811698E-2</v>
      </c>
      <c r="X14" s="1"/>
    </row>
    <row r="15" spans="1:24">
      <c r="A15" s="347">
        <v>42735</v>
      </c>
      <c r="B15" s="331">
        <v>984312.27955600002</v>
      </c>
      <c r="C15" s="331">
        <v>32510.195610118</v>
      </c>
      <c r="D15" s="331">
        <v>3906.0011093492067</v>
      </c>
      <c r="E15" s="331">
        <v>129.00871273850166</v>
      </c>
      <c r="F15" s="1"/>
      <c r="G15" s="347">
        <f t="shared" si="17"/>
        <v>42735</v>
      </c>
      <c r="H15" s="332">
        <f t="shared" si="15"/>
        <v>6.6073502657649774E-2</v>
      </c>
      <c r="I15" s="332">
        <f t="shared" si="8"/>
        <v>-1.65088472616296E-2</v>
      </c>
      <c r="J15" s="332">
        <f t="shared" si="9"/>
        <v>6.6073502657649774E-2</v>
      </c>
      <c r="K15" s="332">
        <f t="shared" si="10"/>
        <v>-1.6508847262158177E-2</v>
      </c>
      <c r="M15" s="347">
        <v>42369</v>
      </c>
      <c r="N15" s="331">
        <v>480484.20258699998</v>
      </c>
      <c r="O15" s="331">
        <v>18014.791153262999</v>
      </c>
      <c r="P15" s="331">
        <v>1906.6833435992064</v>
      </c>
      <c r="Q15" s="331">
        <v>71.487266481163331</v>
      </c>
      <c r="R15" s="14"/>
      <c r="S15" s="347">
        <f t="shared" si="16"/>
        <v>42369</v>
      </c>
      <c r="T15" s="333">
        <f t="shared" si="11"/>
        <v>7.1823811066324961E-3</v>
      </c>
      <c r="U15" s="333">
        <f t="shared" si="12"/>
        <v>-5.2334388162440626E-2</v>
      </c>
      <c r="V15" s="333">
        <f t="shared" si="13"/>
        <v>7.1823811066324961E-3</v>
      </c>
      <c r="W15" s="333">
        <f t="shared" si="14"/>
        <v>-5.2334388163277512E-2</v>
      </c>
      <c r="X15" s="1"/>
    </row>
    <row r="16" spans="1:24">
      <c r="A16" s="45">
        <v>43100</v>
      </c>
      <c r="B16" s="85">
        <v>858465.01585900004</v>
      </c>
      <c r="C16" s="85">
        <v>31738.442853102999</v>
      </c>
      <c r="D16" s="85">
        <v>3420.1793460517924</v>
      </c>
      <c r="E16" s="85">
        <v>126.44797949438333</v>
      </c>
      <c r="F16" s="1"/>
      <c r="G16" s="45">
        <f t="shared" si="17"/>
        <v>43100</v>
      </c>
      <c r="H16" s="74">
        <f t="shared" si="15"/>
        <v>-0.12785298559291236</v>
      </c>
      <c r="I16" s="74">
        <f t="shared" si="8"/>
        <v>-2.3738791555434791E-2</v>
      </c>
      <c r="J16" s="74">
        <f t="shared" si="9"/>
        <v>-0.12437829629248587</v>
      </c>
      <c r="K16" s="74">
        <f t="shared" si="10"/>
        <v>-1.9849304669126377E-2</v>
      </c>
      <c r="M16" s="45">
        <v>42735</v>
      </c>
      <c r="N16" s="85">
        <v>481992.56434400001</v>
      </c>
      <c r="O16" s="85">
        <v>20934.505624759</v>
      </c>
      <c r="P16" s="85">
        <v>1920.2891009721116</v>
      </c>
      <c r="Q16" s="85">
        <v>83.404404879608066</v>
      </c>
      <c r="R16" s="14"/>
      <c r="S16" s="45">
        <f t="shared" si="16"/>
        <v>42735</v>
      </c>
      <c r="T16" s="67">
        <f t="shared" si="11"/>
        <v>3.1392535881071826E-3</v>
      </c>
      <c r="U16" s="67">
        <f t="shared" si="12"/>
        <v>0.16207317901474294</v>
      </c>
      <c r="V16" s="67">
        <f t="shared" si="13"/>
        <v>7.1358243195338567E-3</v>
      </c>
      <c r="W16" s="67">
        <f t="shared" si="14"/>
        <v>0.16670295263821377</v>
      </c>
      <c r="X16" s="1"/>
    </row>
    <row r="17" spans="1:24">
      <c r="A17" s="347">
        <v>43465</v>
      </c>
      <c r="B17" s="331">
        <v>912321.74260500004</v>
      </c>
      <c r="C17" s="331">
        <v>37583.577679283997</v>
      </c>
      <c r="D17" s="331">
        <v>3634.7479785059763</v>
      </c>
      <c r="E17" s="331">
        <v>149.47192484097161</v>
      </c>
      <c r="F17" s="1"/>
      <c r="G17" s="347">
        <f t="shared" si="17"/>
        <v>43465</v>
      </c>
      <c r="H17" s="332">
        <f t="shared" si="15"/>
        <v>6.2736076311868949E-2</v>
      </c>
      <c r="I17" s="332">
        <f t="shared" si="8"/>
        <v>0.18416577187590444</v>
      </c>
      <c r="J17" s="332">
        <f t="shared" si="9"/>
        <v>6.2736076311869171E-2</v>
      </c>
      <c r="K17" s="332">
        <f t="shared" si="10"/>
        <v>0.18208235069197753</v>
      </c>
      <c r="M17" s="347">
        <v>43100</v>
      </c>
      <c r="N17" s="331">
        <v>565172.630856</v>
      </c>
      <c r="O17" s="331">
        <v>30406.848750393001</v>
      </c>
      <c r="P17" s="331">
        <v>2251.6837882709165</v>
      </c>
      <c r="Q17" s="331">
        <v>121.06050640056999</v>
      </c>
      <c r="R17" s="14"/>
      <c r="S17" s="347">
        <f t="shared" si="16"/>
        <v>43100</v>
      </c>
      <c r="T17" s="333">
        <f t="shared" si="11"/>
        <v>0.17257541436393198</v>
      </c>
      <c r="U17" s="333">
        <f t="shared" si="12"/>
        <v>0.45247512864269268</v>
      </c>
      <c r="V17" s="333">
        <f t="shared" si="13"/>
        <v>0.1725754143639322</v>
      </c>
      <c r="W17" s="333">
        <f t="shared" si="14"/>
        <v>0.45148816270936121</v>
      </c>
      <c r="X17" s="1"/>
    </row>
    <row r="18" spans="1:24">
      <c r="A18" s="45">
        <v>43830</v>
      </c>
      <c r="B18" s="85">
        <v>896772.60390099999</v>
      </c>
      <c r="C18" s="85">
        <v>34756.286032541997</v>
      </c>
      <c r="D18" s="85">
        <v>3558.6214440515873</v>
      </c>
      <c r="E18" s="85">
        <v>137.9217699704266</v>
      </c>
      <c r="F18" s="1"/>
      <c r="G18" s="45">
        <f t="shared" si="17"/>
        <v>43830</v>
      </c>
      <c r="H18" s="74">
        <f t="shared" si="15"/>
        <v>-1.7043481458198895E-2</v>
      </c>
      <c r="I18" s="74">
        <f t="shared" si="8"/>
        <v>-7.5226783114381357E-2</v>
      </c>
      <c r="J18" s="74">
        <f t="shared" si="9"/>
        <v>-2.0944102563523526E-2</v>
      </c>
      <c r="K18" s="74">
        <f t="shared" si="10"/>
        <v>-7.7273072403621135E-2</v>
      </c>
      <c r="M18" s="45">
        <v>43465</v>
      </c>
      <c r="N18" s="85">
        <v>541091.97334699996</v>
      </c>
      <c r="O18" s="85">
        <v>27374.778991603001</v>
      </c>
      <c r="P18" s="85">
        <v>2147.1903704246033</v>
      </c>
      <c r="Q18" s="85">
        <v>108.63007536351815</v>
      </c>
      <c r="R18" s="14"/>
      <c r="S18" s="45">
        <f t="shared" si="16"/>
        <v>43465</v>
      </c>
      <c r="T18" s="74">
        <f t="shared" si="11"/>
        <v>-4.2607614371785729E-2</v>
      </c>
      <c r="U18" s="74">
        <f t="shared" si="12"/>
        <v>-9.9716671848502858E-2</v>
      </c>
      <c r="V18" s="74">
        <f t="shared" si="13"/>
        <v>-4.6406790505230888E-2</v>
      </c>
      <c r="W18" s="74">
        <f t="shared" si="14"/>
        <v>-0.10267948984057218</v>
      </c>
      <c r="X18" s="1"/>
    </row>
    <row r="19" spans="1:24">
      <c r="A19" s="347">
        <v>44196</v>
      </c>
      <c r="B19" s="331">
        <v>1245380.6676060001</v>
      </c>
      <c r="C19" s="331">
        <v>44481.366362964996</v>
      </c>
      <c r="D19" s="331">
        <v>4922.4532316442692</v>
      </c>
      <c r="E19" s="331">
        <v>175.81567732383732</v>
      </c>
      <c r="F19" s="1"/>
      <c r="G19" s="347">
        <f t="shared" si="17"/>
        <v>44196</v>
      </c>
      <c r="H19" s="332">
        <f t="shared" si="15"/>
        <v>0.38873629969129264</v>
      </c>
      <c r="I19" s="332">
        <f t="shared" si="8"/>
        <v>0.27980781149394085</v>
      </c>
      <c r="J19" s="332">
        <f t="shared" si="9"/>
        <v>0.38324722340792805</v>
      </c>
      <c r="K19" s="332">
        <f t="shared" si="10"/>
        <v>0.27474928259357467</v>
      </c>
      <c r="M19" s="347">
        <v>43830</v>
      </c>
      <c r="N19" s="331">
        <v>1015286.599419</v>
      </c>
      <c r="O19" s="331">
        <v>50345.020280932004</v>
      </c>
      <c r="P19" s="331">
        <v>4012.9905115375495</v>
      </c>
      <c r="Q19" s="331">
        <v>198.99217502336634</v>
      </c>
      <c r="R19" s="14"/>
      <c r="S19" s="347">
        <f t="shared" si="16"/>
        <v>43830</v>
      </c>
      <c r="T19" s="332">
        <f t="shared" si="11"/>
        <v>0.87636603281841885</v>
      </c>
      <c r="U19" s="332">
        <f t="shared" si="12"/>
        <v>0.83910234659337135</v>
      </c>
      <c r="V19" s="332">
        <f t="shared" si="13"/>
        <v>0.86894956628553954</v>
      </c>
      <c r="W19" s="332">
        <f t="shared" si="14"/>
        <v>0.8318331673568462</v>
      </c>
      <c r="X19" s="1"/>
    </row>
    <row r="20" spans="1:24">
      <c r="A20" s="45">
        <v>44561</v>
      </c>
      <c r="B20" s="85">
        <v>1113120.5073840001</v>
      </c>
      <c r="C20" s="85">
        <v>51734.317492648152</v>
      </c>
      <c r="D20" s="85">
        <v>4417.1448705714283</v>
      </c>
      <c r="E20" s="85">
        <v>205.29491068511169</v>
      </c>
      <c r="F20" s="1"/>
      <c r="G20" s="45">
        <f t="shared" si="17"/>
        <v>44561</v>
      </c>
      <c r="H20" s="74">
        <f t="shared" si="15"/>
        <v>-0.10620058883380945</v>
      </c>
      <c r="I20" s="74">
        <f t="shared" si="8"/>
        <v>0.16305594280759172</v>
      </c>
      <c r="J20" s="74">
        <f t="shared" si="9"/>
        <v>-0.10265376577362639</v>
      </c>
      <c r="K20" s="74">
        <f t="shared" si="10"/>
        <v>0.16767124416883572</v>
      </c>
      <c r="M20" s="45">
        <v>44196</v>
      </c>
      <c r="N20" s="85">
        <v>1291448.765653</v>
      </c>
      <c r="O20" s="85">
        <v>62259.106540828827</v>
      </c>
      <c r="P20" s="85">
        <v>5124.7966890992057</v>
      </c>
      <c r="Q20" s="85">
        <v>247.05994659059058</v>
      </c>
      <c r="R20" s="14"/>
      <c r="S20" s="45">
        <f t="shared" si="16"/>
        <v>44196</v>
      </c>
      <c r="T20" s="74">
        <f t="shared" si="11"/>
        <v>0.27200414778648163</v>
      </c>
      <c r="U20" s="74">
        <f t="shared" si="12"/>
        <v>0.23664875281437192</v>
      </c>
      <c r="V20" s="74">
        <f t="shared" si="13"/>
        <v>0.27705178329357061</v>
      </c>
      <c r="W20" s="74">
        <f t="shared" si="14"/>
        <v>0.24155608913556503</v>
      </c>
      <c r="X20" s="1"/>
    </row>
    <row r="21" spans="1:24">
      <c r="A21" s="347">
        <v>44926</v>
      </c>
      <c r="B21" s="331">
        <v>1155350.6670570001</v>
      </c>
      <c r="C21" s="331">
        <v>48611.178945861669</v>
      </c>
      <c r="D21" s="331">
        <v>4602.9907054063751</v>
      </c>
      <c r="E21" s="331">
        <v>193.67003564088338</v>
      </c>
      <c r="F21" s="1"/>
      <c r="G21" s="347">
        <f t="shared" si="17"/>
        <v>44926</v>
      </c>
      <c r="H21" s="332">
        <f t="shared" si="15"/>
        <v>3.7938533512644756E-2</v>
      </c>
      <c r="I21" s="332">
        <f t="shared" si="8"/>
        <v>-6.0368797698554855E-2</v>
      </c>
      <c r="J21" s="332">
        <f t="shared" si="9"/>
        <v>4.2073746793571898E-2</v>
      </c>
      <c r="K21" s="332">
        <f t="shared" si="10"/>
        <v>-5.6625247091774855E-2</v>
      </c>
      <c r="M21" s="347">
        <v>44561</v>
      </c>
      <c r="N21" s="331">
        <v>1246601.601208</v>
      </c>
      <c r="O21" s="331">
        <v>60114.038817821143</v>
      </c>
      <c r="P21" s="331">
        <v>4966.5402438565743</v>
      </c>
      <c r="Q21" s="331">
        <v>239.49816262080128</v>
      </c>
      <c r="R21" s="14"/>
      <c r="S21" s="347">
        <f t="shared" si="16"/>
        <v>44561</v>
      </c>
      <c r="T21" s="332">
        <f t="shared" si="11"/>
        <v>-3.4726243609303209E-2</v>
      </c>
      <c r="U21" s="332">
        <f t="shared" si="12"/>
        <v>-3.445387899360508E-2</v>
      </c>
      <c r="V21" s="332">
        <f t="shared" si="13"/>
        <v>-3.0880531432447622E-2</v>
      </c>
      <c r="W21" s="332">
        <f t="shared" si="14"/>
        <v>-3.0607081698759253E-2</v>
      </c>
      <c r="X21" s="1"/>
    </row>
    <row r="22" spans="1:24">
      <c r="A22" s="77">
        <v>45291</v>
      </c>
      <c r="B22" s="92">
        <v>1013238.297794</v>
      </c>
      <c r="C22" s="92">
        <v>43511.48679942749</v>
      </c>
      <c r="D22" s="92">
        <v>4052.953191176</v>
      </c>
      <c r="E22" s="92">
        <v>174.04594719770995</v>
      </c>
      <c r="F22" s="1"/>
      <c r="G22" s="77">
        <f t="shared" si="17"/>
        <v>45291</v>
      </c>
      <c r="H22" s="73">
        <f t="shared" si="15"/>
        <v>-0.12300366747093316</v>
      </c>
      <c r="I22" s="73">
        <f t="shared" si="8"/>
        <v>-0.10490780633223717</v>
      </c>
      <c r="J22" s="73">
        <f t="shared" si="9"/>
        <v>-0.11949568214081696</v>
      </c>
      <c r="K22" s="73">
        <f t="shared" si="10"/>
        <v>-0.10132743755756723</v>
      </c>
      <c r="M22" s="77">
        <f t="shared" ref="M22" si="18">A22</f>
        <v>45291</v>
      </c>
      <c r="N22" s="92">
        <v>1269183.9153799999</v>
      </c>
      <c r="O22" s="92">
        <v>56513.353994933343</v>
      </c>
      <c r="P22" s="92">
        <v>5076.7356615200006</v>
      </c>
      <c r="Q22" s="92">
        <v>226.05341597973336</v>
      </c>
      <c r="R22" s="14"/>
      <c r="S22" s="77">
        <f t="shared" si="16"/>
        <v>45291</v>
      </c>
      <c r="T22" s="73">
        <f t="shared" si="11"/>
        <v>1.8115101208049822E-2</v>
      </c>
      <c r="U22" s="73">
        <f t="shared" si="12"/>
        <v>-5.9897569581040311E-2</v>
      </c>
      <c r="V22" s="73">
        <f t="shared" si="13"/>
        <v>2.2187561612882156E-2</v>
      </c>
      <c r="W22" s="73">
        <f t="shared" si="14"/>
        <v>-5.6137159859364183E-2</v>
      </c>
      <c r="X22" s="1"/>
    </row>
    <row r="23" spans="1:24">
      <c r="R23" s="14"/>
      <c r="X23" s="1"/>
    </row>
    <row r="24" spans="1:24">
      <c r="A24" s="335" t="s">
        <v>99</v>
      </c>
      <c r="B24" s="354">
        <f>AVERAGE(B$8:B$22)</f>
        <v>1029266.936678</v>
      </c>
      <c r="C24" s="354">
        <f t="shared" ref="C24:E24" si="19">AVERAGE(C$8:C$22)</f>
        <v>35363.556196473954</v>
      </c>
      <c r="D24" s="354">
        <f t="shared" si="19"/>
        <v>4090.2424755984912</v>
      </c>
      <c r="E24" s="354">
        <f t="shared" si="19"/>
        <v>140.53819937164511</v>
      </c>
      <c r="F24" s="103"/>
      <c r="M24" s="335" t="s">
        <v>99</v>
      </c>
      <c r="N24" s="354">
        <f t="shared" ref="N24:Q24" si="20">AVERAGE(N$8:N$22)</f>
        <v>691157.42220099992</v>
      </c>
      <c r="O24" s="354">
        <f t="shared" si="20"/>
        <v>28510.891660225556</v>
      </c>
      <c r="P24" s="354">
        <f t="shared" si="20"/>
        <v>2747.6558576724901</v>
      </c>
      <c r="Q24" s="354">
        <f t="shared" si="20"/>
        <v>113.3457080003117</v>
      </c>
      <c r="X24" s="1"/>
    </row>
    <row r="25" spans="1:24">
      <c r="A25" s="335" t="s">
        <v>123</v>
      </c>
      <c r="B25" s="330">
        <f>B22/B21-1</f>
        <v>-0.12300366747093316</v>
      </c>
      <c r="C25" s="330">
        <f t="shared" ref="C25:E25" si="21">C22/C21-1</f>
        <v>-0.10490780633223717</v>
      </c>
      <c r="D25" s="330">
        <f t="shared" si="21"/>
        <v>-0.11949568214081696</v>
      </c>
      <c r="E25" s="330">
        <f t="shared" si="21"/>
        <v>-0.10132743755756723</v>
      </c>
      <c r="F25" s="103"/>
      <c r="G25" s="1"/>
      <c r="H25" s="1"/>
      <c r="I25" s="1"/>
      <c r="J25" s="1"/>
      <c r="K25" s="1"/>
      <c r="M25" s="335" t="s">
        <v>123</v>
      </c>
      <c r="N25" s="330">
        <f t="shared" ref="N25:Q25" si="22">N22/N21-1</f>
        <v>1.8115101208049822E-2</v>
      </c>
      <c r="O25" s="330">
        <f t="shared" si="22"/>
        <v>-5.9897569581040311E-2</v>
      </c>
      <c r="P25" s="330">
        <f t="shared" si="22"/>
        <v>2.2187561612882156E-2</v>
      </c>
      <c r="Q25" s="330">
        <f t="shared" si="22"/>
        <v>-5.6137159859364183E-2</v>
      </c>
      <c r="R25" s="1"/>
      <c r="S25" s="1"/>
      <c r="T25" s="1"/>
      <c r="U25" s="1"/>
      <c r="V25" s="1"/>
      <c r="W25" s="1"/>
      <c r="X25" s="1"/>
    </row>
    <row r="26" spans="1:24">
      <c r="A26" s="336" t="s">
        <v>457</v>
      </c>
      <c r="B26" s="330">
        <f>((B22/B17)^(1/5))-1</f>
        <v>2.120448686304055E-2</v>
      </c>
      <c r="C26" s="330">
        <f t="shared" ref="C26:E26" si="23">((C22/C17)^(1/5))-1</f>
        <v>2.9724772418934675E-2</v>
      </c>
      <c r="D26" s="330">
        <f t="shared" si="23"/>
        <v>2.2020146439170718E-2</v>
      </c>
      <c r="E26" s="330">
        <f t="shared" si="23"/>
        <v>3.0910249592743133E-2</v>
      </c>
      <c r="F26" s="74"/>
      <c r="H26" s="74"/>
      <c r="I26" s="74"/>
      <c r="J26" s="74"/>
      <c r="K26" s="74"/>
      <c r="M26" s="336" t="s">
        <v>457</v>
      </c>
      <c r="N26" s="330">
        <f t="shared" ref="N26:Q26" si="24">((N22/N17)^(1/5))-1</f>
        <v>0.17562466034048874</v>
      </c>
      <c r="O26" s="330">
        <f t="shared" si="24"/>
        <v>0.13197264992724467</v>
      </c>
      <c r="P26" s="330">
        <f t="shared" si="24"/>
        <v>0.17656365887063319</v>
      </c>
      <c r="Q26" s="330">
        <f t="shared" si="24"/>
        <v>0.13303080476247153</v>
      </c>
      <c r="X26" s="1"/>
    </row>
    <row r="27" spans="1:24">
      <c r="A27" s="336" t="s">
        <v>458</v>
      </c>
      <c r="B27" s="330">
        <f>((B22/B12)^(1/10))-1</f>
        <v>1.7950262045518528E-2</v>
      </c>
      <c r="C27" s="330">
        <f t="shared" ref="C27:E27" si="25">((C22/C12)^(1/10))-1</f>
        <v>4.7997261680903014E-2</v>
      </c>
      <c r="D27" s="330">
        <f t="shared" si="25"/>
        <v>1.8761705326711731E-2</v>
      </c>
      <c r="E27" s="330">
        <f t="shared" si="25"/>
        <v>4.8832656462290958E-2</v>
      </c>
      <c r="F27" s="74"/>
      <c r="H27" s="74"/>
      <c r="I27" s="74"/>
      <c r="J27" s="74"/>
      <c r="K27" s="74"/>
      <c r="M27" s="336" t="s">
        <v>458</v>
      </c>
      <c r="N27" s="330">
        <f t="shared" ref="N27:Q27" si="26">((N22/N12)^(1/10))-1</f>
        <v>0.11071586646559362</v>
      </c>
      <c r="O27" s="330">
        <f t="shared" si="26"/>
        <v>0.14793043126037064</v>
      </c>
      <c r="P27" s="330">
        <f t="shared" si="26"/>
        <v>0.11160125641121543</v>
      </c>
      <c r="Q27" s="330">
        <f t="shared" si="26"/>
        <v>0.14884548621976523</v>
      </c>
      <c r="X27" s="1"/>
    </row>
    <row r="28" spans="1:24">
      <c r="F28" s="1"/>
      <c r="N28" s="74"/>
      <c r="O28" s="74"/>
      <c r="P28" s="74"/>
      <c r="Q28" s="74"/>
      <c r="R28" s="1"/>
      <c r="X28" s="1"/>
    </row>
    <row r="29" spans="1:24">
      <c r="F29" s="1"/>
      <c r="N29" s="74"/>
      <c r="O29" s="74"/>
      <c r="P29" s="74"/>
      <c r="Q29" s="74"/>
      <c r="R29" s="1"/>
      <c r="X29" s="1"/>
    </row>
    <row r="30" spans="1:24" s="132" customFormat="1" ht="11.25">
      <c r="A30" s="119" t="s">
        <v>452</v>
      </c>
      <c r="B30" s="119"/>
      <c r="C30" s="119"/>
      <c r="D30" s="119"/>
      <c r="E30" s="119"/>
      <c r="F30" s="130"/>
      <c r="R30" s="130"/>
      <c r="X30" s="130"/>
    </row>
    <row r="31" spans="1:24" s="132" customFormat="1" ht="11.25" customHeight="1">
      <c r="A31" s="70" t="s">
        <v>435</v>
      </c>
      <c r="B31" s="70"/>
      <c r="C31" s="70"/>
      <c r="D31" s="70"/>
      <c r="E31" s="70"/>
      <c r="F31" s="70"/>
      <c r="M31" s="70"/>
      <c r="N31" s="70"/>
      <c r="O31" s="70"/>
      <c r="P31" s="70"/>
      <c r="Q31" s="70"/>
    </row>
  </sheetData>
  <hyperlinks>
    <hyperlink ref="A1" location="Contents!B3" display="Return to the Table of Contents" xr:uid="{06AA1437-7368-4680-82AD-22879C74AE07}"/>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dimension ref="A1:W30"/>
  <sheetViews>
    <sheetView zoomScaleNormal="100" workbookViewId="0">
      <selection activeCell="A3" sqref="A3"/>
    </sheetView>
  </sheetViews>
  <sheetFormatPr defaultColWidth="10.625" defaultRowHeight="12.75"/>
  <cols>
    <col min="1" max="1" width="10.625" style="36" customWidth="1"/>
    <col min="2" max="11" width="9.625" style="36" customWidth="1"/>
    <col min="12" max="12" width="2.625" style="36" customWidth="1"/>
    <col min="13" max="13" width="10.625" style="36" customWidth="1"/>
    <col min="14" max="23" width="9.625" style="36" customWidth="1"/>
    <col min="24" max="24" width="2.625" style="36" customWidth="1"/>
    <col min="25" max="16384" width="10.625" style="36"/>
  </cols>
  <sheetData>
    <row r="1" spans="1:23">
      <c r="A1" s="12" t="s">
        <v>55</v>
      </c>
    </row>
    <row r="3" spans="1:23" s="35" customFormat="1">
      <c r="A3" s="3" t="s">
        <v>410</v>
      </c>
      <c r="B3" s="4"/>
      <c r="C3" s="4"/>
      <c r="D3" s="4"/>
      <c r="E3" s="4"/>
      <c r="F3" s="4"/>
      <c r="G3" s="4"/>
      <c r="H3" s="4"/>
      <c r="I3" s="4"/>
      <c r="J3" s="4"/>
      <c r="K3" s="4"/>
    </row>
    <row r="4" spans="1:23">
      <c r="A4" s="33"/>
      <c r="B4" s="1"/>
      <c r="C4" s="1"/>
      <c r="D4" s="1"/>
      <c r="E4" s="1"/>
      <c r="F4" s="1"/>
      <c r="G4" s="1"/>
      <c r="H4" s="1"/>
      <c r="I4" s="1"/>
      <c r="J4" s="1"/>
      <c r="K4" s="1"/>
    </row>
    <row r="5" spans="1:23">
      <c r="A5" s="33"/>
      <c r="B5" s="1"/>
      <c r="C5" s="1"/>
      <c r="D5" s="1"/>
      <c r="E5" s="1"/>
      <c r="F5" s="1"/>
      <c r="G5" s="1"/>
      <c r="H5" s="1"/>
      <c r="I5" s="1"/>
      <c r="J5" s="1"/>
      <c r="K5" s="1"/>
    </row>
    <row r="6" spans="1:23" ht="14.25" customHeight="1">
      <c r="A6" s="3" t="s">
        <v>516</v>
      </c>
      <c r="B6" s="373"/>
      <c r="C6" s="373"/>
      <c r="D6" s="373"/>
      <c r="E6" s="373"/>
      <c r="F6" s="373"/>
      <c r="G6" s="373"/>
      <c r="H6" s="373"/>
      <c r="I6" s="373"/>
      <c r="J6" s="373"/>
      <c r="K6" s="373"/>
      <c r="M6" s="3" t="s">
        <v>517</v>
      </c>
      <c r="N6" s="373"/>
      <c r="O6" s="373"/>
      <c r="P6" s="373"/>
      <c r="Q6" s="373"/>
      <c r="R6" s="373"/>
      <c r="S6" s="373"/>
      <c r="T6" s="373"/>
      <c r="U6" s="373"/>
      <c r="V6" s="373"/>
      <c r="W6" s="373"/>
    </row>
    <row r="7" spans="1:23" ht="38.25">
      <c r="A7" s="350" t="s">
        <v>583</v>
      </c>
      <c r="B7" s="326" t="s">
        <v>83</v>
      </c>
      <c r="C7" s="326" t="s">
        <v>84</v>
      </c>
      <c r="D7" s="326" t="s">
        <v>85</v>
      </c>
      <c r="E7" s="326" t="s">
        <v>87</v>
      </c>
      <c r="F7" s="326" t="s">
        <v>86</v>
      </c>
      <c r="G7" s="326" t="s">
        <v>33</v>
      </c>
      <c r="H7" s="326" t="s">
        <v>34</v>
      </c>
      <c r="I7" s="326" t="s">
        <v>35</v>
      </c>
      <c r="J7" s="326" t="s">
        <v>6</v>
      </c>
      <c r="K7" s="326" t="s">
        <v>0</v>
      </c>
      <c r="M7" s="350" t="s">
        <v>577</v>
      </c>
      <c r="N7" s="326" t="str">
        <f>B7</f>
        <v>Agriculture</v>
      </c>
      <c r="O7" s="326" t="str">
        <f t="shared" ref="O7:V7" si="0">C7</f>
        <v>Currency</v>
      </c>
      <c r="P7" s="326" t="str">
        <f t="shared" si="0"/>
        <v>Energy</v>
      </c>
      <c r="Q7" s="326" t="str">
        <f t="shared" si="0"/>
        <v>Equity
Index</v>
      </c>
      <c r="R7" s="326" t="str">
        <f t="shared" si="0"/>
        <v>Individual Equity</v>
      </c>
      <c r="S7" s="326" t="str">
        <f t="shared" si="0"/>
        <v>Interest Rates</v>
      </c>
      <c r="T7" s="326" t="str">
        <f t="shared" si="0"/>
        <v>Precious Metals</v>
      </c>
      <c r="U7" s="326" t="str">
        <f t="shared" si="0"/>
        <v>Non-Precious Metals</v>
      </c>
      <c r="V7" s="326" t="str">
        <f t="shared" si="0"/>
        <v>Other</v>
      </c>
      <c r="W7" s="326" t="s">
        <v>0</v>
      </c>
    </row>
    <row r="8" spans="1:23">
      <c r="A8" s="5">
        <v>2009</v>
      </c>
      <c r="B8" s="85">
        <v>196.57845800000001</v>
      </c>
      <c r="C8" s="85">
        <v>156.31097800000001</v>
      </c>
      <c r="D8" s="85">
        <v>313.14322600000003</v>
      </c>
      <c r="E8" s="85">
        <v>744.69631100000004</v>
      </c>
      <c r="F8" s="85">
        <v>2.728364</v>
      </c>
      <c r="G8" s="85">
        <v>854.63078299999995</v>
      </c>
      <c r="H8" s="85">
        <v>48.767795999999997</v>
      </c>
      <c r="I8" s="85">
        <v>6.4245970000000003</v>
      </c>
      <c r="J8" s="85">
        <v>4.843413</v>
      </c>
      <c r="K8" s="85">
        <v>2328.1239260000007</v>
      </c>
      <c r="M8" s="5"/>
      <c r="N8" s="85"/>
      <c r="O8" s="85"/>
      <c r="P8" s="85"/>
      <c r="Q8" s="85"/>
      <c r="R8" s="85"/>
      <c r="S8" s="85"/>
      <c r="T8" s="85"/>
      <c r="U8" s="85"/>
      <c r="V8" s="85"/>
      <c r="W8" s="85"/>
    </row>
    <row r="9" spans="1:23">
      <c r="A9" s="338">
        <v>2010</v>
      </c>
      <c r="B9" s="331">
        <v>239.48089400000001</v>
      </c>
      <c r="C9" s="331">
        <v>229.04192900000001</v>
      </c>
      <c r="D9" s="331">
        <v>350.58124500000002</v>
      </c>
      <c r="E9" s="331">
        <v>740.60249199999998</v>
      </c>
      <c r="F9" s="331">
        <v>4.8048960000000003</v>
      </c>
      <c r="G9" s="331">
        <v>1122.998051</v>
      </c>
      <c r="H9" s="331">
        <v>63.842323</v>
      </c>
      <c r="I9" s="331">
        <v>10.363946</v>
      </c>
      <c r="J9" s="331">
        <v>3.0678649999999998</v>
      </c>
      <c r="K9" s="331">
        <v>2764.783641</v>
      </c>
      <c r="M9" s="338">
        <f>A9</f>
        <v>2010</v>
      </c>
      <c r="N9" s="332">
        <f>IFERROR(B9/B8-1,"N/A")</f>
        <v>0.21824586700135784</v>
      </c>
      <c r="O9" s="332">
        <f t="shared" ref="O9:O22" si="1">IFERROR(C9/C8-1,"N/A")</f>
        <v>0.46529650016008484</v>
      </c>
      <c r="P9" s="332">
        <f t="shared" ref="P9:P22" si="2">IFERROR(D9/D8-1,"N/A")</f>
        <v>0.11955557678261886</v>
      </c>
      <c r="Q9" s="332">
        <f t="shared" ref="Q9:Q22" si="3">IFERROR(E9/E8-1,"N/A")</f>
        <v>-5.4972999590970906E-3</v>
      </c>
      <c r="R9" s="332">
        <f t="shared" ref="R9:R22" si="4">IFERROR(F9/F8-1,"N/A")</f>
        <v>0.761090528976339</v>
      </c>
      <c r="S9" s="332">
        <f t="shared" ref="S9:S22" si="5">IFERROR(G9/G8-1,"N/A")</f>
        <v>0.31401544776792822</v>
      </c>
      <c r="T9" s="332">
        <f t="shared" ref="T9:T22" si="6">IFERROR(H9/H8-1,"N/A")</f>
        <v>0.3091082278969508</v>
      </c>
      <c r="U9" s="332">
        <f t="shared" ref="U9:U22" si="7">IFERROR(I9/I8-1,"N/A")</f>
        <v>0.61316670913366234</v>
      </c>
      <c r="V9" s="332">
        <f t="shared" ref="V9:V22" si="8">IFERROR(J9/J8-1,"N/A")</f>
        <v>-0.36659025360835429</v>
      </c>
      <c r="W9" s="332">
        <f t="shared" ref="W9:W22" si="9">IFERROR(K9/K8-1,"N/A")</f>
        <v>0.1875586218257006</v>
      </c>
    </row>
    <row r="10" spans="1:23">
      <c r="A10" s="5">
        <v>2011</v>
      </c>
      <c r="B10" s="85">
        <v>265.89787200000001</v>
      </c>
      <c r="C10" s="85">
        <v>231.558863</v>
      </c>
      <c r="D10" s="85">
        <v>374.08336000000003</v>
      </c>
      <c r="E10" s="85">
        <v>813.897426</v>
      </c>
      <c r="F10" s="85">
        <v>3.642201</v>
      </c>
      <c r="G10" s="85">
        <v>1277.5784100000001</v>
      </c>
      <c r="H10" s="85">
        <v>76.347067999999993</v>
      </c>
      <c r="I10" s="85">
        <v>12.571464000000001</v>
      </c>
      <c r="J10" s="85">
        <v>0.96512200000000004</v>
      </c>
      <c r="K10" s="85">
        <v>3056.5417860000002</v>
      </c>
      <c r="M10" s="5">
        <f t="shared" ref="M10:M22" si="10">A10</f>
        <v>2011</v>
      </c>
      <c r="N10" s="74">
        <f t="shared" ref="N10:N22" si="11">IFERROR(B10/B9-1,"N/A")</f>
        <v>0.11030933432209422</v>
      </c>
      <c r="O10" s="74">
        <f t="shared" si="1"/>
        <v>1.0988966129428679E-2</v>
      </c>
      <c r="P10" s="74">
        <f t="shared" si="2"/>
        <v>6.7037570706327987E-2</v>
      </c>
      <c r="Q10" s="74">
        <f t="shared" si="3"/>
        <v>9.8966631616465017E-2</v>
      </c>
      <c r="R10" s="74">
        <f t="shared" si="4"/>
        <v>-0.24198130406984875</v>
      </c>
      <c r="S10" s="74">
        <f t="shared" si="5"/>
        <v>0.13764971262625991</v>
      </c>
      <c r="T10" s="74">
        <f t="shared" si="6"/>
        <v>0.19586920419546749</v>
      </c>
      <c r="U10" s="74">
        <f t="shared" si="7"/>
        <v>0.21299975897211354</v>
      </c>
      <c r="V10" s="74">
        <f t="shared" si="8"/>
        <v>-0.68540923410906274</v>
      </c>
      <c r="W10" s="74">
        <f t="shared" si="9"/>
        <v>0.10552657382422659</v>
      </c>
    </row>
    <row r="11" spans="1:23">
      <c r="A11" s="338">
        <v>2012</v>
      </c>
      <c r="B11" s="331">
        <v>280.720258</v>
      </c>
      <c r="C11" s="331">
        <v>210.70267699999999</v>
      </c>
      <c r="D11" s="331">
        <v>428.30519500000003</v>
      </c>
      <c r="E11" s="331">
        <v>650.81902000000002</v>
      </c>
      <c r="F11" s="331">
        <v>6.4322169999999996</v>
      </c>
      <c r="G11" s="331">
        <v>1008.267521</v>
      </c>
      <c r="H11" s="331">
        <v>63.665294000000003</v>
      </c>
      <c r="I11" s="331">
        <v>16.240513</v>
      </c>
      <c r="J11" s="331">
        <v>0.86670199999999997</v>
      </c>
      <c r="K11" s="331">
        <v>2666.0193969999996</v>
      </c>
      <c r="M11" s="338">
        <f t="shared" si="10"/>
        <v>2012</v>
      </c>
      <c r="N11" s="332">
        <f t="shared" si="11"/>
        <v>5.5744658234797795E-2</v>
      </c>
      <c r="O11" s="332">
        <f t="shared" si="1"/>
        <v>-9.0068614648535439E-2</v>
      </c>
      <c r="P11" s="332">
        <f t="shared" si="2"/>
        <v>0.14494586179935931</v>
      </c>
      <c r="Q11" s="332">
        <f t="shared" si="3"/>
        <v>-0.20036727085066364</v>
      </c>
      <c r="R11" s="332">
        <f t="shared" si="4"/>
        <v>0.76602471966813468</v>
      </c>
      <c r="S11" s="332">
        <f t="shared" si="5"/>
        <v>-0.21079793372525768</v>
      </c>
      <c r="T11" s="332">
        <f t="shared" si="6"/>
        <v>-0.16610688965815934</v>
      </c>
      <c r="U11" s="332">
        <f t="shared" si="7"/>
        <v>0.2918553479531103</v>
      </c>
      <c r="V11" s="332">
        <f t="shared" si="8"/>
        <v>-0.10197674490893383</v>
      </c>
      <c r="W11" s="332">
        <f t="shared" si="9"/>
        <v>-0.12776608871788564</v>
      </c>
    </row>
    <row r="12" spans="1:23">
      <c r="A12" s="5">
        <v>2013</v>
      </c>
      <c r="B12" s="85">
        <v>264.54259000000002</v>
      </c>
      <c r="C12" s="85">
        <v>208.89597599999999</v>
      </c>
      <c r="D12" s="85">
        <v>627.38113299999998</v>
      </c>
      <c r="E12" s="85">
        <v>662.99961099999996</v>
      </c>
      <c r="F12" s="85">
        <v>6.7425360000000003</v>
      </c>
      <c r="G12" s="85">
        <v>1201.972712</v>
      </c>
      <c r="H12" s="85">
        <v>68.624328000000006</v>
      </c>
      <c r="I12" s="85">
        <v>17.231763999999998</v>
      </c>
      <c r="J12" s="85">
        <v>0.89512999999999998</v>
      </c>
      <c r="K12" s="85">
        <v>3059.2857799999997</v>
      </c>
      <c r="M12" s="5">
        <f t="shared" si="10"/>
        <v>2013</v>
      </c>
      <c r="N12" s="74">
        <f t="shared" si="11"/>
        <v>-5.7629143387293302E-2</v>
      </c>
      <c r="O12" s="74">
        <f t="shared" si="1"/>
        <v>-8.5746466334645222E-3</v>
      </c>
      <c r="P12" s="74">
        <f t="shared" si="2"/>
        <v>0.46479926072341926</v>
      </c>
      <c r="Q12" s="74">
        <f t="shared" si="3"/>
        <v>1.8715788300102121E-2</v>
      </c>
      <c r="R12" s="74">
        <f t="shared" si="4"/>
        <v>4.8244485532748849E-2</v>
      </c>
      <c r="S12" s="74">
        <f t="shared" si="5"/>
        <v>0.19211686081872714</v>
      </c>
      <c r="T12" s="74">
        <f t="shared" si="6"/>
        <v>7.7892265760996837E-2</v>
      </c>
      <c r="U12" s="74">
        <f t="shared" si="7"/>
        <v>6.103569511628093E-2</v>
      </c>
      <c r="V12" s="74">
        <f t="shared" si="8"/>
        <v>3.2800201222565661E-2</v>
      </c>
      <c r="W12" s="74">
        <f t="shared" si="9"/>
        <v>0.14751069832520058</v>
      </c>
    </row>
    <row r="13" spans="1:23">
      <c r="A13" s="338">
        <v>2014</v>
      </c>
      <c r="B13" s="331">
        <v>273.92255999999998</v>
      </c>
      <c r="C13" s="331">
        <v>185.999809</v>
      </c>
      <c r="D13" s="331">
        <v>553.84215300000005</v>
      </c>
      <c r="E13" s="331">
        <v>675.02229899999998</v>
      </c>
      <c r="F13" s="331">
        <v>8.0089980000000001</v>
      </c>
      <c r="G13" s="331">
        <v>1401.939016</v>
      </c>
      <c r="H13" s="331">
        <v>60.194774000000002</v>
      </c>
      <c r="I13" s="331">
        <v>14.703665000000001</v>
      </c>
      <c r="J13" s="331">
        <v>1.124711</v>
      </c>
      <c r="K13" s="331">
        <v>3174.7579850000002</v>
      </c>
      <c r="M13" s="338">
        <f t="shared" si="10"/>
        <v>2014</v>
      </c>
      <c r="N13" s="332">
        <f t="shared" si="11"/>
        <v>3.5457315209622697E-2</v>
      </c>
      <c r="O13" s="332">
        <f t="shared" si="1"/>
        <v>-0.10960559144518889</v>
      </c>
      <c r="P13" s="332">
        <f t="shared" si="2"/>
        <v>-0.11721579775335689</v>
      </c>
      <c r="Q13" s="332">
        <f t="shared" si="3"/>
        <v>1.813377836205099E-2</v>
      </c>
      <c r="R13" s="332">
        <f t="shared" si="4"/>
        <v>0.18783170011995476</v>
      </c>
      <c r="S13" s="332">
        <f t="shared" si="5"/>
        <v>0.16636509465116722</v>
      </c>
      <c r="T13" s="332">
        <f t="shared" si="6"/>
        <v>-0.12283623382075237</v>
      </c>
      <c r="U13" s="332">
        <f t="shared" si="7"/>
        <v>-0.14671156127718543</v>
      </c>
      <c r="V13" s="332">
        <f t="shared" si="8"/>
        <v>0.25647783003586078</v>
      </c>
      <c r="W13" s="332">
        <f t="shared" si="9"/>
        <v>3.7744824545290045E-2</v>
      </c>
    </row>
    <row r="14" spans="1:23">
      <c r="A14" s="5">
        <v>2015</v>
      </c>
      <c r="B14" s="85">
        <v>315.8298430000001</v>
      </c>
      <c r="C14" s="85">
        <v>212.03737000000001</v>
      </c>
      <c r="D14" s="85">
        <v>619.69404600000018</v>
      </c>
      <c r="E14" s="85">
        <v>667.34748300000001</v>
      </c>
      <c r="F14" s="85">
        <v>8.7955710000000007</v>
      </c>
      <c r="G14" s="85">
        <v>1312.548303</v>
      </c>
      <c r="H14" s="85">
        <v>61.323739999999987</v>
      </c>
      <c r="I14" s="85">
        <v>17.250986000000001</v>
      </c>
      <c r="J14" s="85">
        <v>1.4867399999999997</v>
      </c>
      <c r="K14" s="85">
        <v>3216.3140820000003</v>
      </c>
      <c r="M14" s="5">
        <f t="shared" si="10"/>
        <v>2015</v>
      </c>
      <c r="N14" s="74">
        <f t="shared" si="11"/>
        <v>0.15298952740511806</v>
      </c>
      <c r="O14" s="74">
        <f t="shared" si="1"/>
        <v>0.13998703084689734</v>
      </c>
      <c r="P14" s="74">
        <f t="shared" si="2"/>
        <v>0.11890011015467095</v>
      </c>
      <c r="Q14" s="74">
        <f t="shared" si="3"/>
        <v>-1.1369722172689278E-2</v>
      </c>
      <c r="R14" s="74">
        <f t="shared" si="4"/>
        <v>9.8211161995545693E-2</v>
      </c>
      <c r="S14" s="74">
        <f t="shared" si="5"/>
        <v>-6.3762197912894059E-2</v>
      </c>
      <c r="T14" s="74">
        <f t="shared" si="6"/>
        <v>1.875521619202325E-2</v>
      </c>
      <c r="U14" s="74">
        <f t="shared" si="7"/>
        <v>0.17324394972273915</v>
      </c>
      <c r="V14" s="74">
        <f t="shared" si="8"/>
        <v>0.32188624455526771</v>
      </c>
      <c r="W14" s="74">
        <f t="shared" si="9"/>
        <v>1.3089532240360802E-2</v>
      </c>
    </row>
    <row r="15" spans="1:23">
      <c r="A15" s="338">
        <v>2016</v>
      </c>
      <c r="B15" s="331">
        <v>333.37329700000004</v>
      </c>
      <c r="C15" s="331">
        <v>205.373908</v>
      </c>
      <c r="D15" s="331">
        <v>746.55499400000008</v>
      </c>
      <c r="E15" s="331">
        <v>731.04129199999988</v>
      </c>
      <c r="F15" s="331">
        <v>9.6958350000000006</v>
      </c>
      <c r="G15" s="331">
        <v>1440.384515</v>
      </c>
      <c r="H15" s="331">
        <v>82.935309000000004</v>
      </c>
      <c r="I15" s="331">
        <v>21.921075600000002</v>
      </c>
      <c r="J15" s="331">
        <v>1.67283</v>
      </c>
      <c r="K15" s="331">
        <v>3572.9530556</v>
      </c>
      <c r="M15" s="338">
        <f t="shared" si="10"/>
        <v>2016</v>
      </c>
      <c r="N15" s="332">
        <f t="shared" si="11"/>
        <v>5.5547170062709705E-2</v>
      </c>
      <c r="O15" s="332">
        <f t="shared" si="1"/>
        <v>-3.1425884974898621E-2</v>
      </c>
      <c r="P15" s="332">
        <f t="shared" si="2"/>
        <v>0.20471545405165936</v>
      </c>
      <c r="Q15" s="332">
        <f t="shared" si="3"/>
        <v>9.5443244520336146E-2</v>
      </c>
      <c r="R15" s="332">
        <f t="shared" si="4"/>
        <v>0.10235424169732688</v>
      </c>
      <c r="S15" s="332">
        <f t="shared" si="5"/>
        <v>9.739543429206643E-2</v>
      </c>
      <c r="T15" s="332">
        <f t="shared" si="6"/>
        <v>0.35241766076237391</v>
      </c>
      <c r="U15" s="332">
        <f t="shared" si="7"/>
        <v>0.27071435800829002</v>
      </c>
      <c r="V15" s="332">
        <f t="shared" si="8"/>
        <v>0.12516647160902394</v>
      </c>
      <c r="W15" s="332">
        <f t="shared" si="9"/>
        <v>0.11088437400934148</v>
      </c>
    </row>
    <row r="16" spans="1:23">
      <c r="A16" s="5">
        <v>2017</v>
      </c>
      <c r="B16" s="85">
        <v>342.044894</v>
      </c>
      <c r="C16" s="85">
        <v>220.005818</v>
      </c>
      <c r="D16" s="85">
        <v>778.81444499999998</v>
      </c>
      <c r="E16" s="85">
        <v>639.57020299999999</v>
      </c>
      <c r="F16" s="85">
        <v>12.227857999999999</v>
      </c>
      <c r="G16" s="85">
        <v>1524.8359350000001</v>
      </c>
      <c r="H16" s="85">
        <v>103.78783300000001</v>
      </c>
      <c r="I16" s="85">
        <v>27.396412000000002</v>
      </c>
      <c r="J16" s="85">
        <v>2.6944349999999999</v>
      </c>
      <c r="K16" s="85">
        <v>3651.377833</v>
      </c>
      <c r="M16" s="5">
        <f t="shared" si="10"/>
        <v>2017</v>
      </c>
      <c r="N16" s="74">
        <f t="shared" si="11"/>
        <v>2.6011672434580024E-2</v>
      </c>
      <c r="O16" s="74">
        <f t="shared" si="1"/>
        <v>7.124522361428709E-2</v>
      </c>
      <c r="P16" s="74">
        <f t="shared" si="2"/>
        <v>4.3211084594258153E-2</v>
      </c>
      <c r="Q16" s="74">
        <f t="shared" si="3"/>
        <v>-0.12512438079899857</v>
      </c>
      <c r="R16" s="74">
        <f t="shared" si="4"/>
        <v>0.26114542997070367</v>
      </c>
      <c r="S16" s="74">
        <f t="shared" si="5"/>
        <v>5.8631163498727323E-2</v>
      </c>
      <c r="T16" s="74">
        <f t="shared" si="6"/>
        <v>0.2514311968138927</v>
      </c>
      <c r="U16" s="74">
        <f t="shared" si="7"/>
        <v>0.24977498823096078</v>
      </c>
      <c r="V16" s="74">
        <f t="shared" si="8"/>
        <v>0.61070461433618473</v>
      </c>
      <c r="W16" s="74">
        <f t="shared" si="9"/>
        <v>2.1949568376523398E-2</v>
      </c>
    </row>
    <row r="17" spans="1:23">
      <c r="A17" s="338">
        <v>2018</v>
      </c>
      <c r="B17" s="331">
        <v>382.378805</v>
      </c>
      <c r="C17" s="331">
        <v>243.82084499999999</v>
      </c>
      <c r="D17" s="331">
        <v>751.10134500000004</v>
      </c>
      <c r="E17" s="331">
        <v>816.60865799999999</v>
      </c>
      <c r="F17" s="331">
        <v>5.9336869999999999</v>
      </c>
      <c r="G17" s="331">
        <v>1900.483344</v>
      </c>
      <c r="H17" s="331">
        <v>113.597297</v>
      </c>
      <c r="I17" s="331">
        <v>33.094645999999997</v>
      </c>
      <c r="J17" s="331">
        <v>2.913716</v>
      </c>
      <c r="K17" s="331">
        <v>4249.9323430000004</v>
      </c>
      <c r="M17" s="338">
        <f t="shared" si="10"/>
        <v>2018</v>
      </c>
      <c r="N17" s="332">
        <f t="shared" si="11"/>
        <v>0.11791993304832094</v>
      </c>
      <c r="O17" s="332">
        <f t="shared" si="1"/>
        <v>0.10824726007927654</v>
      </c>
      <c r="P17" s="332">
        <f t="shared" si="2"/>
        <v>-3.5583700556555464E-2</v>
      </c>
      <c r="Q17" s="332">
        <f t="shared" si="3"/>
        <v>0.27680847883402726</v>
      </c>
      <c r="R17" s="332">
        <f t="shared" si="4"/>
        <v>-0.51474027585207482</v>
      </c>
      <c r="S17" s="332">
        <f t="shared" si="5"/>
        <v>0.2463526733451491</v>
      </c>
      <c r="T17" s="332">
        <f t="shared" si="6"/>
        <v>9.4514585346434421E-2</v>
      </c>
      <c r="U17" s="332">
        <f t="shared" si="7"/>
        <v>0.20799198084771087</v>
      </c>
      <c r="V17" s="332">
        <f t="shared" si="8"/>
        <v>8.1382924434992843E-2</v>
      </c>
      <c r="W17" s="332">
        <f t="shared" si="9"/>
        <v>0.1639256569370755</v>
      </c>
    </row>
    <row r="18" spans="1:23">
      <c r="A18" s="5">
        <v>2019</v>
      </c>
      <c r="B18" s="85">
        <v>383.12967099999997</v>
      </c>
      <c r="C18" s="85">
        <v>211.85279600000001</v>
      </c>
      <c r="D18" s="85">
        <v>694.882521</v>
      </c>
      <c r="E18" s="85">
        <v>821.99866999999995</v>
      </c>
      <c r="F18" s="85">
        <v>6.2504730000000004</v>
      </c>
      <c r="G18" s="85">
        <v>1911.515124</v>
      </c>
      <c r="H18" s="85">
        <v>124.570103</v>
      </c>
      <c r="I18" s="85">
        <v>24.449874000000001</v>
      </c>
      <c r="J18" s="85">
        <v>2.674855</v>
      </c>
      <c r="K18" s="85">
        <v>4181.324087</v>
      </c>
      <c r="M18" s="5">
        <f t="shared" si="10"/>
        <v>2019</v>
      </c>
      <c r="N18" s="74">
        <f t="shared" si="11"/>
        <v>1.9636705543863986E-3</v>
      </c>
      <c r="O18" s="74">
        <f t="shared" si="1"/>
        <v>-0.13111286280711554</v>
      </c>
      <c r="P18" s="74">
        <f t="shared" si="2"/>
        <v>-7.4848519942405378E-2</v>
      </c>
      <c r="Q18" s="74">
        <f t="shared" si="3"/>
        <v>6.6004835329580569E-3</v>
      </c>
      <c r="R18" s="74">
        <f t="shared" si="4"/>
        <v>5.338771660857744E-2</v>
      </c>
      <c r="S18" s="74">
        <f t="shared" si="5"/>
        <v>5.804723327267336E-3</v>
      </c>
      <c r="T18" s="74">
        <f t="shared" si="6"/>
        <v>9.6593900469304383E-2</v>
      </c>
      <c r="U18" s="74">
        <f t="shared" si="7"/>
        <v>-0.26121361141013555</v>
      </c>
      <c r="V18" s="74">
        <f t="shared" si="8"/>
        <v>-8.1978133764581074E-2</v>
      </c>
      <c r="W18" s="74">
        <f t="shared" si="9"/>
        <v>-1.6143376049975067E-2</v>
      </c>
    </row>
    <row r="19" spans="1:23">
      <c r="A19" s="338">
        <v>2020</v>
      </c>
      <c r="B19" s="331">
        <v>375.848837</v>
      </c>
      <c r="C19" s="331">
        <v>217.47055399999999</v>
      </c>
      <c r="D19" s="331">
        <v>713.22696299999996</v>
      </c>
      <c r="E19" s="331">
        <v>1358.9483680000001</v>
      </c>
      <c r="F19" s="331">
        <v>2.4824109999999999</v>
      </c>
      <c r="G19" s="331">
        <v>1572.694062</v>
      </c>
      <c r="H19" s="331">
        <v>134.78663299999999</v>
      </c>
      <c r="I19" s="331">
        <v>24.890079</v>
      </c>
      <c r="J19" s="331">
        <v>2.060864</v>
      </c>
      <c r="K19" s="331">
        <v>4402.4087710000003</v>
      </c>
      <c r="M19" s="338">
        <f t="shared" si="10"/>
        <v>2020</v>
      </c>
      <c r="N19" s="332">
        <f t="shared" si="11"/>
        <v>-1.9003576467978567E-2</v>
      </c>
      <c r="O19" s="332">
        <f t="shared" si="1"/>
        <v>2.6517270982819419E-2</v>
      </c>
      <c r="P19" s="332">
        <f t="shared" si="2"/>
        <v>2.6399342976134443E-2</v>
      </c>
      <c r="Q19" s="332">
        <f t="shared" si="3"/>
        <v>0.65322453380611933</v>
      </c>
      <c r="R19" s="332">
        <f t="shared" si="4"/>
        <v>-0.6028442967436225</v>
      </c>
      <c r="S19" s="332">
        <f t="shared" si="5"/>
        <v>-0.17725261900674349</v>
      </c>
      <c r="T19" s="332">
        <f t="shared" si="6"/>
        <v>8.2014301617780561E-2</v>
      </c>
      <c r="U19" s="332">
        <f t="shared" si="7"/>
        <v>1.8004387261872923E-2</v>
      </c>
      <c r="V19" s="332">
        <f t="shared" si="8"/>
        <v>-0.22954178824646565</v>
      </c>
      <c r="W19" s="332">
        <f t="shared" si="9"/>
        <v>5.2874323874431584E-2</v>
      </c>
    </row>
    <row r="20" spans="1:23">
      <c r="A20" s="5">
        <v>2021</v>
      </c>
      <c r="B20" s="85">
        <v>345.93339700000001</v>
      </c>
      <c r="C20" s="85">
        <v>207.14420799999999</v>
      </c>
      <c r="D20" s="85">
        <v>645.96302700000001</v>
      </c>
      <c r="E20" s="85">
        <v>1303.347291</v>
      </c>
      <c r="F20" s="85">
        <v>0</v>
      </c>
      <c r="G20" s="85">
        <v>1818.9770249999999</v>
      </c>
      <c r="H20" s="85">
        <v>100.11560299999999</v>
      </c>
      <c r="I20" s="85">
        <v>25.289173999999999</v>
      </c>
      <c r="J20" s="85">
        <v>2.2603469999999999</v>
      </c>
      <c r="K20" s="85">
        <v>4449.0300719999996</v>
      </c>
      <c r="M20" s="5">
        <f t="shared" si="10"/>
        <v>2021</v>
      </c>
      <c r="N20" s="74">
        <f t="shared" si="11"/>
        <v>-7.9594339678640491E-2</v>
      </c>
      <c r="O20" s="74">
        <f t="shared" si="1"/>
        <v>-4.7483881426999996E-2</v>
      </c>
      <c r="P20" s="74">
        <f t="shared" si="2"/>
        <v>-9.4309300530467932E-2</v>
      </c>
      <c r="Q20" s="74">
        <f t="shared" si="3"/>
        <v>-4.0914782569575925E-2</v>
      </c>
      <c r="R20" s="74">
        <f t="shared" si="4"/>
        <v>-1</v>
      </c>
      <c r="S20" s="74">
        <f t="shared" si="5"/>
        <v>0.15659941049615278</v>
      </c>
      <c r="T20" s="74">
        <f t="shared" si="6"/>
        <v>-0.25722899391662968</v>
      </c>
      <c r="U20" s="74">
        <f t="shared" si="7"/>
        <v>1.6034300252723233E-2</v>
      </c>
      <c r="V20" s="74">
        <f t="shared" si="8"/>
        <v>9.6795809912735509E-2</v>
      </c>
      <c r="W20" s="74">
        <f t="shared" si="9"/>
        <v>1.0589952779284761E-2</v>
      </c>
    </row>
    <row r="21" spans="1:23">
      <c r="A21" s="338">
        <v>2022</v>
      </c>
      <c r="B21" s="331">
        <v>329.77303899999998</v>
      </c>
      <c r="C21" s="331">
        <v>277.32333899999998</v>
      </c>
      <c r="D21" s="331">
        <v>627.56369600000005</v>
      </c>
      <c r="E21" s="331">
        <v>1720.302177</v>
      </c>
      <c r="F21" s="331">
        <v>0</v>
      </c>
      <c r="G21" s="331">
        <v>2141.063275</v>
      </c>
      <c r="H21" s="331">
        <v>92.466820999999996</v>
      </c>
      <c r="I21" s="331">
        <v>23.135551</v>
      </c>
      <c r="J21" s="331">
        <v>2.5987269999999998</v>
      </c>
      <c r="K21" s="331">
        <v>5214.2266250000002</v>
      </c>
      <c r="M21" s="338">
        <f t="shared" si="10"/>
        <v>2022</v>
      </c>
      <c r="N21" s="332">
        <f t="shared" si="11"/>
        <v>-4.6715229405850156E-2</v>
      </c>
      <c r="O21" s="332">
        <f t="shared" si="1"/>
        <v>0.33879359542604237</v>
      </c>
      <c r="P21" s="332">
        <f t="shared" si="2"/>
        <v>-2.8483566753736089E-2</v>
      </c>
      <c r="Q21" s="332">
        <f t="shared" si="3"/>
        <v>0.31991080879148415</v>
      </c>
      <c r="R21" s="332" t="str">
        <f t="shared" si="4"/>
        <v>N/A</v>
      </c>
      <c r="S21" s="332">
        <f t="shared" si="5"/>
        <v>0.17706999350362884</v>
      </c>
      <c r="T21" s="332">
        <f t="shared" si="6"/>
        <v>-7.6399499886146582E-2</v>
      </c>
      <c r="U21" s="332">
        <f t="shared" si="7"/>
        <v>-8.5159879085018764E-2</v>
      </c>
      <c r="V21" s="332">
        <f t="shared" si="8"/>
        <v>0.14970267839406959</v>
      </c>
      <c r="W21" s="332">
        <f t="shared" si="9"/>
        <v>0.17199176913093273</v>
      </c>
    </row>
    <row r="22" spans="1:23">
      <c r="A22" s="93">
        <v>2023</v>
      </c>
      <c r="B22" s="92">
        <v>385.249708</v>
      </c>
      <c r="C22" s="92">
        <v>287.55998699999998</v>
      </c>
      <c r="D22" s="92">
        <v>636.62550599999997</v>
      </c>
      <c r="E22" s="92">
        <v>1415.22226</v>
      </c>
      <c r="F22" s="92">
        <v>0</v>
      </c>
      <c r="G22" s="92">
        <v>2400.6354409999999</v>
      </c>
      <c r="H22" s="92">
        <v>101.512455</v>
      </c>
      <c r="I22" s="92">
        <v>28.844356000000001</v>
      </c>
      <c r="J22" s="92">
        <v>2.6360540000000001</v>
      </c>
      <c r="K22" s="92">
        <v>5258.2857670000003</v>
      </c>
      <c r="M22" s="93">
        <f t="shared" si="10"/>
        <v>2023</v>
      </c>
      <c r="N22" s="73">
        <f t="shared" si="11"/>
        <v>0.16822681796009409</v>
      </c>
      <c r="O22" s="73">
        <f t="shared" si="1"/>
        <v>3.6912320603496029E-2</v>
      </c>
      <c r="P22" s="73">
        <f t="shared" si="2"/>
        <v>1.4439665738726681E-2</v>
      </c>
      <c r="Q22" s="73">
        <f t="shared" si="3"/>
        <v>-0.17734088875712672</v>
      </c>
      <c r="R22" s="73" t="str">
        <f t="shared" si="4"/>
        <v>N/A</v>
      </c>
      <c r="S22" s="73">
        <f t="shared" si="5"/>
        <v>0.12123516807320889</v>
      </c>
      <c r="T22" s="73">
        <f t="shared" si="6"/>
        <v>9.782572713297899E-2</v>
      </c>
      <c r="U22" s="73">
        <f t="shared" si="7"/>
        <v>0.24675465909586514</v>
      </c>
      <c r="V22" s="73">
        <f t="shared" si="8"/>
        <v>1.4363571086920768E-2</v>
      </c>
      <c r="W22" s="73">
        <f t="shared" si="9"/>
        <v>8.4497942204420085E-3</v>
      </c>
    </row>
    <row r="23" spans="1:23">
      <c r="A23" s="5"/>
      <c r="B23" s="8"/>
      <c r="C23" s="8"/>
      <c r="D23" s="8"/>
      <c r="E23" s="8"/>
      <c r="F23" s="8"/>
      <c r="G23" s="8"/>
      <c r="H23" s="8"/>
      <c r="I23" s="8"/>
      <c r="J23" s="8"/>
      <c r="K23" s="8"/>
    </row>
    <row r="24" spans="1:23">
      <c r="A24" s="335" t="s">
        <v>99</v>
      </c>
      <c r="B24" s="355">
        <f>IFERROR(AVERAGE(B$8:B$22),"N/A")</f>
        <v>314.31360820000003</v>
      </c>
      <c r="C24" s="355">
        <f t="shared" ref="C24:K24" si="12">IFERROR(AVERAGE(C$8:C$22),"N/A")</f>
        <v>220.33993713333336</v>
      </c>
      <c r="D24" s="355">
        <f t="shared" si="12"/>
        <v>590.78419033333341</v>
      </c>
      <c r="E24" s="355">
        <f t="shared" si="12"/>
        <v>917.49490406666678</v>
      </c>
      <c r="F24" s="355">
        <f t="shared" si="12"/>
        <v>5.1830031333333331</v>
      </c>
      <c r="G24" s="355">
        <f t="shared" si="12"/>
        <v>1526.0349011333333</v>
      </c>
      <c r="H24" s="355">
        <f t="shared" si="12"/>
        <v>86.435825133333324</v>
      </c>
      <c r="I24" s="355">
        <f t="shared" si="12"/>
        <v>20.253873506666665</v>
      </c>
      <c r="J24" s="355">
        <f t="shared" si="12"/>
        <v>2.1841007333333331</v>
      </c>
      <c r="K24" s="355">
        <f t="shared" si="12"/>
        <v>3683.024343373334</v>
      </c>
    </row>
    <row r="25" spans="1:23">
      <c r="A25" s="335" t="s">
        <v>123</v>
      </c>
      <c r="B25" s="329">
        <f>IFERROR(B22/B21-1,"N/A")</f>
        <v>0.16822681796009409</v>
      </c>
      <c r="C25" s="329">
        <f t="shared" ref="C25:K25" si="13">IFERROR(C22/C21-1,"N/A")</f>
        <v>3.6912320603496029E-2</v>
      </c>
      <c r="D25" s="329">
        <f t="shared" si="13"/>
        <v>1.4439665738726681E-2</v>
      </c>
      <c r="E25" s="329">
        <f t="shared" si="13"/>
        <v>-0.17734088875712672</v>
      </c>
      <c r="F25" s="329" t="str">
        <f t="shared" si="13"/>
        <v>N/A</v>
      </c>
      <c r="G25" s="329">
        <f t="shared" si="13"/>
        <v>0.12123516807320889</v>
      </c>
      <c r="H25" s="329">
        <f t="shared" si="13"/>
        <v>9.782572713297899E-2</v>
      </c>
      <c r="I25" s="329">
        <f t="shared" si="13"/>
        <v>0.24675465909586514</v>
      </c>
      <c r="J25" s="329">
        <f t="shared" si="13"/>
        <v>1.4363571086920768E-2</v>
      </c>
      <c r="K25" s="329">
        <f t="shared" si="13"/>
        <v>8.4497942204420085E-3</v>
      </c>
    </row>
    <row r="26" spans="1:23">
      <c r="A26" s="336" t="s">
        <v>457</v>
      </c>
      <c r="B26" s="330">
        <f>IFERROR(((B22/B17)^(1/5))-1,"N/A")</f>
        <v>1.4971121280276112E-3</v>
      </c>
      <c r="C26" s="330">
        <f t="shared" ref="C26:K26" si="14">IFERROR(((C22/C17)^(1/5))-1,"N/A")</f>
        <v>3.3550079333188876E-2</v>
      </c>
      <c r="D26" s="330">
        <f t="shared" si="14"/>
        <v>-3.2530908999946151E-2</v>
      </c>
      <c r="E26" s="330">
        <f t="shared" si="14"/>
        <v>0.11625170218814262</v>
      </c>
      <c r="F26" s="330">
        <f t="shared" si="14"/>
        <v>-1</v>
      </c>
      <c r="G26" s="330">
        <f t="shared" si="14"/>
        <v>4.7833862097196311E-2</v>
      </c>
      <c r="H26" s="330">
        <f t="shared" si="14"/>
        <v>-2.2244502085350892E-2</v>
      </c>
      <c r="I26" s="330">
        <f t="shared" si="14"/>
        <v>-2.7116984894985374E-2</v>
      </c>
      <c r="J26" s="330">
        <f t="shared" si="14"/>
        <v>-1.9829975614199968E-2</v>
      </c>
      <c r="K26" s="330">
        <f t="shared" si="14"/>
        <v>4.3499952548249787E-2</v>
      </c>
    </row>
    <row r="27" spans="1:23">
      <c r="A27" s="336" t="s">
        <v>458</v>
      </c>
      <c r="B27" s="330">
        <f>IFERROR(((B22/B12)^(1/10))-1,"N/A")</f>
        <v>3.8304345694131436E-2</v>
      </c>
      <c r="C27" s="330">
        <f t="shared" ref="C27:K27" si="15">IFERROR(((C22/C12)^(1/10))-1,"N/A")</f>
        <v>3.2475697797163861E-2</v>
      </c>
      <c r="D27" s="330">
        <f t="shared" si="15"/>
        <v>1.4638059636866707E-3</v>
      </c>
      <c r="E27" s="330">
        <f t="shared" si="15"/>
        <v>7.8775656683851336E-2</v>
      </c>
      <c r="F27" s="330">
        <f t="shared" si="15"/>
        <v>-1</v>
      </c>
      <c r="G27" s="330">
        <f t="shared" si="15"/>
        <v>7.16257989538025E-2</v>
      </c>
      <c r="H27" s="330">
        <f t="shared" si="15"/>
        <v>3.9930037533586482E-2</v>
      </c>
      <c r="I27" s="330">
        <f t="shared" si="15"/>
        <v>5.2866023208056667E-2</v>
      </c>
      <c r="J27" s="330">
        <f t="shared" si="15"/>
        <v>0.11405547934145033</v>
      </c>
      <c r="K27" s="330">
        <f t="shared" si="15"/>
        <v>5.5655983526771591E-2</v>
      </c>
    </row>
    <row r="30" spans="1:23" s="119" customFormat="1" ht="11.25">
      <c r="A30" s="405" t="s">
        <v>72</v>
      </c>
      <c r="B30" s="405"/>
      <c r="C30" s="405"/>
      <c r="D30" s="405"/>
      <c r="E30" s="405"/>
    </row>
  </sheetData>
  <mergeCells count="1">
    <mergeCell ref="A30:E30"/>
  </mergeCells>
  <hyperlinks>
    <hyperlink ref="A1" location="Contents!B3" display="Return to the Table of Contents" xr:uid="{4CAF9F75-F84D-4277-B7D4-4CB55709432B}"/>
  </hyperlinks>
  <pageMargins left="0.7" right="0.7" top="0.75" bottom="0.75" header="0.3" footer="0.3"/>
  <pageSetup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dimension ref="A1:W30"/>
  <sheetViews>
    <sheetView workbookViewId="0">
      <selection activeCell="A3" sqref="A3"/>
    </sheetView>
  </sheetViews>
  <sheetFormatPr defaultColWidth="10.625" defaultRowHeight="12.75"/>
  <cols>
    <col min="1" max="1" width="10.625" style="36" customWidth="1"/>
    <col min="2" max="11" width="9.625" style="36" customWidth="1"/>
    <col min="12" max="12" width="2.625" style="36" customWidth="1"/>
    <col min="13" max="13" width="10.625" style="36" customWidth="1"/>
    <col min="14" max="23" width="9.625" style="36" customWidth="1"/>
    <col min="24" max="24" width="2.625" style="36" customWidth="1"/>
    <col min="25" max="16384" width="10.625" style="36"/>
  </cols>
  <sheetData>
    <row r="1" spans="1:23">
      <c r="A1" s="12" t="s">
        <v>55</v>
      </c>
    </row>
    <row r="3" spans="1:23" s="35" customFormat="1">
      <c r="A3" s="3" t="s">
        <v>411</v>
      </c>
      <c r="B3" s="4"/>
      <c r="C3" s="4"/>
      <c r="D3" s="4"/>
      <c r="E3" s="4"/>
      <c r="F3" s="4"/>
      <c r="G3" s="4"/>
      <c r="H3" s="4"/>
      <c r="I3" s="4"/>
      <c r="J3" s="4"/>
      <c r="K3" s="4"/>
    </row>
    <row r="4" spans="1:23">
      <c r="A4" s="33"/>
      <c r="B4" s="1"/>
      <c r="C4" s="1"/>
      <c r="D4" s="1"/>
      <c r="E4" s="1"/>
      <c r="F4" s="1"/>
      <c r="G4" s="1"/>
      <c r="H4" s="1"/>
      <c r="I4" s="1"/>
      <c r="J4" s="1"/>
      <c r="K4" s="1"/>
    </row>
    <row r="5" spans="1:23">
      <c r="A5" s="33"/>
      <c r="B5" s="1"/>
      <c r="C5" s="1"/>
      <c r="D5" s="1"/>
      <c r="E5" s="1"/>
      <c r="F5" s="1"/>
      <c r="G5" s="1"/>
      <c r="H5" s="1"/>
      <c r="I5" s="1"/>
      <c r="J5" s="1"/>
      <c r="K5" s="1"/>
    </row>
    <row r="6" spans="1:23" ht="14.25" customHeight="1">
      <c r="A6" s="3" t="s">
        <v>518</v>
      </c>
      <c r="B6" s="373"/>
      <c r="C6" s="373"/>
      <c r="D6" s="373"/>
      <c r="E6" s="373"/>
      <c r="F6" s="373"/>
      <c r="G6" s="373"/>
      <c r="H6" s="373"/>
      <c r="I6" s="373"/>
      <c r="J6" s="373"/>
      <c r="K6" s="373"/>
      <c r="M6" s="3" t="s">
        <v>519</v>
      </c>
      <c r="N6" s="373"/>
      <c r="O6" s="373"/>
      <c r="P6" s="373"/>
      <c r="Q6" s="373"/>
      <c r="R6" s="373"/>
      <c r="S6" s="373"/>
      <c r="T6" s="373"/>
      <c r="U6" s="373"/>
      <c r="V6" s="373"/>
      <c r="W6" s="373"/>
    </row>
    <row r="7" spans="1:23" ht="38.25">
      <c r="A7" s="350" t="s">
        <v>583</v>
      </c>
      <c r="B7" s="326" t="s">
        <v>83</v>
      </c>
      <c r="C7" s="326" t="s">
        <v>84</v>
      </c>
      <c r="D7" s="326" t="s">
        <v>85</v>
      </c>
      <c r="E7" s="326" t="s">
        <v>87</v>
      </c>
      <c r="F7" s="326" t="s">
        <v>86</v>
      </c>
      <c r="G7" s="326" t="s">
        <v>33</v>
      </c>
      <c r="H7" s="326" t="s">
        <v>34</v>
      </c>
      <c r="I7" s="326" t="s">
        <v>35</v>
      </c>
      <c r="J7" s="326" t="s">
        <v>6</v>
      </c>
      <c r="K7" s="326" t="s">
        <v>0</v>
      </c>
      <c r="M7" s="350" t="s">
        <v>577</v>
      </c>
      <c r="N7" s="326" t="str">
        <f>B7</f>
        <v>Agriculture</v>
      </c>
      <c r="O7" s="326" t="str">
        <f t="shared" ref="O7:V7" si="0">C7</f>
        <v>Currency</v>
      </c>
      <c r="P7" s="326" t="str">
        <f t="shared" si="0"/>
        <v>Energy</v>
      </c>
      <c r="Q7" s="326" t="str">
        <f t="shared" si="0"/>
        <v>Equity
Index</v>
      </c>
      <c r="R7" s="326" t="str">
        <f t="shared" si="0"/>
        <v>Individual Equity</v>
      </c>
      <c r="S7" s="326" t="str">
        <f t="shared" si="0"/>
        <v>Interest Rates</v>
      </c>
      <c r="T7" s="326" t="str">
        <f t="shared" si="0"/>
        <v>Precious Metals</v>
      </c>
      <c r="U7" s="326" t="str">
        <f t="shared" si="0"/>
        <v>Non-Precious Metals</v>
      </c>
      <c r="V7" s="326" t="str">
        <f t="shared" si="0"/>
        <v>Other</v>
      </c>
      <c r="W7" s="326" t="str">
        <f t="shared" ref="W7" si="1">K7</f>
        <v>Total</v>
      </c>
    </row>
    <row r="8" spans="1:23">
      <c r="A8" s="5">
        <v>2009</v>
      </c>
      <c r="B8" s="85">
        <v>43.298561999999997</v>
      </c>
      <c r="C8" s="85">
        <v>6.1547980000000004</v>
      </c>
      <c r="D8" s="85">
        <v>64.505076000000003</v>
      </c>
      <c r="E8" s="85">
        <v>276.068264</v>
      </c>
      <c r="F8" s="85">
        <v>3366.9673210000001</v>
      </c>
      <c r="G8" s="85">
        <v>223.92949300000001</v>
      </c>
      <c r="H8" s="85">
        <v>5.8313750000000004</v>
      </c>
      <c r="I8" s="85">
        <v>1.8568000000000001E-2</v>
      </c>
      <c r="J8" s="85">
        <v>0.31804500000000002</v>
      </c>
      <c r="K8" s="85">
        <v>3987.0915020000002</v>
      </c>
      <c r="M8" s="5"/>
      <c r="N8" s="85"/>
      <c r="O8" s="85"/>
      <c r="P8" s="85"/>
      <c r="Q8" s="85"/>
      <c r="R8" s="85"/>
      <c r="S8" s="85"/>
      <c r="T8" s="85"/>
      <c r="U8" s="85"/>
      <c r="V8" s="85"/>
      <c r="W8" s="85"/>
    </row>
    <row r="9" spans="1:23">
      <c r="A9" s="338">
        <v>2010</v>
      </c>
      <c r="B9" s="331">
        <v>56.049027000000002</v>
      </c>
      <c r="C9" s="331">
        <v>11.927168999999999</v>
      </c>
      <c r="D9" s="331">
        <v>71.270309999999995</v>
      </c>
      <c r="E9" s="331">
        <v>328.317452</v>
      </c>
      <c r="F9" s="331">
        <v>3610.4369310000002</v>
      </c>
      <c r="G9" s="331">
        <v>268.728971</v>
      </c>
      <c r="H9" s="331">
        <v>9.4021889999999999</v>
      </c>
      <c r="I9" s="331">
        <v>1.8345E-2</v>
      </c>
      <c r="J9" s="331">
        <v>0.32499400000000001</v>
      </c>
      <c r="K9" s="331">
        <v>4356.4753880000007</v>
      </c>
      <c r="M9" s="338">
        <f t="shared" ref="M9:M22" si="2">A9</f>
        <v>2010</v>
      </c>
      <c r="N9" s="332">
        <f t="shared" ref="N9:N20" si="3">B9/B8-1</f>
        <v>0.29447779351194181</v>
      </c>
      <c r="O9" s="332">
        <f t="shared" ref="O9:O22" si="4">C9/C8-1</f>
        <v>0.93786522319660182</v>
      </c>
      <c r="P9" s="332">
        <f t="shared" ref="P9:P22" si="5">D9/D8-1</f>
        <v>0.10487909509632987</v>
      </c>
      <c r="Q9" s="332">
        <f t="shared" ref="Q9:Q22" si="6">E9/E8-1</f>
        <v>0.18926184141180391</v>
      </c>
      <c r="R9" s="332">
        <f t="shared" ref="R9:R22" si="7">F9/F8-1</f>
        <v>7.231124830985558E-2</v>
      </c>
      <c r="S9" s="332">
        <f t="shared" ref="S9:S22" si="8">G9/G8-1</f>
        <v>0.20006064140912416</v>
      </c>
      <c r="T9" s="332">
        <f t="shared" ref="T9:T22" si="9">I9/I8-1</f>
        <v>-1.2009909521757955E-2</v>
      </c>
      <c r="U9" s="332">
        <f t="shared" ref="U9:U22" si="10">H9/H8-1</f>
        <v>0.61234511586032436</v>
      </c>
      <c r="V9" s="332">
        <f t="shared" ref="V9" si="11">J9/J8-1</f>
        <v>2.1849109402757527E-2</v>
      </c>
      <c r="W9" s="332">
        <f>K9/K8-1</f>
        <v>9.2644948282403439E-2</v>
      </c>
    </row>
    <row r="10" spans="1:23">
      <c r="A10" s="5">
        <v>2011</v>
      </c>
      <c r="B10" s="85">
        <v>68.070699000000005</v>
      </c>
      <c r="C10" s="85">
        <v>10.936590000000001</v>
      </c>
      <c r="D10" s="85">
        <v>74.240633000000003</v>
      </c>
      <c r="E10" s="85">
        <v>398.69598200000001</v>
      </c>
      <c r="F10" s="85">
        <v>4224.6045290000002</v>
      </c>
      <c r="G10" s="85">
        <v>274.011459</v>
      </c>
      <c r="H10" s="85">
        <v>12.416888</v>
      </c>
      <c r="I10" s="85">
        <v>1.6213999999999999E-2</v>
      </c>
      <c r="J10" s="85">
        <v>0.23652799999999999</v>
      </c>
      <c r="K10" s="85">
        <v>5063.2295220000005</v>
      </c>
      <c r="M10" s="5">
        <f t="shared" si="2"/>
        <v>2011</v>
      </c>
      <c r="N10" s="74">
        <f t="shared" si="3"/>
        <v>0.21448493655384948</v>
      </c>
      <c r="O10" s="74">
        <f t="shared" si="4"/>
        <v>-8.3052315264418475E-2</v>
      </c>
      <c r="P10" s="74">
        <f t="shared" si="5"/>
        <v>4.1676863759958493E-2</v>
      </c>
      <c r="Q10" s="74">
        <f t="shared" si="6"/>
        <v>0.21436122134622315</v>
      </c>
      <c r="R10" s="74">
        <f t="shared" si="7"/>
        <v>0.17010893964844609</v>
      </c>
      <c r="S10" s="74">
        <f t="shared" si="8"/>
        <v>1.9657307436346416E-2</v>
      </c>
      <c r="T10" s="74">
        <f t="shared" si="9"/>
        <v>-0.1161624420823113</v>
      </c>
      <c r="U10" s="74">
        <f t="shared" si="10"/>
        <v>0.32063799185487563</v>
      </c>
      <c r="V10" s="74">
        <f t="shared" ref="V10:V22" si="12">J10/J9-1</f>
        <v>-0.27220810230342718</v>
      </c>
      <c r="W10" s="74">
        <f t="shared" ref="W10:W22" si="13">K10/K9-1</f>
        <v>0.16223071888498852</v>
      </c>
    </row>
    <row r="11" spans="1:23">
      <c r="A11" s="338">
        <v>2012</v>
      </c>
      <c r="B11" s="331">
        <v>70.613181999999995</v>
      </c>
      <c r="C11" s="331">
        <v>11.041454</v>
      </c>
      <c r="D11" s="331">
        <v>84.259777999999997</v>
      </c>
      <c r="E11" s="331">
        <v>381.60677199999998</v>
      </c>
      <c r="F11" s="331">
        <v>3681.820659</v>
      </c>
      <c r="G11" s="331">
        <v>227.83325099999999</v>
      </c>
      <c r="H11" s="331">
        <v>11.496646999999999</v>
      </c>
      <c r="I11" s="331">
        <v>3.6810000000000002E-2</v>
      </c>
      <c r="J11" s="331">
        <v>0.15581100000000001</v>
      </c>
      <c r="K11" s="331">
        <v>4468.8643639999991</v>
      </c>
      <c r="M11" s="338">
        <f t="shared" si="2"/>
        <v>2012</v>
      </c>
      <c r="N11" s="332">
        <f t="shared" si="3"/>
        <v>3.7350622769423802E-2</v>
      </c>
      <c r="O11" s="332">
        <f t="shared" si="4"/>
        <v>9.5883634661260153E-3</v>
      </c>
      <c r="P11" s="332">
        <f t="shared" si="5"/>
        <v>0.13495500503073554</v>
      </c>
      <c r="Q11" s="332">
        <f t="shared" si="6"/>
        <v>-4.2862759524875393E-2</v>
      </c>
      <c r="R11" s="332">
        <f t="shared" si="7"/>
        <v>-0.12848158124009812</v>
      </c>
      <c r="S11" s="332">
        <f t="shared" si="8"/>
        <v>-0.16852655786194692</v>
      </c>
      <c r="T11" s="332">
        <f t="shared" si="9"/>
        <v>1.2702602689034173</v>
      </c>
      <c r="U11" s="332">
        <f t="shared" si="10"/>
        <v>-7.4112048042955792E-2</v>
      </c>
      <c r="V11" s="332">
        <f t="shared" si="12"/>
        <v>-0.34125769464925926</v>
      </c>
      <c r="W11" s="332">
        <f t="shared" si="13"/>
        <v>-0.11738854725377412</v>
      </c>
    </row>
    <row r="12" spans="1:23">
      <c r="A12" s="5">
        <v>2013</v>
      </c>
      <c r="B12" s="85">
        <v>61.930016999999999</v>
      </c>
      <c r="C12" s="85">
        <v>16.259958999999998</v>
      </c>
      <c r="D12" s="85">
        <v>119.48579100000001</v>
      </c>
      <c r="E12" s="85">
        <v>1930.1709080000001</v>
      </c>
      <c r="F12" s="85">
        <v>2273.7725879999998</v>
      </c>
      <c r="G12" s="85">
        <v>285.91603300000003</v>
      </c>
      <c r="H12" s="85">
        <v>13.111452</v>
      </c>
      <c r="I12" s="85">
        <v>5.5178999999999999E-2</v>
      </c>
      <c r="J12" s="85">
        <v>0.120043</v>
      </c>
      <c r="K12" s="85">
        <v>4700.8219700000009</v>
      </c>
      <c r="M12" s="5">
        <f t="shared" si="2"/>
        <v>2013</v>
      </c>
      <c r="N12" s="74">
        <f t="shared" si="3"/>
        <v>-0.12296804582464493</v>
      </c>
      <c r="O12" s="74">
        <f t="shared" si="4"/>
        <v>0.47262842375650882</v>
      </c>
      <c r="P12" s="74">
        <f t="shared" si="5"/>
        <v>0.41806439366597914</v>
      </c>
      <c r="Q12" s="74">
        <f t="shared" si="6"/>
        <v>4.0580101026089759</v>
      </c>
      <c r="R12" s="74">
        <f t="shared" si="7"/>
        <v>-0.3824325521011207</v>
      </c>
      <c r="S12" s="74">
        <f t="shared" si="8"/>
        <v>0.2549354922736895</v>
      </c>
      <c r="T12" s="74">
        <f t="shared" si="9"/>
        <v>0.49902200488997539</v>
      </c>
      <c r="U12" s="74">
        <f t="shared" si="10"/>
        <v>0.1404587789813847</v>
      </c>
      <c r="V12" s="74">
        <f t="shared" si="12"/>
        <v>-0.22956017225998171</v>
      </c>
      <c r="W12" s="74">
        <f t="shared" si="13"/>
        <v>5.1905268790118475E-2</v>
      </c>
    </row>
    <row r="13" spans="1:23">
      <c r="A13" s="338">
        <v>2014</v>
      </c>
      <c r="B13" s="331">
        <v>69.046820999999994</v>
      </c>
      <c r="C13" s="331">
        <v>18.807178</v>
      </c>
      <c r="D13" s="331">
        <v>104.609105</v>
      </c>
      <c r="E13" s="331">
        <v>2054.2442799999999</v>
      </c>
      <c r="F13" s="331">
        <v>2342.9286590000002</v>
      </c>
      <c r="G13" s="331">
        <v>364.94347099999999</v>
      </c>
      <c r="H13" s="331">
        <v>10.759537999999999</v>
      </c>
      <c r="I13" s="331">
        <v>4.9926999999999999E-2</v>
      </c>
      <c r="J13" s="331">
        <v>0.12509100000000001</v>
      </c>
      <c r="K13" s="331">
        <v>4965.5140700000002</v>
      </c>
      <c r="M13" s="338">
        <f t="shared" si="2"/>
        <v>2014</v>
      </c>
      <c r="N13" s="332">
        <f t="shared" si="3"/>
        <v>0.11491687463932054</v>
      </c>
      <c r="O13" s="332">
        <f t="shared" si="4"/>
        <v>0.15665593006722855</v>
      </c>
      <c r="P13" s="332">
        <f t="shared" si="5"/>
        <v>-0.12450590045472443</v>
      </c>
      <c r="Q13" s="332">
        <f t="shared" si="6"/>
        <v>6.4281028941920004E-2</v>
      </c>
      <c r="R13" s="332">
        <f t="shared" si="7"/>
        <v>3.0414682349930944E-2</v>
      </c>
      <c r="S13" s="332">
        <f t="shared" si="8"/>
        <v>0.27640086206708081</v>
      </c>
      <c r="T13" s="332">
        <f t="shared" si="9"/>
        <v>-9.5181137751680911E-2</v>
      </c>
      <c r="U13" s="332">
        <f t="shared" si="10"/>
        <v>-0.17937860734264988</v>
      </c>
      <c r="V13" s="332">
        <f t="shared" si="12"/>
        <v>4.205159817731996E-2</v>
      </c>
      <c r="W13" s="332">
        <f t="shared" si="13"/>
        <v>5.6307620601083741E-2</v>
      </c>
    </row>
    <row r="14" spans="1:23">
      <c r="A14" s="5">
        <v>2015</v>
      </c>
      <c r="B14" s="85">
        <v>75.074685000000002</v>
      </c>
      <c r="C14" s="85">
        <v>24.715153999999998</v>
      </c>
      <c r="D14" s="85">
        <v>117.382304</v>
      </c>
      <c r="E14" s="85">
        <v>2105.3314190000001</v>
      </c>
      <c r="F14" s="85">
        <v>2180.279634</v>
      </c>
      <c r="G14" s="85">
        <v>388.15515900000003</v>
      </c>
      <c r="H14" s="85">
        <v>9.0690749999999998</v>
      </c>
      <c r="I14" s="85">
        <v>0.117562</v>
      </c>
      <c r="J14" s="85">
        <v>0.113855</v>
      </c>
      <c r="K14" s="85">
        <v>4900.2388470000005</v>
      </c>
      <c r="M14" s="5">
        <f t="shared" si="2"/>
        <v>2015</v>
      </c>
      <c r="N14" s="74">
        <f t="shared" si="3"/>
        <v>8.7301108330534172E-2</v>
      </c>
      <c r="O14" s="74">
        <f t="shared" si="4"/>
        <v>0.31413410347900128</v>
      </c>
      <c r="P14" s="74">
        <f t="shared" si="5"/>
        <v>0.12210408453451538</v>
      </c>
      <c r="Q14" s="74">
        <f t="shared" si="6"/>
        <v>2.486906717832027E-2</v>
      </c>
      <c r="R14" s="74">
        <f t="shared" si="7"/>
        <v>-6.9421245233058593E-2</v>
      </c>
      <c r="S14" s="74">
        <f t="shared" si="8"/>
        <v>6.360351628266292E-2</v>
      </c>
      <c r="T14" s="74">
        <f t="shared" si="9"/>
        <v>1.3546778296312616</v>
      </c>
      <c r="U14" s="74">
        <f t="shared" si="10"/>
        <v>-0.15711297269455249</v>
      </c>
      <c r="V14" s="74">
        <f t="shared" si="12"/>
        <v>-8.9822609140545739E-2</v>
      </c>
      <c r="W14" s="74">
        <f t="shared" si="13"/>
        <v>-1.3145713027855721E-2</v>
      </c>
    </row>
    <row r="15" spans="1:23">
      <c r="A15" s="338">
        <v>2016</v>
      </c>
      <c r="B15" s="331">
        <v>76.045890999999997</v>
      </c>
      <c r="C15" s="331">
        <v>23.523555999999999</v>
      </c>
      <c r="D15" s="331">
        <v>126.29410300000001</v>
      </c>
      <c r="E15" s="331">
        <v>2250.9795880000001</v>
      </c>
      <c r="F15" s="331">
        <v>1975.5425290000001</v>
      </c>
      <c r="G15" s="331">
        <v>454.320583</v>
      </c>
      <c r="H15" s="331">
        <v>11.660726</v>
      </c>
      <c r="I15" s="331">
        <v>0.121098</v>
      </c>
      <c r="J15" s="331">
        <v>7.2989999999999999E-2</v>
      </c>
      <c r="K15" s="331">
        <v>4918.5610639999995</v>
      </c>
      <c r="M15" s="338">
        <f t="shared" si="2"/>
        <v>2016</v>
      </c>
      <c r="N15" s="332">
        <f t="shared" si="3"/>
        <v>1.2936531135628426E-2</v>
      </c>
      <c r="O15" s="332">
        <f t="shared" si="4"/>
        <v>-4.8213254103130376E-2</v>
      </c>
      <c r="P15" s="332">
        <f t="shared" si="5"/>
        <v>7.5921145660933664E-2</v>
      </c>
      <c r="Q15" s="332">
        <f t="shared" si="6"/>
        <v>6.9180637160291214E-2</v>
      </c>
      <c r="R15" s="332">
        <f t="shared" si="7"/>
        <v>-9.3904057904895311E-2</v>
      </c>
      <c r="S15" s="332">
        <f t="shared" si="8"/>
        <v>0.17046127680090928</v>
      </c>
      <c r="T15" s="332">
        <f t="shared" si="9"/>
        <v>3.0077746210510181E-2</v>
      </c>
      <c r="U15" s="332">
        <f t="shared" si="10"/>
        <v>0.28576795318155379</v>
      </c>
      <c r="V15" s="332">
        <f t="shared" si="12"/>
        <v>-0.35892143515875452</v>
      </c>
      <c r="W15" s="332">
        <f t="shared" si="13"/>
        <v>3.7390457020713974E-3</v>
      </c>
    </row>
    <row r="16" spans="1:23">
      <c r="A16" s="5">
        <v>2017</v>
      </c>
      <c r="B16" s="85">
        <v>70.470827999999997</v>
      </c>
      <c r="C16" s="85">
        <v>26.740677999999999</v>
      </c>
      <c r="D16" s="85">
        <v>131.63625300000001</v>
      </c>
      <c r="E16" s="85">
        <v>2269.1054469999999</v>
      </c>
      <c r="F16" s="85">
        <v>2092.0850620000001</v>
      </c>
      <c r="G16" s="85">
        <v>531.15093200000001</v>
      </c>
      <c r="H16" s="85">
        <v>11.828870999999999</v>
      </c>
      <c r="I16" s="85">
        <v>0.164464</v>
      </c>
      <c r="J16" s="85">
        <v>8.7315000000000004E-2</v>
      </c>
      <c r="K16" s="85">
        <v>5133.2698500000006</v>
      </c>
      <c r="M16" s="5">
        <f t="shared" si="2"/>
        <v>2017</v>
      </c>
      <c r="N16" s="74">
        <f t="shared" si="3"/>
        <v>-7.331182430356431E-2</v>
      </c>
      <c r="O16" s="74">
        <f t="shared" si="4"/>
        <v>0.1367617208894778</v>
      </c>
      <c r="P16" s="74">
        <f t="shared" si="5"/>
        <v>4.2299282968105034E-2</v>
      </c>
      <c r="Q16" s="74">
        <f t="shared" si="6"/>
        <v>8.052431526535786E-3</v>
      </c>
      <c r="R16" s="74">
        <f t="shared" si="7"/>
        <v>5.8992672285821612E-2</v>
      </c>
      <c r="S16" s="74">
        <f t="shared" si="8"/>
        <v>0.16911042967208023</v>
      </c>
      <c r="T16" s="74">
        <f t="shared" si="9"/>
        <v>0.358106657417959</v>
      </c>
      <c r="U16" s="74">
        <f t="shared" si="10"/>
        <v>1.4419771118882263E-2</v>
      </c>
      <c r="V16" s="74">
        <f t="shared" si="12"/>
        <v>0.19625976161117964</v>
      </c>
      <c r="W16" s="74">
        <f t="shared" si="13"/>
        <v>4.3652764132888544E-2</v>
      </c>
    </row>
    <row r="17" spans="1:23">
      <c r="A17" s="338">
        <v>2018</v>
      </c>
      <c r="B17" s="331">
        <v>79.207201999999995</v>
      </c>
      <c r="C17" s="331">
        <v>27.760411000000001</v>
      </c>
      <c r="D17" s="331">
        <v>117.01020200000001</v>
      </c>
      <c r="E17" s="331">
        <v>2781.8725399999998</v>
      </c>
      <c r="F17" s="331">
        <v>2565.6661100000001</v>
      </c>
      <c r="G17" s="331">
        <v>607.70873200000005</v>
      </c>
      <c r="H17" s="331">
        <v>14.392636</v>
      </c>
      <c r="I17" s="331">
        <v>0.36478100000000002</v>
      </c>
      <c r="J17" s="331">
        <v>8.1021999999999997E-2</v>
      </c>
      <c r="K17" s="331">
        <v>6194.0636360000008</v>
      </c>
      <c r="M17" s="338">
        <f t="shared" si="2"/>
        <v>2018</v>
      </c>
      <c r="N17" s="332">
        <f t="shared" si="3"/>
        <v>0.12397149640415739</v>
      </c>
      <c r="O17" s="332">
        <f t="shared" si="4"/>
        <v>3.813414902943002E-2</v>
      </c>
      <c r="P17" s="332">
        <f t="shared" si="5"/>
        <v>-0.11110959683727861</v>
      </c>
      <c r="Q17" s="332">
        <f t="shared" si="6"/>
        <v>0.22597763963677098</v>
      </c>
      <c r="R17" s="332">
        <f t="shared" si="7"/>
        <v>0.22636796973602213</v>
      </c>
      <c r="S17" s="332">
        <f t="shared" si="8"/>
        <v>0.1441356785569945</v>
      </c>
      <c r="T17" s="332">
        <f t="shared" si="9"/>
        <v>1.2179990757855825</v>
      </c>
      <c r="U17" s="332">
        <f t="shared" si="10"/>
        <v>0.21673792875076581</v>
      </c>
      <c r="V17" s="332">
        <f t="shared" si="12"/>
        <v>-7.2072381606825942E-2</v>
      </c>
      <c r="W17" s="332">
        <f t="shared" si="13"/>
        <v>0.20665069575487061</v>
      </c>
    </row>
    <row r="18" spans="1:23">
      <c r="A18" s="5">
        <v>2019</v>
      </c>
      <c r="B18" s="85">
        <v>77.604097999999993</v>
      </c>
      <c r="C18" s="85">
        <v>20.427182999999999</v>
      </c>
      <c r="D18" s="85">
        <v>89.672349999999994</v>
      </c>
      <c r="E18" s="85">
        <v>2422.8665580000002</v>
      </c>
      <c r="F18" s="85">
        <v>2640.9580110000002</v>
      </c>
      <c r="G18" s="85">
        <v>696.38916200000006</v>
      </c>
      <c r="H18" s="85">
        <v>19.201892999999998</v>
      </c>
      <c r="I18" s="85">
        <v>0.72110600000000002</v>
      </c>
      <c r="J18" s="85">
        <v>0.150172</v>
      </c>
      <c r="K18" s="85">
        <v>5967.9905330000001</v>
      </c>
      <c r="M18" s="5">
        <f t="shared" si="2"/>
        <v>2019</v>
      </c>
      <c r="N18" s="74">
        <f t="shared" si="3"/>
        <v>-2.0239371667238104E-2</v>
      </c>
      <c r="O18" s="74">
        <f t="shared" si="4"/>
        <v>-0.26416136274063096</v>
      </c>
      <c r="P18" s="74">
        <f t="shared" si="5"/>
        <v>-0.23363648239834689</v>
      </c>
      <c r="Q18" s="74">
        <f t="shared" si="6"/>
        <v>-0.12905191623193479</v>
      </c>
      <c r="R18" s="74">
        <f t="shared" si="7"/>
        <v>2.9345946733497552E-2</v>
      </c>
      <c r="S18" s="74">
        <f t="shared" si="8"/>
        <v>0.14592587753042197</v>
      </c>
      <c r="T18" s="74">
        <f t="shared" si="9"/>
        <v>0.97681896809318469</v>
      </c>
      <c r="U18" s="74">
        <f t="shared" si="10"/>
        <v>0.33414705964911495</v>
      </c>
      <c r="V18" s="74">
        <f t="shared" si="12"/>
        <v>0.85347189652193234</v>
      </c>
      <c r="W18" s="74">
        <f t="shared" si="13"/>
        <v>-3.6498350079269493E-2</v>
      </c>
    </row>
    <row r="19" spans="1:23">
      <c r="A19" s="338">
        <v>2020</v>
      </c>
      <c r="B19" s="331">
        <v>75.630720999999994</v>
      </c>
      <c r="C19" s="331">
        <v>21.312687</v>
      </c>
      <c r="D19" s="331">
        <v>108.874312</v>
      </c>
      <c r="E19" s="331">
        <v>3212.1221930000002</v>
      </c>
      <c r="F19" s="331">
        <v>4438.2971189999998</v>
      </c>
      <c r="G19" s="331">
        <v>459.56603899999999</v>
      </c>
      <c r="H19" s="331">
        <v>17.480456</v>
      </c>
      <c r="I19" s="331">
        <v>0.44503599999999999</v>
      </c>
      <c r="J19" s="331">
        <v>3.2222000000000001E-2</v>
      </c>
      <c r="K19" s="331">
        <v>8333.7607850000004</v>
      </c>
      <c r="M19" s="338">
        <f t="shared" si="2"/>
        <v>2020</v>
      </c>
      <c r="N19" s="332">
        <f t="shared" si="3"/>
        <v>-2.5428773104224422E-2</v>
      </c>
      <c r="O19" s="332">
        <f t="shared" si="4"/>
        <v>4.3349295886760286E-2</v>
      </c>
      <c r="P19" s="332">
        <f t="shared" si="5"/>
        <v>0.21413470261457412</v>
      </c>
      <c r="Q19" s="332">
        <f t="shared" si="6"/>
        <v>0.32575282876969736</v>
      </c>
      <c r="R19" s="332">
        <f t="shared" si="7"/>
        <v>0.68056330335953974</v>
      </c>
      <c r="S19" s="332">
        <f t="shared" si="8"/>
        <v>-0.34007295909065294</v>
      </c>
      <c r="T19" s="332">
        <f t="shared" si="9"/>
        <v>-0.38284246698820978</v>
      </c>
      <c r="U19" s="332">
        <f t="shared" si="10"/>
        <v>-8.9649338218893204E-2</v>
      </c>
      <c r="V19" s="332">
        <f t="shared" si="12"/>
        <v>-0.78543270383293828</v>
      </c>
      <c r="W19" s="332">
        <f t="shared" si="13"/>
        <v>0.39640985335323098</v>
      </c>
    </row>
    <row r="20" spans="1:23">
      <c r="A20" s="5">
        <v>2021</v>
      </c>
      <c r="B20" s="85">
        <v>82.596888000000007</v>
      </c>
      <c r="C20" s="85">
        <v>21.272870000000001</v>
      </c>
      <c r="D20" s="85">
        <v>101.751238</v>
      </c>
      <c r="E20" s="85">
        <v>3395.0706730000002</v>
      </c>
      <c r="F20" s="85">
        <v>6668.7847190000002</v>
      </c>
      <c r="G20" s="85">
        <v>499.91346900000002</v>
      </c>
      <c r="H20" s="85">
        <v>12.43477</v>
      </c>
      <c r="I20" s="85">
        <v>0.76388999999999996</v>
      </c>
      <c r="J20" s="85">
        <v>8.5457000000000005E-2</v>
      </c>
      <c r="K20" s="85">
        <v>10782.673973999999</v>
      </c>
      <c r="M20" s="5">
        <f t="shared" si="2"/>
        <v>2021</v>
      </c>
      <c r="N20" s="74">
        <f t="shared" si="3"/>
        <v>9.2107637053995717E-2</v>
      </c>
      <c r="O20" s="74">
        <f t="shared" si="4"/>
        <v>-1.8682299420996751E-3</v>
      </c>
      <c r="P20" s="74">
        <f t="shared" si="5"/>
        <v>-6.5424744084720432E-2</v>
      </c>
      <c r="Q20" s="74">
        <f t="shared" si="6"/>
        <v>5.6955641475498586E-2</v>
      </c>
      <c r="R20" s="74">
        <f t="shared" si="7"/>
        <v>0.50255481780421118</v>
      </c>
      <c r="S20" s="74">
        <f t="shared" si="8"/>
        <v>8.7794629228466592E-2</v>
      </c>
      <c r="T20" s="74">
        <f t="shared" si="9"/>
        <v>0.71646788125005623</v>
      </c>
      <c r="U20" s="74">
        <f t="shared" si="10"/>
        <v>-0.28864727556306313</v>
      </c>
      <c r="V20" s="74">
        <f t="shared" si="12"/>
        <v>1.6521320836695428</v>
      </c>
      <c r="W20" s="74">
        <f t="shared" si="13"/>
        <v>0.29385450964801096</v>
      </c>
    </row>
    <row r="21" spans="1:23">
      <c r="A21" s="338">
        <v>2022</v>
      </c>
      <c r="B21" s="331">
        <v>82.538927999999999</v>
      </c>
      <c r="C21" s="331">
        <v>20.766221000000002</v>
      </c>
      <c r="D21" s="331">
        <v>121.156476</v>
      </c>
      <c r="E21" s="331">
        <v>5039.5414270000001</v>
      </c>
      <c r="F21" s="331">
        <v>5588.1925730000003</v>
      </c>
      <c r="G21" s="331">
        <v>574.75804800000003</v>
      </c>
      <c r="H21" s="331">
        <v>14.393071000000001</v>
      </c>
      <c r="I21" s="331">
        <v>1.111559</v>
      </c>
      <c r="J21" s="331">
        <v>5.7674000000000003E-2</v>
      </c>
      <c r="K21" s="331">
        <v>11442.515976999999</v>
      </c>
      <c r="M21" s="338">
        <f t="shared" si="2"/>
        <v>2022</v>
      </c>
      <c r="N21" s="332">
        <f>B21/B20-1</f>
        <v>-7.0172135298862681E-4</v>
      </c>
      <c r="O21" s="332">
        <f t="shared" si="4"/>
        <v>-2.3816673537703115E-2</v>
      </c>
      <c r="P21" s="332">
        <f t="shared" si="5"/>
        <v>0.19071254936475568</v>
      </c>
      <c r="Q21" s="332">
        <f t="shared" si="6"/>
        <v>0.48437010960566829</v>
      </c>
      <c r="R21" s="332">
        <f t="shared" si="7"/>
        <v>-0.16203734136465531</v>
      </c>
      <c r="S21" s="332">
        <f t="shared" si="8"/>
        <v>0.1497150679890964</v>
      </c>
      <c r="T21" s="332">
        <f t="shared" si="9"/>
        <v>0.45512966526594156</v>
      </c>
      <c r="U21" s="332">
        <f t="shared" si="10"/>
        <v>0.15748590444374932</v>
      </c>
      <c r="V21" s="332">
        <f t="shared" si="12"/>
        <v>-0.32511087447488207</v>
      </c>
      <c r="W21" s="332">
        <f t="shared" si="13"/>
        <v>6.1194653996871295E-2</v>
      </c>
    </row>
    <row r="22" spans="1:23">
      <c r="A22" s="93">
        <v>2023</v>
      </c>
      <c r="B22" s="92">
        <v>92.164456999999999</v>
      </c>
      <c r="C22" s="92">
        <v>19.823340000000002</v>
      </c>
      <c r="D22" s="92">
        <v>149.68699000000001</v>
      </c>
      <c r="E22" s="92">
        <v>5795.9194909999997</v>
      </c>
      <c r="F22" s="92">
        <v>5614.8620140000003</v>
      </c>
      <c r="G22" s="92">
        <v>729.06484699999999</v>
      </c>
      <c r="H22" s="92">
        <v>18.403058000000001</v>
      </c>
      <c r="I22" s="92">
        <v>1.5483210000000001</v>
      </c>
      <c r="J22" s="92">
        <v>0.467252</v>
      </c>
      <c r="K22" s="92">
        <v>12421.939770000001</v>
      </c>
      <c r="M22" s="93">
        <f t="shared" si="2"/>
        <v>2023</v>
      </c>
      <c r="N22" s="73">
        <f>B22/B21-1</f>
        <v>0.11661805202994646</v>
      </c>
      <c r="O22" s="73">
        <f t="shared" si="4"/>
        <v>-4.540455386658937E-2</v>
      </c>
      <c r="P22" s="73">
        <f t="shared" si="5"/>
        <v>0.23548484523435631</v>
      </c>
      <c r="Q22" s="73">
        <f t="shared" si="6"/>
        <v>0.15008866877204441</v>
      </c>
      <c r="R22" s="73">
        <f t="shared" si="7"/>
        <v>4.7724627688845445E-3</v>
      </c>
      <c r="S22" s="73">
        <f t="shared" si="8"/>
        <v>0.26847261997799809</v>
      </c>
      <c r="T22" s="73">
        <f t="shared" si="9"/>
        <v>0.39292741096064177</v>
      </c>
      <c r="U22" s="73">
        <f t="shared" si="10"/>
        <v>0.27860537893546145</v>
      </c>
      <c r="V22" s="73">
        <f t="shared" si="12"/>
        <v>7.1016055761695043</v>
      </c>
      <c r="W22" s="73">
        <f t="shared" si="13"/>
        <v>8.5595143145851038E-2</v>
      </c>
    </row>
    <row r="23" spans="1:23">
      <c r="A23" s="5"/>
      <c r="B23" s="8"/>
      <c r="C23" s="8"/>
      <c r="D23" s="8"/>
      <c r="E23" s="8"/>
      <c r="F23" s="8"/>
      <c r="G23" s="8"/>
      <c r="H23" s="8"/>
      <c r="I23" s="8"/>
      <c r="J23" s="8"/>
      <c r="K23" s="8"/>
    </row>
    <row r="24" spans="1:23">
      <c r="A24" s="335" t="s">
        <v>99</v>
      </c>
      <c r="B24" s="355">
        <f>AVERAGE(B$8:B$22)</f>
        <v>72.022800400000008</v>
      </c>
      <c r="C24" s="355">
        <f t="shared" ref="C24:K24" si="14">AVERAGE(C$8:C$22)</f>
        <v>18.764616533333331</v>
      </c>
      <c r="D24" s="355">
        <f t="shared" si="14"/>
        <v>105.4556614</v>
      </c>
      <c r="E24" s="355">
        <f t="shared" si="14"/>
        <v>2309.4608662666665</v>
      </c>
      <c r="F24" s="355">
        <f t="shared" si="14"/>
        <v>3551.0132305333332</v>
      </c>
      <c r="G24" s="355">
        <f t="shared" si="14"/>
        <v>439.09264326666664</v>
      </c>
      <c r="H24" s="355">
        <f t="shared" si="14"/>
        <v>12.792176333333336</v>
      </c>
      <c r="I24" s="355">
        <f t="shared" si="14"/>
        <v>0.37019066666666672</v>
      </c>
      <c r="J24" s="355">
        <f t="shared" si="14"/>
        <v>0.16189806666666667</v>
      </c>
      <c r="K24" s="355">
        <f t="shared" si="14"/>
        <v>6509.1340834666662</v>
      </c>
    </row>
    <row r="25" spans="1:23">
      <c r="A25" s="335" t="s">
        <v>123</v>
      </c>
      <c r="B25" s="329">
        <f>B22/B21-1</f>
        <v>0.11661805202994646</v>
      </c>
      <c r="C25" s="329">
        <f t="shared" ref="C25:K25" si="15">C22/C21-1</f>
        <v>-4.540455386658937E-2</v>
      </c>
      <c r="D25" s="329">
        <f t="shared" si="15"/>
        <v>0.23548484523435631</v>
      </c>
      <c r="E25" s="329">
        <f t="shared" si="15"/>
        <v>0.15008866877204441</v>
      </c>
      <c r="F25" s="329">
        <f t="shared" si="15"/>
        <v>4.7724627688845445E-3</v>
      </c>
      <c r="G25" s="329">
        <f t="shared" si="15"/>
        <v>0.26847261997799809</v>
      </c>
      <c r="H25" s="329">
        <f t="shared" si="15"/>
        <v>0.27860537893546145</v>
      </c>
      <c r="I25" s="329">
        <f t="shared" si="15"/>
        <v>0.39292741096064177</v>
      </c>
      <c r="J25" s="329">
        <f t="shared" si="15"/>
        <v>7.1016055761695043</v>
      </c>
      <c r="K25" s="329">
        <f t="shared" si="15"/>
        <v>8.5595143145851038E-2</v>
      </c>
    </row>
    <row r="26" spans="1:23">
      <c r="A26" s="336" t="s">
        <v>457</v>
      </c>
      <c r="B26" s="330">
        <f>((B22/B17)^(1/5))-1</f>
        <v>3.0765227437772324E-2</v>
      </c>
      <c r="C26" s="330">
        <f t="shared" ref="C26:K26" si="16">((C22/C17)^(1/5))-1</f>
        <v>-6.5132229790204943E-2</v>
      </c>
      <c r="D26" s="330">
        <f t="shared" si="16"/>
        <v>5.049034519493345E-2</v>
      </c>
      <c r="E26" s="330">
        <f t="shared" si="16"/>
        <v>0.15812923113424371</v>
      </c>
      <c r="F26" s="330">
        <f t="shared" si="16"/>
        <v>0.1695742284690287</v>
      </c>
      <c r="G26" s="330">
        <f t="shared" si="16"/>
        <v>3.7084483103754673E-2</v>
      </c>
      <c r="H26" s="330">
        <f t="shared" si="16"/>
        <v>5.0388432961564478E-2</v>
      </c>
      <c r="I26" s="330">
        <f t="shared" si="16"/>
        <v>0.33525975331438684</v>
      </c>
      <c r="J26" s="330">
        <f t="shared" si="16"/>
        <v>0.41967731210341186</v>
      </c>
      <c r="K26" s="330">
        <f t="shared" si="16"/>
        <v>0.14932472933930807</v>
      </c>
    </row>
    <row r="27" spans="1:23">
      <c r="A27" s="336" t="s">
        <v>458</v>
      </c>
      <c r="B27" s="330">
        <f>((B22/B12)^(1/10))-1</f>
        <v>4.0557842935554422E-2</v>
      </c>
      <c r="C27" s="330">
        <f t="shared" ref="C27:K27" si="17">((C22/C12)^(1/10))-1</f>
        <v>2.0013074015519772E-2</v>
      </c>
      <c r="D27" s="330">
        <f t="shared" si="17"/>
        <v>2.279072075210764E-2</v>
      </c>
      <c r="E27" s="330">
        <f t="shared" si="17"/>
        <v>0.11622734587702976</v>
      </c>
      <c r="F27" s="330">
        <f t="shared" si="17"/>
        <v>9.4609482673476242E-2</v>
      </c>
      <c r="G27" s="330">
        <f t="shared" si="17"/>
        <v>9.8127493297460511E-2</v>
      </c>
      <c r="H27" s="330">
        <f t="shared" si="17"/>
        <v>3.4484339612575132E-2</v>
      </c>
      <c r="I27" s="330">
        <f t="shared" si="17"/>
        <v>0.39575347525344973</v>
      </c>
      <c r="J27" s="330">
        <f t="shared" si="17"/>
        <v>0.14556947503761042</v>
      </c>
      <c r="K27" s="330">
        <f t="shared" si="17"/>
        <v>0.10205066644158522</v>
      </c>
    </row>
    <row r="30" spans="1:23" s="119" customFormat="1" ht="11.25">
      <c r="A30" s="405" t="s">
        <v>72</v>
      </c>
      <c r="B30" s="405"/>
      <c r="C30" s="405"/>
      <c r="D30" s="405"/>
      <c r="E30" s="405"/>
    </row>
  </sheetData>
  <mergeCells count="1">
    <mergeCell ref="A30:E30"/>
  </mergeCells>
  <hyperlinks>
    <hyperlink ref="A1" location="Contents!B3" display="Return to the Table of Contents" xr:uid="{3D17461B-90BC-45C8-B590-0DF5CC22857D}"/>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1"/>
  <dimension ref="A1:N42"/>
  <sheetViews>
    <sheetView zoomScaleNormal="100" workbookViewId="0">
      <selection activeCell="A3" sqref="A3"/>
    </sheetView>
  </sheetViews>
  <sheetFormatPr defaultColWidth="10.625" defaultRowHeight="12.75"/>
  <cols>
    <col min="1" max="1" width="10.625" style="36" customWidth="1"/>
    <col min="2" max="6" width="7.625" style="36" customWidth="1"/>
    <col min="7" max="7" width="2.625" style="36" customWidth="1"/>
    <col min="8" max="8" width="10.625" style="36" customWidth="1"/>
    <col min="9" max="13" width="7.625" style="36" customWidth="1"/>
    <col min="14" max="14" width="2.625" style="36" customWidth="1"/>
    <col min="15" max="16384" width="10.625" style="36"/>
  </cols>
  <sheetData>
    <row r="1" spans="1:13">
      <c r="A1" s="12" t="s">
        <v>55</v>
      </c>
    </row>
    <row r="3" spans="1:13" s="35" customFormat="1">
      <c r="A3" s="27" t="s">
        <v>412</v>
      </c>
      <c r="B3" s="4"/>
      <c r="C3" s="4"/>
      <c r="D3" s="4"/>
      <c r="E3" s="4"/>
      <c r="F3" s="4"/>
    </row>
    <row r="4" spans="1:13">
      <c r="A4" s="10"/>
      <c r="B4" s="1"/>
      <c r="C4" s="1"/>
      <c r="D4" s="1"/>
      <c r="E4" s="1"/>
      <c r="F4" s="1"/>
    </row>
    <row r="5" spans="1:13">
      <c r="A5" s="10"/>
      <c r="B5" s="1"/>
      <c r="C5" s="1"/>
      <c r="D5" s="1"/>
      <c r="E5" s="1"/>
      <c r="F5" s="1"/>
    </row>
    <row r="6" spans="1:13" ht="14.25" customHeight="1">
      <c r="A6" s="27" t="s">
        <v>520</v>
      </c>
      <c r="B6" s="14"/>
      <c r="C6" s="14"/>
      <c r="D6" s="14"/>
      <c r="E6" s="14"/>
      <c r="F6" s="14"/>
      <c r="H6" s="27" t="s">
        <v>521</v>
      </c>
      <c r="I6" s="14"/>
      <c r="J6" s="14"/>
      <c r="K6" s="14"/>
      <c r="L6" s="14"/>
      <c r="M6" s="14"/>
    </row>
    <row r="7" spans="1:13">
      <c r="A7" s="350" t="s">
        <v>576</v>
      </c>
      <c r="B7" s="326" t="s">
        <v>1</v>
      </c>
      <c r="C7" s="326" t="s">
        <v>8</v>
      </c>
      <c r="D7" s="326" t="s">
        <v>9</v>
      </c>
      <c r="E7" s="326" t="s">
        <v>436</v>
      </c>
      <c r="F7" s="326" t="s">
        <v>0</v>
      </c>
      <c r="H7" s="350" t="s">
        <v>577</v>
      </c>
      <c r="I7" s="326" t="s">
        <v>1</v>
      </c>
      <c r="J7" s="326" t="s">
        <v>8</v>
      </c>
      <c r="K7" s="326" t="s">
        <v>9</v>
      </c>
      <c r="L7" s="326" t="s">
        <v>436</v>
      </c>
      <c r="M7" s="326" t="s">
        <v>0</v>
      </c>
    </row>
    <row r="8" spans="1:13">
      <c r="A8" s="5">
        <v>2009</v>
      </c>
      <c r="B8" s="85">
        <v>4871.5200000000004</v>
      </c>
      <c r="C8" s="85">
        <v>717.27</v>
      </c>
      <c r="D8" s="85">
        <v>2203.98</v>
      </c>
      <c r="E8" s="85">
        <v>3315.9</v>
      </c>
      <c r="F8" s="85">
        <v>11108.66</v>
      </c>
      <c r="H8" s="5"/>
      <c r="I8" s="85"/>
      <c r="J8" s="85"/>
      <c r="K8" s="85"/>
      <c r="L8" s="85"/>
      <c r="M8" s="85"/>
    </row>
    <row r="9" spans="1:13">
      <c r="A9" s="338">
        <v>2010</v>
      </c>
      <c r="B9" s="331">
        <v>5596.17</v>
      </c>
      <c r="C9" s="331">
        <v>841.67</v>
      </c>
      <c r="D9" s="331">
        <v>2589.17</v>
      </c>
      <c r="E9" s="331">
        <v>2803.52</v>
      </c>
      <c r="F9" s="331">
        <v>11830.53</v>
      </c>
      <c r="H9" s="338">
        <f>A9</f>
        <v>2010</v>
      </c>
      <c r="I9" s="332">
        <f>B9/B8-1</f>
        <v>0.14875234013203253</v>
      </c>
      <c r="J9" s="332">
        <f t="shared" ref="J9:M9" si="0">C9/C8-1</f>
        <v>0.17343538695330896</v>
      </c>
      <c r="K9" s="332">
        <f t="shared" si="0"/>
        <v>0.17477018847720949</v>
      </c>
      <c r="L9" s="332">
        <f t="shared" si="0"/>
        <v>-0.15452215084893994</v>
      </c>
      <c r="M9" s="332">
        <f t="shared" si="0"/>
        <v>6.4982635169318348E-2</v>
      </c>
    </row>
    <row r="10" spans="1:13">
      <c r="A10" s="5">
        <v>2011</v>
      </c>
      <c r="B10" s="85">
        <v>5212.92</v>
      </c>
      <c r="C10" s="85">
        <v>883.37</v>
      </c>
      <c r="D10" s="85">
        <v>2842.55</v>
      </c>
      <c r="E10" s="85">
        <v>2690.92</v>
      </c>
      <c r="F10" s="85">
        <v>11629.77</v>
      </c>
      <c r="H10" s="5">
        <f t="shared" ref="H10:H22" si="1">A10</f>
        <v>2011</v>
      </c>
      <c r="I10" s="74">
        <f t="shared" ref="I10:I22" si="2">B10/B9-1</f>
        <v>-6.8484338395724209E-2</v>
      </c>
      <c r="J10" s="74">
        <f t="shared" ref="J10:J22" si="3">C10/C9-1</f>
        <v>4.9544358240165343E-2</v>
      </c>
      <c r="K10" s="74">
        <f t="shared" ref="K10:K22" si="4">D10/D9-1</f>
        <v>9.7861476843930761E-2</v>
      </c>
      <c r="L10" s="74">
        <f t="shared" ref="L10:L22" si="5">E10/E9-1</f>
        <v>-4.0163794087432869E-2</v>
      </c>
      <c r="M10" s="74">
        <f t="shared" ref="M10:M22" si="6">F10/F9-1</f>
        <v>-1.696965393773564E-2</v>
      </c>
    </row>
    <row r="11" spans="1:13">
      <c r="A11" s="338">
        <v>2012</v>
      </c>
      <c r="B11" s="331">
        <v>5938.88</v>
      </c>
      <c r="C11" s="331">
        <v>1031.71</v>
      </c>
      <c r="D11" s="331">
        <v>3389.07</v>
      </c>
      <c r="E11" s="331">
        <v>2693.17</v>
      </c>
      <c r="F11" s="331">
        <v>13052.84</v>
      </c>
      <c r="H11" s="338">
        <f t="shared" si="1"/>
        <v>2012</v>
      </c>
      <c r="I11" s="332">
        <f t="shared" si="2"/>
        <v>0.139261680593602</v>
      </c>
      <c r="J11" s="332">
        <f t="shared" si="3"/>
        <v>0.16792510499564162</v>
      </c>
      <c r="K11" s="332">
        <f t="shared" si="4"/>
        <v>0.19226398832034608</v>
      </c>
      <c r="L11" s="332">
        <f t="shared" si="5"/>
        <v>8.3614525887054647E-4</v>
      </c>
      <c r="M11" s="332">
        <f t="shared" si="6"/>
        <v>0.12236441477346505</v>
      </c>
    </row>
    <row r="12" spans="1:13">
      <c r="A12" s="5">
        <v>2013</v>
      </c>
      <c r="B12" s="85">
        <v>7762.72</v>
      </c>
      <c r="C12" s="85">
        <v>1283.8</v>
      </c>
      <c r="D12" s="85">
        <v>3283.72</v>
      </c>
      <c r="E12" s="85">
        <v>2717.81</v>
      </c>
      <c r="F12" s="85">
        <v>15048.04</v>
      </c>
      <c r="H12" s="5">
        <f t="shared" si="1"/>
        <v>2013</v>
      </c>
      <c r="I12" s="74">
        <f t="shared" si="2"/>
        <v>0.30710167573683922</v>
      </c>
      <c r="J12" s="74">
        <f t="shared" si="3"/>
        <v>0.244341917786975</v>
      </c>
      <c r="K12" s="74">
        <f t="shared" si="4"/>
        <v>-3.1085223969997799E-2</v>
      </c>
      <c r="L12" s="74">
        <f t="shared" si="5"/>
        <v>9.1490696836813434E-3</v>
      </c>
      <c r="M12" s="74">
        <f t="shared" si="6"/>
        <v>0.15285562375697559</v>
      </c>
    </row>
    <row r="13" spans="1:13">
      <c r="A13" s="338">
        <v>2014</v>
      </c>
      <c r="B13" s="331">
        <v>8305.5</v>
      </c>
      <c r="C13" s="331">
        <v>1378.27</v>
      </c>
      <c r="D13" s="331">
        <v>3458.63</v>
      </c>
      <c r="E13" s="331">
        <v>2724.64</v>
      </c>
      <c r="F13" s="331">
        <v>15867.05</v>
      </c>
      <c r="H13" s="338">
        <f t="shared" si="1"/>
        <v>2014</v>
      </c>
      <c r="I13" s="332">
        <f t="shared" si="2"/>
        <v>6.9921367767998843E-2</v>
      </c>
      <c r="J13" s="332">
        <f t="shared" si="3"/>
        <v>7.3586228384483698E-2</v>
      </c>
      <c r="K13" s="332">
        <f t="shared" si="4"/>
        <v>5.3265808290597239E-2</v>
      </c>
      <c r="L13" s="332">
        <f t="shared" si="5"/>
        <v>2.5130527888261867E-3</v>
      </c>
      <c r="M13" s="332">
        <f t="shared" si="6"/>
        <v>5.4426357186716512E-2</v>
      </c>
    </row>
    <row r="14" spans="1:13">
      <c r="A14" s="5">
        <v>2015</v>
      </c>
      <c r="B14" s="85">
        <v>8140.47</v>
      </c>
      <c r="C14" s="85">
        <v>1340.62</v>
      </c>
      <c r="D14" s="85">
        <v>3411.9</v>
      </c>
      <c r="E14" s="85">
        <v>2754.74</v>
      </c>
      <c r="F14" s="85">
        <v>15647.73</v>
      </c>
      <c r="H14" s="5">
        <f t="shared" si="1"/>
        <v>2015</v>
      </c>
      <c r="I14" s="74">
        <f t="shared" si="2"/>
        <v>-1.9869965685389124E-2</v>
      </c>
      <c r="J14" s="74">
        <f t="shared" si="3"/>
        <v>-2.7316853736931157E-2</v>
      </c>
      <c r="K14" s="74">
        <f t="shared" si="4"/>
        <v>-1.3511130129559956E-2</v>
      </c>
      <c r="L14" s="74">
        <f t="shared" si="5"/>
        <v>1.1047331023547935E-2</v>
      </c>
      <c r="M14" s="74">
        <f t="shared" si="6"/>
        <v>-1.3822355132176445E-2</v>
      </c>
    </row>
    <row r="15" spans="1:13">
      <c r="A15" s="338">
        <v>2016</v>
      </c>
      <c r="B15" s="331">
        <v>8567.0400000000009</v>
      </c>
      <c r="C15" s="331">
        <v>1399.05</v>
      </c>
      <c r="D15" s="331">
        <v>3648.05</v>
      </c>
      <c r="E15" s="331">
        <v>2728.14</v>
      </c>
      <c r="F15" s="331">
        <v>16342.28</v>
      </c>
      <c r="H15" s="338">
        <f t="shared" si="1"/>
        <v>2016</v>
      </c>
      <c r="I15" s="332">
        <f t="shared" si="2"/>
        <v>5.2401151284876768E-2</v>
      </c>
      <c r="J15" s="332">
        <f t="shared" si="3"/>
        <v>4.3584311736360792E-2</v>
      </c>
      <c r="K15" s="332">
        <f t="shared" si="4"/>
        <v>6.9213634631730248E-2</v>
      </c>
      <c r="L15" s="332">
        <f t="shared" si="5"/>
        <v>-9.6560836957390039E-3</v>
      </c>
      <c r="M15" s="332">
        <f t="shared" si="6"/>
        <v>4.438662988177855E-2</v>
      </c>
    </row>
    <row r="16" spans="1:13">
      <c r="A16" s="5">
        <v>2017</v>
      </c>
      <c r="B16" s="85">
        <v>10290.82</v>
      </c>
      <c r="C16" s="85">
        <v>1545.3</v>
      </c>
      <c r="D16" s="85">
        <v>4065.16</v>
      </c>
      <c r="E16" s="85">
        <v>2847.31</v>
      </c>
      <c r="F16" s="85">
        <v>18748.59</v>
      </c>
      <c r="H16" s="5">
        <f t="shared" si="1"/>
        <v>2017</v>
      </c>
      <c r="I16" s="74">
        <f t="shared" si="2"/>
        <v>0.20121068653817398</v>
      </c>
      <c r="J16" s="74">
        <f t="shared" si="3"/>
        <v>0.10453522032807983</v>
      </c>
      <c r="K16" s="74">
        <f t="shared" si="4"/>
        <v>0.11433779690519574</v>
      </c>
      <c r="L16" s="74">
        <f t="shared" si="5"/>
        <v>4.3681775861942551E-2</v>
      </c>
      <c r="M16" s="74">
        <f t="shared" si="6"/>
        <v>0.14724444814309878</v>
      </c>
    </row>
    <row r="17" spans="1:14">
      <c r="A17" s="338">
        <v>2018</v>
      </c>
      <c r="B17" s="331">
        <v>9215.58</v>
      </c>
      <c r="C17" s="331">
        <v>1381.94</v>
      </c>
      <c r="D17" s="331">
        <v>4060.85</v>
      </c>
      <c r="E17" s="331">
        <v>3037.04</v>
      </c>
      <c r="F17" s="331">
        <v>17695.41</v>
      </c>
      <c r="H17" s="338">
        <f t="shared" si="1"/>
        <v>2018</v>
      </c>
      <c r="I17" s="332">
        <f t="shared" si="2"/>
        <v>-0.10448535685202931</v>
      </c>
      <c r="J17" s="332">
        <f t="shared" si="3"/>
        <v>-0.10571410082184685</v>
      </c>
      <c r="K17" s="332">
        <f t="shared" si="4"/>
        <v>-1.0602288716803354E-3</v>
      </c>
      <c r="L17" s="332">
        <f t="shared" si="5"/>
        <v>6.6634823745921556E-2</v>
      </c>
      <c r="M17" s="332">
        <f t="shared" si="6"/>
        <v>-5.6173824271585238E-2</v>
      </c>
    </row>
    <row r="18" spans="1:14">
      <c r="A18" s="5">
        <v>2019</v>
      </c>
      <c r="B18" s="85">
        <v>11362.41</v>
      </c>
      <c r="C18" s="85">
        <v>1577.17</v>
      </c>
      <c r="D18" s="85">
        <v>4704.28</v>
      </c>
      <c r="E18" s="85">
        <v>3632</v>
      </c>
      <c r="F18" s="85">
        <v>21275.86</v>
      </c>
      <c r="H18" s="5">
        <f t="shared" si="1"/>
        <v>2019</v>
      </c>
      <c r="I18" s="74">
        <f t="shared" si="2"/>
        <v>0.23295658005247644</v>
      </c>
      <c r="J18" s="74">
        <f t="shared" si="3"/>
        <v>0.14127241414243752</v>
      </c>
      <c r="K18" s="74">
        <f t="shared" si="4"/>
        <v>0.15844712313924414</v>
      </c>
      <c r="L18" s="74">
        <f t="shared" si="5"/>
        <v>0.19590127229144172</v>
      </c>
      <c r="M18" s="74">
        <f t="shared" si="6"/>
        <v>0.20233778137946512</v>
      </c>
    </row>
    <row r="19" spans="1:14">
      <c r="A19" s="338">
        <v>2020</v>
      </c>
      <c r="B19" s="331">
        <v>12714.91</v>
      </c>
      <c r="C19" s="331">
        <v>1568.76</v>
      </c>
      <c r="D19" s="331">
        <v>5213.92</v>
      </c>
      <c r="E19" s="331">
        <v>4333.28</v>
      </c>
      <c r="F19" s="331">
        <v>23830.87</v>
      </c>
      <c r="H19" s="338">
        <f t="shared" si="1"/>
        <v>2020</v>
      </c>
      <c r="I19" s="332">
        <f t="shared" si="2"/>
        <v>0.11903284602474296</v>
      </c>
      <c r="J19" s="332">
        <f t="shared" si="3"/>
        <v>-5.3323357659605941E-3</v>
      </c>
      <c r="K19" s="332">
        <f t="shared" si="4"/>
        <v>0.10833538819968203</v>
      </c>
      <c r="L19" s="332">
        <f t="shared" si="5"/>
        <v>0.19308370044052858</v>
      </c>
      <c r="M19" s="332">
        <f t="shared" si="6"/>
        <v>0.1200896226991528</v>
      </c>
    </row>
    <row r="20" spans="1:14">
      <c r="A20" s="5">
        <v>2021</v>
      </c>
      <c r="B20" s="85">
        <v>14712.66</v>
      </c>
      <c r="C20" s="85">
        <v>1805.13</v>
      </c>
      <c r="D20" s="85">
        <v>5625.4</v>
      </c>
      <c r="E20" s="85">
        <v>4755.7</v>
      </c>
      <c r="F20" s="85">
        <v>26898.89</v>
      </c>
      <c r="H20" s="5">
        <f t="shared" si="1"/>
        <v>2021</v>
      </c>
      <c r="I20" s="74">
        <f t="shared" si="2"/>
        <v>0.15711868979017551</v>
      </c>
      <c r="J20" s="74">
        <f t="shared" si="3"/>
        <v>0.15067314311940638</v>
      </c>
      <c r="K20" s="74">
        <f t="shared" si="4"/>
        <v>7.8919507779175557E-2</v>
      </c>
      <c r="L20" s="74">
        <f t="shared" si="5"/>
        <v>9.7482738249086154E-2</v>
      </c>
      <c r="M20" s="74">
        <f t="shared" si="6"/>
        <v>0.12874141816895479</v>
      </c>
    </row>
    <row r="21" spans="1:14">
      <c r="A21" s="338">
        <v>2022</v>
      </c>
      <c r="B21" s="331">
        <v>11352.87</v>
      </c>
      <c r="C21" s="331">
        <v>1485.37</v>
      </c>
      <c r="D21" s="331">
        <v>4492.0600000000004</v>
      </c>
      <c r="E21" s="331">
        <v>4776.74</v>
      </c>
      <c r="F21" s="331">
        <v>22107.03</v>
      </c>
      <c r="H21" s="338">
        <f t="shared" si="1"/>
        <v>2022</v>
      </c>
      <c r="I21" s="332">
        <f t="shared" si="2"/>
        <v>-0.2283604732251</v>
      </c>
      <c r="J21" s="332">
        <f t="shared" si="3"/>
        <v>-0.17713959659415124</v>
      </c>
      <c r="K21" s="332">
        <f t="shared" si="4"/>
        <v>-0.20146834002915337</v>
      </c>
      <c r="L21" s="332">
        <f t="shared" si="5"/>
        <v>4.4241646865865736E-3</v>
      </c>
      <c r="M21" s="332">
        <f t="shared" si="6"/>
        <v>-0.1781434103786439</v>
      </c>
    </row>
    <row r="22" spans="1:14">
      <c r="A22" s="93">
        <v>2023</v>
      </c>
      <c r="B22" s="92">
        <v>13305.04</v>
      </c>
      <c r="C22" s="92">
        <v>1550.36</v>
      </c>
      <c r="D22" s="92">
        <v>4744.2700000000004</v>
      </c>
      <c r="E22" s="92">
        <v>5919.41</v>
      </c>
      <c r="F22" s="92">
        <v>25519.07</v>
      </c>
      <c r="H22" s="93">
        <f t="shared" si="1"/>
        <v>2023</v>
      </c>
      <c r="I22" s="73">
        <f t="shared" si="2"/>
        <v>0.1719538759802588</v>
      </c>
      <c r="J22" s="73">
        <f t="shared" si="3"/>
        <v>4.3753408241717473E-2</v>
      </c>
      <c r="K22" s="73">
        <f t="shared" si="4"/>
        <v>5.6145732692795658E-2</v>
      </c>
      <c r="L22" s="73">
        <f t="shared" si="5"/>
        <v>0.23921544819270046</v>
      </c>
      <c r="M22" s="73">
        <f t="shared" si="6"/>
        <v>0.15434185415227653</v>
      </c>
    </row>
    <row r="23" spans="1:14">
      <c r="A23" s="1"/>
      <c r="B23" s="8"/>
      <c r="C23" s="8"/>
      <c r="D23" s="8"/>
      <c r="E23" s="8"/>
      <c r="F23" s="16"/>
    </row>
    <row r="24" spans="1:14">
      <c r="A24" s="335" t="s">
        <v>99</v>
      </c>
      <c r="B24" s="355">
        <f>AVERAGE(B$8:B$22)</f>
        <v>9156.634</v>
      </c>
      <c r="C24" s="355">
        <f t="shared" ref="C24:F24" si="7">AVERAGE(C$8:C$22)</f>
        <v>1319.3193333333334</v>
      </c>
      <c r="D24" s="355">
        <f t="shared" si="7"/>
        <v>3848.8673333333331</v>
      </c>
      <c r="E24" s="355">
        <f t="shared" si="7"/>
        <v>3448.6879999999996</v>
      </c>
      <c r="F24" s="355">
        <f t="shared" si="7"/>
        <v>17773.507999999998</v>
      </c>
      <c r="G24" s="103"/>
      <c r="N24" s="103"/>
    </row>
    <row r="25" spans="1:14">
      <c r="A25" s="335" t="s">
        <v>123</v>
      </c>
      <c r="B25" s="329">
        <f>B22/B21-1</f>
        <v>0.1719538759802588</v>
      </c>
      <c r="C25" s="329">
        <f t="shared" ref="C25:F25" si="8">C22/C21-1</f>
        <v>4.3753408241717473E-2</v>
      </c>
      <c r="D25" s="329">
        <f t="shared" si="8"/>
        <v>5.6145732692795658E-2</v>
      </c>
      <c r="E25" s="329">
        <f t="shared" si="8"/>
        <v>0.23921544819270046</v>
      </c>
      <c r="F25" s="329">
        <f t="shared" si="8"/>
        <v>0.15434185415227653</v>
      </c>
      <c r="G25" s="103"/>
      <c r="N25" s="103"/>
    </row>
    <row r="26" spans="1:14">
      <c r="A26" s="336" t="s">
        <v>457</v>
      </c>
      <c r="B26" s="330">
        <f>((B22/B17)^(1/5))-1</f>
        <v>7.6214160829494837E-2</v>
      </c>
      <c r="C26" s="330">
        <f t="shared" ref="C26:F26" si="9">((C22/C17)^(1/5))-1</f>
        <v>2.3266304802742388E-2</v>
      </c>
      <c r="D26" s="330">
        <f t="shared" si="9"/>
        <v>3.159799614790515E-2</v>
      </c>
      <c r="E26" s="330">
        <f t="shared" si="9"/>
        <v>0.14278776479741495</v>
      </c>
      <c r="F26" s="330">
        <f t="shared" si="9"/>
        <v>7.5971685043526138E-2</v>
      </c>
      <c r="G26" s="103"/>
      <c r="I26" s="74"/>
      <c r="J26" s="74"/>
      <c r="K26" s="74"/>
      <c r="L26" s="74"/>
      <c r="M26" s="74"/>
      <c r="N26" s="103"/>
    </row>
    <row r="27" spans="1:14">
      <c r="A27" s="336" t="s">
        <v>458</v>
      </c>
      <c r="B27" s="330">
        <f>((B22/B12)^(1/10))-1</f>
        <v>5.5359019896111805E-2</v>
      </c>
      <c r="C27" s="330">
        <f t="shared" ref="C27:F27" si="10">((C22/C12)^(1/10))-1</f>
        <v>1.9045365842945694E-2</v>
      </c>
      <c r="D27" s="330">
        <f t="shared" si="10"/>
        <v>3.7481420280831346E-2</v>
      </c>
      <c r="E27" s="330">
        <f t="shared" si="10"/>
        <v>8.0950814132898063E-2</v>
      </c>
      <c r="F27" s="330">
        <f t="shared" si="10"/>
        <v>5.4237573544696493E-2</v>
      </c>
      <c r="G27" s="103"/>
      <c r="I27" s="74"/>
      <c r="J27" s="74"/>
      <c r="K27" s="74"/>
      <c r="L27" s="74"/>
      <c r="M27" s="74"/>
      <c r="N27" s="103"/>
    </row>
    <row r="28" spans="1:14">
      <c r="G28" s="74"/>
      <c r="H28" s="74"/>
      <c r="I28" s="74"/>
      <c r="J28" s="74"/>
      <c r="K28" s="74"/>
      <c r="N28" s="74"/>
    </row>
    <row r="29" spans="1:14">
      <c r="G29" s="74"/>
      <c r="H29" s="74"/>
      <c r="I29" s="74"/>
      <c r="J29" s="74"/>
      <c r="K29" s="74"/>
      <c r="N29" s="74"/>
    </row>
    <row r="30" spans="1:14" s="132" customFormat="1" ht="11.25" customHeight="1">
      <c r="A30" s="70" t="s">
        <v>10</v>
      </c>
      <c r="B30" s="70"/>
      <c r="C30" s="70"/>
      <c r="D30" s="70"/>
      <c r="E30" s="70"/>
      <c r="F30" s="70"/>
    </row>
    <row r="31" spans="1:14" s="132" customFormat="1" ht="11.25" customHeight="1">
      <c r="A31" s="70" t="s">
        <v>437</v>
      </c>
      <c r="B31" s="70"/>
      <c r="C31" s="70"/>
      <c r="D31" s="70"/>
      <c r="E31" s="70"/>
      <c r="F31" s="70"/>
    </row>
    <row r="32" spans="1:14" s="132" customFormat="1" ht="11.25" customHeight="1"/>
    <row r="33" spans="1:14" s="132" customFormat="1" ht="11.25" customHeight="1"/>
    <row r="34" spans="1:14" s="119" customFormat="1" ht="11.25" customHeight="1">
      <c r="A34" s="161" t="s">
        <v>97</v>
      </c>
      <c r="B34" s="188">
        <f>MAX(B$8:B$22)</f>
        <v>14712.66</v>
      </c>
      <c r="C34" s="188">
        <f t="shared" ref="C34:F34" si="11">MAX(C$8:C$22)</f>
        <v>1805.13</v>
      </c>
      <c r="D34" s="188">
        <f t="shared" si="11"/>
        <v>5625.4</v>
      </c>
      <c r="E34" s="188">
        <f t="shared" si="11"/>
        <v>5919.41</v>
      </c>
      <c r="F34" s="188">
        <f t="shared" si="11"/>
        <v>26898.89</v>
      </c>
      <c r="G34" s="188"/>
      <c r="N34" s="188"/>
    </row>
    <row r="35" spans="1:14" s="119" customFormat="1" ht="11.25" customHeight="1">
      <c r="A35" s="161" t="s">
        <v>98</v>
      </c>
      <c r="B35" s="188">
        <f>MIN(B$8:B$22)</f>
        <v>4871.5200000000004</v>
      </c>
      <c r="C35" s="188">
        <f t="shared" ref="C35:F35" si="12">MIN(C$8:C$22)</f>
        <v>717.27</v>
      </c>
      <c r="D35" s="188">
        <f t="shared" si="12"/>
        <v>2203.98</v>
      </c>
      <c r="E35" s="188">
        <f t="shared" si="12"/>
        <v>2690.92</v>
      </c>
      <c r="F35" s="188">
        <f t="shared" si="12"/>
        <v>11108.66</v>
      </c>
      <c r="G35" s="188"/>
      <c r="N35" s="188"/>
    </row>
    <row r="36" spans="1:14" s="119" customFormat="1" ht="11.25" customHeight="1">
      <c r="A36" s="119" t="s">
        <v>102</v>
      </c>
      <c r="B36" s="187">
        <f>B22/B8-1</f>
        <v>1.7311886228528262</v>
      </c>
      <c r="C36" s="187">
        <f>C22/C8-1</f>
        <v>1.1614733642840211</v>
      </c>
      <c r="D36" s="187">
        <f>D22/D8-1</f>
        <v>1.1525921287851979</v>
      </c>
      <c r="E36" s="187">
        <f>E22/E8-1</f>
        <v>0.78515938357610282</v>
      </c>
      <c r="F36" s="187">
        <f>F22/F8-1</f>
        <v>1.2972230674086704</v>
      </c>
      <c r="G36" s="188"/>
      <c r="I36" s="187"/>
      <c r="J36" s="187"/>
      <c r="K36" s="187"/>
      <c r="L36" s="187"/>
      <c r="M36" s="187"/>
      <c r="N36" s="188"/>
    </row>
    <row r="37" spans="1:14" s="132" customFormat="1" ht="11.25" customHeight="1"/>
    <row r="38" spans="1:14" s="169" customFormat="1" ht="11.25" customHeight="1">
      <c r="A38" s="169" t="s">
        <v>278</v>
      </c>
    </row>
    <row r="39" spans="1:14" s="132" customFormat="1" ht="11.25" customHeight="1">
      <c r="A39" s="156">
        <v>45427</v>
      </c>
    </row>
    <row r="40" spans="1:14" s="132" customFormat="1" ht="11.25" customHeight="1"/>
    <row r="41" spans="1:14" s="132" customFormat="1" ht="11.25" customHeight="1">
      <c r="A41" s="76" t="s">
        <v>104</v>
      </c>
    </row>
    <row r="42" spans="1:14" s="132" customFormat="1" ht="11.25" customHeight="1">
      <c r="A42" s="76" t="s">
        <v>444</v>
      </c>
    </row>
  </sheetData>
  <hyperlinks>
    <hyperlink ref="A1" location="Contents!B3" display="Return to the Table of Contents" xr:uid="{098415BE-3466-458F-BF0A-2F0F53D03880}"/>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3CDA-7BB3-4219-BFDE-EBCB47F955D3}">
  <dimension ref="A1:H30"/>
  <sheetViews>
    <sheetView zoomScaleNormal="100" workbookViewId="0">
      <selection activeCell="A3" sqref="A3"/>
    </sheetView>
  </sheetViews>
  <sheetFormatPr defaultColWidth="10.625" defaultRowHeight="12.75"/>
  <cols>
    <col min="1" max="1" width="10.625" style="36" customWidth="1"/>
    <col min="2" max="4" width="7.625" style="36" customWidth="1"/>
    <col min="5" max="5" width="2.625" style="36" customWidth="1"/>
    <col min="6" max="6" width="10.625" style="36" customWidth="1"/>
    <col min="7" max="7" width="7.625" style="36" customWidth="1"/>
    <col min="8" max="8" width="2.625" style="36" customWidth="1"/>
    <col min="9" max="16384" width="10.625" style="36"/>
  </cols>
  <sheetData>
    <row r="1" spans="1:7">
      <c r="A1" s="180" t="s">
        <v>55</v>
      </c>
      <c r="F1" s="180"/>
    </row>
    <row r="3" spans="1:7" s="35" customFormat="1">
      <c r="A3" s="27" t="s">
        <v>134</v>
      </c>
      <c r="B3" s="4"/>
      <c r="C3" s="4"/>
      <c r="D3" s="4"/>
      <c r="E3" s="4"/>
      <c r="F3" s="27"/>
      <c r="G3" s="4"/>
    </row>
    <row r="4" spans="1:7">
      <c r="A4" s="10"/>
      <c r="B4" s="1"/>
      <c r="C4" s="1"/>
      <c r="D4" s="1"/>
      <c r="E4" s="1"/>
      <c r="F4" s="10"/>
      <c r="G4" s="1"/>
    </row>
    <row r="5" spans="1:7">
      <c r="A5" s="10"/>
      <c r="B5" s="1"/>
      <c r="C5" s="1"/>
      <c r="D5" s="1"/>
      <c r="E5" s="1"/>
      <c r="F5" s="10"/>
    </row>
    <row r="6" spans="1:7" ht="14.25" customHeight="1">
      <c r="A6" s="27" t="s">
        <v>438</v>
      </c>
      <c r="B6" s="14"/>
      <c r="C6" s="14"/>
      <c r="D6" s="14"/>
      <c r="E6" s="1"/>
      <c r="F6" s="101" t="s">
        <v>441</v>
      </c>
      <c r="G6" s="101"/>
    </row>
    <row r="7" spans="1:7" ht="25.5">
      <c r="A7" s="350" t="s">
        <v>576</v>
      </c>
      <c r="B7" s="326" t="s">
        <v>439</v>
      </c>
      <c r="C7" s="326" t="s">
        <v>440</v>
      </c>
      <c r="D7" s="326" t="s">
        <v>0</v>
      </c>
      <c r="E7" s="1"/>
      <c r="F7" s="326"/>
      <c r="G7" s="326" t="s">
        <v>555</v>
      </c>
    </row>
    <row r="8" spans="1:7">
      <c r="A8" s="5">
        <v>2009</v>
      </c>
      <c r="B8" s="85">
        <v>702.6</v>
      </c>
      <c r="C8" s="85">
        <v>74.528000000000006</v>
      </c>
      <c r="D8" s="85">
        <v>777.12800000000004</v>
      </c>
      <c r="E8" s="1"/>
      <c r="F8" s="5">
        <f t="shared" ref="F8:F21" si="0">A8</f>
        <v>2009</v>
      </c>
      <c r="G8" s="64">
        <v>797</v>
      </c>
    </row>
    <row r="9" spans="1:7">
      <c r="A9" s="338">
        <v>2010</v>
      </c>
      <c r="B9" s="331">
        <v>890.93399999999997</v>
      </c>
      <c r="C9" s="331">
        <v>101.05500000000001</v>
      </c>
      <c r="D9" s="331">
        <v>991.98900000000003</v>
      </c>
      <c r="E9" s="1"/>
      <c r="F9" s="338">
        <f t="shared" si="0"/>
        <v>2010</v>
      </c>
      <c r="G9" s="334">
        <v>923</v>
      </c>
    </row>
    <row r="10" spans="1:7">
      <c r="A10" s="5">
        <v>2011</v>
      </c>
      <c r="B10" s="85">
        <v>939.27099999999996</v>
      </c>
      <c r="C10" s="85">
        <v>108.86799999999999</v>
      </c>
      <c r="D10" s="85">
        <v>1048.1389999999999</v>
      </c>
      <c r="E10" s="1"/>
      <c r="F10" s="5">
        <f t="shared" si="0"/>
        <v>2011</v>
      </c>
      <c r="G10" s="64">
        <v>1135</v>
      </c>
    </row>
    <row r="11" spans="1:7">
      <c r="A11" s="338">
        <v>2012</v>
      </c>
      <c r="B11" s="331">
        <v>1217.248</v>
      </c>
      <c r="C11" s="331">
        <v>119.875</v>
      </c>
      <c r="D11" s="331">
        <v>1337.123</v>
      </c>
      <c r="E11" s="1"/>
      <c r="F11" s="338">
        <f t="shared" si="0"/>
        <v>2012</v>
      </c>
      <c r="G11" s="334">
        <v>1195</v>
      </c>
    </row>
    <row r="12" spans="1:7">
      <c r="A12" s="5">
        <v>2013</v>
      </c>
      <c r="B12" s="85">
        <v>1610.847</v>
      </c>
      <c r="C12" s="85">
        <v>63.866</v>
      </c>
      <c r="D12" s="85">
        <v>1674.713</v>
      </c>
      <c r="E12" s="1"/>
      <c r="F12" s="5">
        <f t="shared" si="0"/>
        <v>2013</v>
      </c>
      <c r="G12" s="64">
        <v>1295</v>
      </c>
    </row>
    <row r="13" spans="1:7">
      <c r="A13" s="338">
        <v>2014</v>
      </c>
      <c r="B13" s="331">
        <v>1918.0119999999999</v>
      </c>
      <c r="C13" s="331">
        <v>56.537999999999997</v>
      </c>
      <c r="D13" s="331">
        <v>1974.55</v>
      </c>
      <c r="E13" s="1"/>
      <c r="F13" s="338">
        <f t="shared" si="0"/>
        <v>2014</v>
      </c>
      <c r="G13" s="334">
        <v>1412</v>
      </c>
    </row>
    <row r="14" spans="1:7">
      <c r="A14" s="5">
        <v>2015</v>
      </c>
      <c r="B14" s="85">
        <v>2052.21</v>
      </c>
      <c r="C14" s="85">
        <v>48.470999999999997</v>
      </c>
      <c r="D14" s="85">
        <v>2100.681</v>
      </c>
      <c r="E14" s="1"/>
      <c r="F14" s="5">
        <f t="shared" si="0"/>
        <v>2015</v>
      </c>
      <c r="G14" s="64">
        <v>1597</v>
      </c>
    </row>
    <row r="15" spans="1:7">
      <c r="A15" s="338">
        <v>2016</v>
      </c>
      <c r="B15" s="331">
        <v>2462.913</v>
      </c>
      <c r="C15" s="331">
        <v>61.628999999999998</v>
      </c>
      <c r="D15" s="331">
        <v>2524.5419999999999</v>
      </c>
      <c r="E15" s="1"/>
      <c r="F15" s="338">
        <f t="shared" si="0"/>
        <v>2016</v>
      </c>
      <c r="G15" s="334">
        <v>1717</v>
      </c>
    </row>
    <row r="16" spans="1:7">
      <c r="A16" s="5">
        <v>2017</v>
      </c>
      <c r="B16" s="85">
        <v>3333.7339999999999</v>
      </c>
      <c r="C16" s="85">
        <v>67.287999999999997</v>
      </c>
      <c r="D16" s="85">
        <v>3401.0219999999999</v>
      </c>
      <c r="E16" s="1"/>
      <c r="F16" s="5">
        <f t="shared" si="0"/>
        <v>2017</v>
      </c>
      <c r="G16" s="64">
        <v>1836</v>
      </c>
    </row>
    <row r="17" spans="1:8">
      <c r="A17" s="338">
        <v>2018</v>
      </c>
      <c r="B17" s="331">
        <v>3308.7460000000001</v>
      </c>
      <c r="C17" s="331">
        <v>62.405999999999999</v>
      </c>
      <c r="D17" s="331">
        <v>3371.1529999999998</v>
      </c>
      <c r="E17" s="1"/>
      <c r="F17" s="338">
        <f t="shared" si="0"/>
        <v>2018</v>
      </c>
      <c r="G17" s="334">
        <v>1989</v>
      </c>
    </row>
    <row r="18" spans="1:8">
      <c r="A18" s="5">
        <v>2019</v>
      </c>
      <c r="B18" s="85">
        <v>4314.6180000000004</v>
      </c>
      <c r="C18" s="85">
        <v>81.585999999999999</v>
      </c>
      <c r="D18" s="85">
        <v>4396.2049999999999</v>
      </c>
      <c r="E18" s="1"/>
      <c r="F18" s="5">
        <f t="shared" si="0"/>
        <v>2019</v>
      </c>
      <c r="G18" s="64">
        <v>2096</v>
      </c>
    </row>
    <row r="19" spans="1:8">
      <c r="A19" s="338">
        <v>2020</v>
      </c>
      <c r="B19" s="331">
        <v>5304.3109999999997</v>
      </c>
      <c r="C19" s="331">
        <v>145.05000000000001</v>
      </c>
      <c r="D19" s="331">
        <v>5449.3609999999999</v>
      </c>
      <c r="E19" s="1"/>
      <c r="F19" s="338">
        <f t="shared" si="0"/>
        <v>2020</v>
      </c>
      <c r="G19" s="334">
        <v>2203</v>
      </c>
    </row>
    <row r="20" spans="1:8">
      <c r="A20" s="5">
        <v>2021</v>
      </c>
      <c r="B20" s="85">
        <v>7065.357</v>
      </c>
      <c r="C20" s="85">
        <v>125.155</v>
      </c>
      <c r="D20" s="85">
        <v>7190.5129999999999</v>
      </c>
      <c r="E20" s="1"/>
      <c r="F20" s="5">
        <f t="shared" si="0"/>
        <v>2021</v>
      </c>
      <c r="G20" s="64">
        <v>2570</v>
      </c>
    </row>
    <row r="21" spans="1:8">
      <c r="A21" s="338">
        <v>2022</v>
      </c>
      <c r="B21" s="331">
        <v>6357.4809999999998</v>
      </c>
      <c r="C21" s="331">
        <v>119.434</v>
      </c>
      <c r="D21" s="331">
        <v>6476.915</v>
      </c>
      <c r="E21" s="1"/>
      <c r="F21" s="338">
        <f t="shared" si="0"/>
        <v>2022</v>
      </c>
      <c r="G21" s="334">
        <v>2847</v>
      </c>
    </row>
    <row r="22" spans="1:8">
      <c r="A22" s="93">
        <v>2023</v>
      </c>
      <c r="B22" s="92">
        <v>7964.7460000000001</v>
      </c>
      <c r="C22" s="92">
        <v>120.661</v>
      </c>
      <c r="D22" s="92">
        <v>8085.4070000000002</v>
      </c>
      <c r="E22" s="1"/>
      <c r="F22" s="93">
        <f t="shared" ref="F22" si="1">A22</f>
        <v>2023</v>
      </c>
      <c r="G22" s="84">
        <v>3108</v>
      </c>
    </row>
    <row r="23" spans="1:8">
      <c r="A23" s="1"/>
      <c r="B23" s="8"/>
      <c r="C23" s="8"/>
      <c r="D23" s="8"/>
      <c r="E23" s="1"/>
      <c r="F23" s="1"/>
      <c r="G23" s="16"/>
    </row>
    <row r="24" spans="1:8">
      <c r="A24" s="335" t="s">
        <v>99</v>
      </c>
      <c r="B24" s="355">
        <f>AVERAGE(B$8:B$22)</f>
        <v>3296.2018666666672</v>
      </c>
      <c r="C24" s="355">
        <f t="shared" ref="C24:D24" si="2">AVERAGE(C$8:C$22)</f>
        <v>90.427333333333337</v>
      </c>
      <c r="D24" s="355">
        <f t="shared" si="2"/>
        <v>3386.6293999999998</v>
      </c>
      <c r="E24" s="1"/>
      <c r="F24" s="335" t="s">
        <v>99</v>
      </c>
      <c r="G24" s="355">
        <f>AVERAGE(G$8:G$22)</f>
        <v>1781.3333333333333</v>
      </c>
      <c r="H24" s="103"/>
    </row>
    <row r="25" spans="1:8">
      <c r="A25" s="335" t="s">
        <v>123</v>
      </c>
      <c r="B25" s="329">
        <f>B22/B21-1</f>
        <v>0.25281475477472926</v>
      </c>
      <c r="C25" s="329">
        <f t="shared" ref="C25:D25" si="3">C22/C21-1</f>
        <v>1.027345646968203E-2</v>
      </c>
      <c r="D25" s="329">
        <f t="shared" si="3"/>
        <v>0.24834230493992893</v>
      </c>
      <c r="E25" s="1"/>
      <c r="F25" s="335" t="s">
        <v>123</v>
      </c>
      <c r="G25" s="329">
        <f>G22/G21-1</f>
        <v>9.1675447839831392E-2</v>
      </c>
      <c r="H25" s="103"/>
    </row>
    <row r="26" spans="1:8">
      <c r="A26" s="336" t="s">
        <v>457</v>
      </c>
      <c r="B26" s="330">
        <f>((B22/B17)^(1/5))-1</f>
        <v>0.19206984000955885</v>
      </c>
      <c r="C26" s="330">
        <f t="shared" ref="C26:D26" si="4">((C22/C17)^(1/5))-1</f>
        <v>0.14095394600029931</v>
      </c>
      <c r="D26" s="330">
        <f t="shared" si="4"/>
        <v>0.19119999943116639</v>
      </c>
      <c r="E26" s="1"/>
      <c r="F26" s="336" t="s">
        <v>457</v>
      </c>
      <c r="G26" s="330">
        <f>((G22/G17)^(1/5))-1</f>
        <v>9.3375266530778323E-2</v>
      </c>
      <c r="H26" s="103"/>
    </row>
    <row r="27" spans="1:8">
      <c r="A27" s="336" t="s">
        <v>458</v>
      </c>
      <c r="B27" s="330">
        <f>((B22/B12)^(1/10))-1</f>
        <v>0.17330727580191363</v>
      </c>
      <c r="C27" s="330">
        <f t="shared" ref="C27:D27" si="5">((C22/C12)^(1/10))-1</f>
        <v>6.5687128540388828E-2</v>
      </c>
      <c r="D27" s="330">
        <f t="shared" si="5"/>
        <v>0.17051275209310379</v>
      </c>
      <c r="E27" s="1"/>
      <c r="F27" s="336" t="s">
        <v>458</v>
      </c>
      <c r="G27" s="330">
        <f>((G22/G12)^(1/10))-1</f>
        <v>9.1493425617896973E-2</v>
      </c>
      <c r="H27" s="103"/>
    </row>
    <row r="28" spans="1:8">
      <c r="H28" s="74"/>
    </row>
    <row r="29" spans="1:8">
      <c r="H29" s="74"/>
    </row>
    <row r="30" spans="1:8" s="132" customFormat="1" ht="11.25" customHeight="1">
      <c r="A30" s="408" t="s">
        <v>282</v>
      </c>
      <c r="B30" s="408"/>
      <c r="C30" s="408"/>
      <c r="D30" s="408"/>
      <c r="E30" s="408"/>
      <c r="F30" s="408"/>
    </row>
  </sheetData>
  <mergeCells count="1">
    <mergeCell ref="A30:F30"/>
  </mergeCells>
  <hyperlinks>
    <hyperlink ref="A1" location="Contents!B3" display="Return to the Table of Contents" xr:uid="{8D4095B3-2DA9-449E-87CD-9597F47C8B7A}"/>
  </hyperlinks>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52">
    <pageSetUpPr fitToPage="1"/>
  </sheetPr>
  <dimension ref="A1:O31"/>
  <sheetViews>
    <sheetView workbookViewId="0">
      <selection activeCell="A3" sqref="A3"/>
    </sheetView>
  </sheetViews>
  <sheetFormatPr defaultColWidth="10.625" defaultRowHeight="13.5" customHeight="1"/>
  <cols>
    <col min="1" max="1" width="10.625" style="5" customWidth="1"/>
    <col min="2" max="4" width="10.625" style="1" customWidth="1"/>
    <col min="5" max="5" width="2.625" style="1" customWidth="1"/>
    <col min="6" max="9" width="10.625" style="1" customWidth="1"/>
    <col min="10" max="10" width="2.625" style="1" customWidth="1"/>
    <col min="11" max="14" width="10.625" style="1" customWidth="1"/>
    <col min="15" max="15" width="4.625" style="1" customWidth="1"/>
    <col min="16" max="16384" width="10.625" style="1"/>
  </cols>
  <sheetData>
    <row r="1" spans="1:15" ht="13.5" customHeight="1">
      <c r="A1" s="68" t="s">
        <v>55</v>
      </c>
    </row>
    <row r="2" spans="1:15" ht="13.5" customHeight="1">
      <c r="A2" s="68"/>
    </row>
    <row r="3" spans="1:15" ht="13.5" customHeight="1">
      <c r="A3" s="13" t="s">
        <v>380</v>
      </c>
      <c r="I3" s="1" t="s">
        <v>7</v>
      </c>
      <c r="M3" s="1" t="s">
        <v>7</v>
      </c>
    </row>
    <row r="4" spans="1:15" ht="13.5" customHeight="1">
      <c r="H4" s="100"/>
      <c r="L4" s="100"/>
    </row>
    <row r="5" spans="1:15" ht="13.5" customHeight="1">
      <c r="B5" s="20"/>
      <c r="C5" s="20"/>
    </row>
    <row r="6" spans="1:15" ht="13.5" customHeight="1">
      <c r="A6" s="13" t="s">
        <v>522</v>
      </c>
      <c r="B6" s="14"/>
      <c r="C6" s="14"/>
      <c r="D6" s="14"/>
      <c r="E6" s="115"/>
      <c r="F6" s="13" t="s">
        <v>523</v>
      </c>
      <c r="H6" s="20"/>
      <c r="I6" s="20"/>
      <c r="J6" s="115"/>
      <c r="K6" s="13" t="s">
        <v>524</v>
      </c>
      <c r="L6" s="20"/>
      <c r="M6" s="20"/>
      <c r="N6" s="20"/>
      <c r="O6" s="115"/>
    </row>
    <row r="7" spans="1:15" ht="13.5" customHeight="1">
      <c r="A7" s="398" t="s">
        <v>576</v>
      </c>
      <c r="B7" s="310" t="s">
        <v>17</v>
      </c>
      <c r="C7" s="310" t="s">
        <v>16</v>
      </c>
      <c r="D7" s="310" t="s">
        <v>0</v>
      </c>
      <c r="E7" s="115"/>
      <c r="F7" s="398" t="s">
        <v>577</v>
      </c>
      <c r="G7" s="310" t="str">
        <f>B7</f>
        <v>Households</v>
      </c>
      <c r="H7" s="310" t="str">
        <f t="shared" ref="H7:I7" si="0">C7</f>
        <v>Institutions</v>
      </c>
      <c r="I7" s="310" t="str">
        <f t="shared" si="0"/>
        <v>Total</v>
      </c>
      <c r="J7" s="115"/>
      <c r="K7" s="398" t="s">
        <v>580</v>
      </c>
      <c r="L7" s="310" t="str">
        <f>B7</f>
        <v>Households</v>
      </c>
      <c r="M7" s="310" t="str">
        <f>C7</f>
        <v>Institutions</v>
      </c>
      <c r="N7" s="20"/>
      <c r="O7" s="100"/>
    </row>
    <row r="8" spans="1:15" ht="13.5" customHeight="1">
      <c r="A8" s="5">
        <v>2009</v>
      </c>
      <c r="B8" s="85">
        <v>7356.2209999999995</v>
      </c>
      <c r="C8" s="85">
        <v>13442.272999999999</v>
      </c>
      <c r="D8" s="85">
        <v>20798.493999999999</v>
      </c>
      <c r="E8" s="115"/>
      <c r="F8" s="74"/>
      <c r="G8" s="5"/>
      <c r="H8" s="74"/>
      <c r="I8" s="74"/>
      <c r="J8" s="115"/>
      <c r="K8" s="5">
        <f t="shared" ref="K8:K22" si="1">A8</f>
        <v>2009</v>
      </c>
      <c r="L8" s="74">
        <f>B8/D8</f>
        <v>0.35369007967596117</v>
      </c>
      <c r="M8" s="74">
        <f>C8/D8</f>
        <v>0.64630992032403889</v>
      </c>
      <c r="N8" s="20"/>
      <c r="O8" s="67"/>
    </row>
    <row r="9" spans="1:15" ht="13.5" customHeight="1">
      <c r="A9" s="316">
        <v>2010</v>
      </c>
      <c r="B9" s="317">
        <v>8687.9809999999998</v>
      </c>
      <c r="C9" s="317">
        <v>15512.954000000002</v>
      </c>
      <c r="D9" s="317">
        <v>24200.935000000001</v>
      </c>
      <c r="E9" s="115"/>
      <c r="F9" s="316">
        <f>A9</f>
        <v>2010</v>
      </c>
      <c r="G9" s="318">
        <f>B9/B8-1</f>
        <v>0.1810386066432752</v>
      </c>
      <c r="H9" s="318">
        <f t="shared" ref="H9:I22" si="2">C9/C8-1</f>
        <v>0.15404247481062194</v>
      </c>
      <c r="I9" s="318">
        <f t="shared" si="2"/>
        <v>0.16359073882945574</v>
      </c>
      <c r="J9" s="115"/>
      <c r="K9" s="316">
        <f t="shared" si="1"/>
        <v>2010</v>
      </c>
      <c r="L9" s="319">
        <f t="shared" ref="L9:L22" si="3">B9/D9</f>
        <v>0.35899360913121742</v>
      </c>
      <c r="M9" s="319">
        <f t="shared" ref="M9:M22" si="4">C9/D9</f>
        <v>0.64100639086878253</v>
      </c>
      <c r="N9" s="20"/>
      <c r="O9" s="67"/>
    </row>
    <row r="10" spans="1:15" ht="13.5" customHeight="1">
      <c r="A10" s="5">
        <v>2011</v>
      </c>
      <c r="B10" s="85">
        <v>8213.1389999999992</v>
      </c>
      <c r="C10" s="85">
        <v>15215.616000000002</v>
      </c>
      <c r="D10" s="85">
        <v>23428.755000000001</v>
      </c>
      <c r="E10" s="115"/>
      <c r="F10" s="5">
        <f t="shared" ref="F10:F22" si="5">A10</f>
        <v>2011</v>
      </c>
      <c r="G10" s="67">
        <f t="shared" ref="G10:G22" si="6">B10/B9-1</f>
        <v>-5.46550458616335E-2</v>
      </c>
      <c r="H10" s="67">
        <f t="shared" si="2"/>
        <v>-1.9167078043292096E-2</v>
      </c>
      <c r="I10" s="67">
        <f t="shared" si="2"/>
        <v>-3.190703169113096E-2</v>
      </c>
      <c r="J10" s="115"/>
      <c r="K10" s="5">
        <f t="shared" si="1"/>
        <v>2011</v>
      </c>
      <c r="L10" s="74">
        <f t="shared" si="3"/>
        <v>0.35055806422492358</v>
      </c>
      <c r="M10" s="74">
        <f t="shared" si="4"/>
        <v>0.64944193577507647</v>
      </c>
      <c r="N10" s="20"/>
      <c r="O10" s="67"/>
    </row>
    <row r="11" spans="1:15" ht="13.5" customHeight="1">
      <c r="A11" s="316">
        <v>2012</v>
      </c>
      <c r="B11" s="317">
        <v>9484.348</v>
      </c>
      <c r="C11" s="317">
        <v>17425.591999999997</v>
      </c>
      <c r="D11" s="317">
        <v>26909.94</v>
      </c>
      <c r="E11" s="115"/>
      <c r="F11" s="316">
        <f t="shared" si="5"/>
        <v>2012</v>
      </c>
      <c r="G11" s="318">
        <f t="shared" si="6"/>
        <v>0.15477748519780321</v>
      </c>
      <c r="H11" s="318">
        <f t="shared" si="2"/>
        <v>0.14524393885860398</v>
      </c>
      <c r="I11" s="318">
        <f t="shared" si="2"/>
        <v>0.14858600040847225</v>
      </c>
      <c r="J11" s="115"/>
      <c r="K11" s="316">
        <f t="shared" si="1"/>
        <v>2012</v>
      </c>
      <c r="L11" s="319">
        <f t="shared" si="3"/>
        <v>0.35244775722279575</v>
      </c>
      <c r="M11" s="319">
        <f t="shared" si="4"/>
        <v>0.64755224277720413</v>
      </c>
      <c r="N11" s="20"/>
      <c r="O11" s="67"/>
    </row>
    <row r="12" spans="1:15" ht="13.5" customHeight="1">
      <c r="A12" s="5">
        <v>2013</v>
      </c>
      <c r="B12" s="85">
        <v>12312.843999999999</v>
      </c>
      <c r="C12" s="85">
        <v>22252.794000000002</v>
      </c>
      <c r="D12" s="85">
        <v>34565.637999999999</v>
      </c>
      <c r="E12" s="115"/>
      <c r="F12" s="5">
        <f t="shared" si="5"/>
        <v>2013</v>
      </c>
      <c r="G12" s="67">
        <f t="shared" si="6"/>
        <v>0.29822777485600471</v>
      </c>
      <c r="H12" s="67">
        <f t="shared" si="2"/>
        <v>0.27701796300521697</v>
      </c>
      <c r="I12" s="67">
        <f t="shared" si="2"/>
        <v>0.28449331362314445</v>
      </c>
      <c r="J12" s="115"/>
      <c r="K12" s="5">
        <f t="shared" si="1"/>
        <v>2013</v>
      </c>
      <c r="L12" s="74">
        <f t="shared" si="3"/>
        <v>0.3562163093879534</v>
      </c>
      <c r="M12" s="74">
        <f t="shared" si="4"/>
        <v>0.64378369061204666</v>
      </c>
      <c r="N12" s="20"/>
      <c r="O12" s="67"/>
    </row>
    <row r="13" spans="1:15" ht="13.5" customHeight="1">
      <c r="A13" s="316">
        <v>2014</v>
      </c>
      <c r="B13" s="317">
        <v>14136.133</v>
      </c>
      <c r="C13" s="317">
        <v>24145.976999999999</v>
      </c>
      <c r="D13" s="317">
        <v>38282.11</v>
      </c>
      <c r="E13" s="115"/>
      <c r="F13" s="316">
        <f t="shared" si="5"/>
        <v>2014</v>
      </c>
      <c r="G13" s="318">
        <f t="shared" si="6"/>
        <v>0.14808024855995905</v>
      </c>
      <c r="H13" s="318">
        <f t="shared" si="2"/>
        <v>8.507619312882686E-2</v>
      </c>
      <c r="I13" s="318">
        <f t="shared" si="2"/>
        <v>0.10751926523097888</v>
      </c>
      <c r="J13" s="115"/>
      <c r="K13" s="316">
        <f t="shared" si="1"/>
        <v>2014</v>
      </c>
      <c r="L13" s="319">
        <f t="shared" si="3"/>
        <v>0.36926211747471599</v>
      </c>
      <c r="M13" s="319">
        <f t="shared" si="4"/>
        <v>0.63073788252528395</v>
      </c>
      <c r="N13" s="20"/>
      <c r="O13" s="67"/>
    </row>
    <row r="14" spans="1:15" ht="13.5" customHeight="1">
      <c r="A14" s="5">
        <v>2015</v>
      </c>
      <c r="B14" s="85">
        <v>13833.614</v>
      </c>
      <c r="C14" s="85">
        <v>23443.589999999997</v>
      </c>
      <c r="D14" s="85">
        <v>37277.203999999998</v>
      </c>
      <c r="E14" s="115"/>
      <c r="F14" s="5">
        <f t="shared" si="5"/>
        <v>2015</v>
      </c>
      <c r="G14" s="67">
        <f t="shared" si="6"/>
        <v>-2.1400407027862611E-2</v>
      </c>
      <c r="H14" s="67">
        <f t="shared" si="2"/>
        <v>-2.9089193615980058E-2</v>
      </c>
      <c r="I14" s="67">
        <f t="shared" si="2"/>
        <v>-2.6250015999640608E-2</v>
      </c>
      <c r="J14" s="115"/>
      <c r="K14" s="5">
        <f t="shared" si="1"/>
        <v>2015</v>
      </c>
      <c r="L14" s="74">
        <f t="shared" si="3"/>
        <v>0.37110116949758359</v>
      </c>
      <c r="M14" s="74">
        <f t="shared" si="4"/>
        <v>0.62889883050241635</v>
      </c>
      <c r="N14" s="20"/>
      <c r="O14" s="67"/>
    </row>
    <row r="15" spans="1:15" ht="13.5" customHeight="1">
      <c r="A15" s="316">
        <v>2016</v>
      </c>
      <c r="B15" s="317">
        <v>15295.579</v>
      </c>
      <c r="C15" s="317">
        <v>24948.732000000004</v>
      </c>
      <c r="D15" s="317">
        <v>40244.311000000002</v>
      </c>
      <c r="E15" s="115"/>
      <c r="F15" s="316">
        <f t="shared" si="5"/>
        <v>2016</v>
      </c>
      <c r="G15" s="318">
        <f t="shared" si="6"/>
        <v>0.10568207266734486</v>
      </c>
      <c r="H15" s="318">
        <f t="shared" si="2"/>
        <v>6.420270956794627E-2</v>
      </c>
      <c r="I15" s="318">
        <f t="shared" si="2"/>
        <v>7.9595749724147957E-2</v>
      </c>
      <c r="J15" s="115"/>
      <c r="K15" s="316">
        <f t="shared" si="1"/>
        <v>2016</v>
      </c>
      <c r="L15" s="319">
        <f t="shared" si="3"/>
        <v>0.3800681045328369</v>
      </c>
      <c r="M15" s="319">
        <f t="shared" si="4"/>
        <v>0.6199318954671631</v>
      </c>
      <c r="N15" s="20"/>
      <c r="O15" s="67"/>
    </row>
    <row r="16" spans="1:15" ht="13.5" customHeight="1">
      <c r="A16" s="5">
        <v>2017</v>
      </c>
      <c r="B16" s="85">
        <v>18101.805</v>
      </c>
      <c r="C16" s="85">
        <v>29918.68</v>
      </c>
      <c r="D16" s="85">
        <v>48020.485000000001</v>
      </c>
      <c r="E16" s="115"/>
      <c r="F16" s="5">
        <f t="shared" si="5"/>
        <v>2017</v>
      </c>
      <c r="G16" s="67">
        <f t="shared" si="6"/>
        <v>0.18346647747038536</v>
      </c>
      <c r="H16" s="67">
        <f t="shared" si="2"/>
        <v>0.19920643662371273</v>
      </c>
      <c r="I16" s="67">
        <f t="shared" si="2"/>
        <v>0.19322418018288356</v>
      </c>
      <c r="J16" s="115"/>
      <c r="K16" s="5">
        <f t="shared" si="1"/>
        <v>2017</v>
      </c>
      <c r="L16" s="74">
        <f t="shared" si="3"/>
        <v>0.3769600619402324</v>
      </c>
      <c r="M16" s="74">
        <f t="shared" si="4"/>
        <v>0.62303993805976765</v>
      </c>
      <c r="N16" s="20"/>
      <c r="O16" s="67"/>
    </row>
    <row r="17" spans="1:15" ht="13.5" customHeight="1">
      <c r="A17" s="316">
        <v>2018</v>
      </c>
      <c r="B17" s="317">
        <v>16477.434000000001</v>
      </c>
      <c r="C17" s="317">
        <v>27393.191999999995</v>
      </c>
      <c r="D17" s="317">
        <v>43870.625999999997</v>
      </c>
      <c r="E17" s="115"/>
      <c r="F17" s="316">
        <f t="shared" si="5"/>
        <v>2018</v>
      </c>
      <c r="G17" s="318">
        <f t="shared" si="6"/>
        <v>-8.9735305401864585E-2</v>
      </c>
      <c r="H17" s="318">
        <f t="shared" si="2"/>
        <v>-8.4411745437967367E-2</v>
      </c>
      <c r="I17" s="318">
        <f t="shared" si="2"/>
        <v>-8.6418514931700607E-2</v>
      </c>
      <c r="J17" s="115"/>
      <c r="K17" s="316">
        <f t="shared" si="1"/>
        <v>2018</v>
      </c>
      <c r="L17" s="319">
        <f t="shared" si="3"/>
        <v>0.37559149486492405</v>
      </c>
      <c r="M17" s="319">
        <f t="shared" si="4"/>
        <v>0.62440850513507595</v>
      </c>
      <c r="N17" s="20"/>
      <c r="O17" s="67"/>
    </row>
    <row r="18" spans="1:15" ht="13.5" customHeight="1">
      <c r="A18" s="5">
        <v>2019</v>
      </c>
      <c r="B18" s="85">
        <v>21176.745999999999</v>
      </c>
      <c r="C18" s="85">
        <v>33632.853000000003</v>
      </c>
      <c r="D18" s="85">
        <v>54809.599000000002</v>
      </c>
      <c r="E18" s="115"/>
      <c r="F18" s="5">
        <f t="shared" si="5"/>
        <v>2019</v>
      </c>
      <c r="G18" s="67">
        <f t="shared" si="6"/>
        <v>0.28519683343899294</v>
      </c>
      <c r="H18" s="67">
        <f t="shared" si="2"/>
        <v>0.22778145022310681</v>
      </c>
      <c r="I18" s="67">
        <f t="shared" si="2"/>
        <v>0.24934617983340401</v>
      </c>
      <c r="J18" s="115"/>
      <c r="K18" s="5">
        <f t="shared" si="1"/>
        <v>2019</v>
      </c>
      <c r="L18" s="74">
        <f t="shared" si="3"/>
        <v>0.38636929272188247</v>
      </c>
      <c r="M18" s="74">
        <f t="shared" si="4"/>
        <v>0.61363070727811753</v>
      </c>
      <c r="N18" s="20"/>
      <c r="O18" s="67"/>
    </row>
    <row r="19" spans="1:15" ht="13.5" customHeight="1">
      <c r="A19" s="316">
        <v>2020</v>
      </c>
      <c r="B19" s="317">
        <v>26055.117999999999</v>
      </c>
      <c r="C19" s="317">
        <v>39486.660999999993</v>
      </c>
      <c r="D19" s="317">
        <v>65541.778999999995</v>
      </c>
      <c r="E19" s="115"/>
      <c r="F19" s="316">
        <f t="shared" si="5"/>
        <v>2020</v>
      </c>
      <c r="G19" s="318">
        <f t="shared" si="6"/>
        <v>0.23036457064744509</v>
      </c>
      <c r="H19" s="318">
        <f t="shared" si="2"/>
        <v>0.17405029540610162</v>
      </c>
      <c r="I19" s="318">
        <f t="shared" si="2"/>
        <v>0.19580840210124495</v>
      </c>
      <c r="J19" s="115"/>
      <c r="K19" s="316">
        <f t="shared" si="1"/>
        <v>2020</v>
      </c>
      <c r="L19" s="319">
        <f t="shared" si="3"/>
        <v>0.39753449475333896</v>
      </c>
      <c r="M19" s="319">
        <f t="shared" si="4"/>
        <v>0.60246550524666098</v>
      </c>
      <c r="N19" s="20"/>
      <c r="O19" s="67"/>
    </row>
    <row r="20" spans="1:15" ht="13.5" customHeight="1">
      <c r="A20" s="5">
        <v>2021</v>
      </c>
      <c r="B20" s="85">
        <v>31684.691999999999</v>
      </c>
      <c r="C20" s="85">
        <v>48354.137000000002</v>
      </c>
      <c r="D20" s="85">
        <v>80038.828999999998</v>
      </c>
      <c r="E20" s="115"/>
      <c r="F20" s="5">
        <f t="shared" si="5"/>
        <v>2021</v>
      </c>
      <c r="G20" s="67">
        <f t="shared" si="6"/>
        <v>0.21606403778328698</v>
      </c>
      <c r="H20" s="67">
        <f t="shared" si="2"/>
        <v>0.22456889935565871</v>
      </c>
      <c r="I20" s="67">
        <f t="shared" si="2"/>
        <v>0.22118792350753869</v>
      </c>
      <c r="J20" s="115"/>
      <c r="K20" s="5">
        <f t="shared" si="1"/>
        <v>2021</v>
      </c>
      <c r="L20" s="74">
        <f t="shared" si="3"/>
        <v>0.39586651124043803</v>
      </c>
      <c r="M20" s="74">
        <f t="shared" si="4"/>
        <v>0.60413348875956197</v>
      </c>
      <c r="N20" s="20"/>
      <c r="O20" s="67"/>
    </row>
    <row r="21" spans="1:15" ht="13.5" customHeight="1">
      <c r="A21" s="316">
        <v>2022</v>
      </c>
      <c r="B21" s="317">
        <v>26474.632000000001</v>
      </c>
      <c r="C21" s="317">
        <v>38260.417000000001</v>
      </c>
      <c r="D21" s="317">
        <v>64735.048999999999</v>
      </c>
      <c r="E21" s="115"/>
      <c r="F21" s="316">
        <f t="shared" si="5"/>
        <v>2022</v>
      </c>
      <c r="G21" s="318">
        <f t="shared" si="6"/>
        <v>-0.16443461088401923</v>
      </c>
      <c r="H21" s="318">
        <f t="shared" si="2"/>
        <v>-0.20874573772250349</v>
      </c>
      <c r="I21" s="318">
        <f t="shared" si="2"/>
        <v>-0.19120444653182023</v>
      </c>
      <c r="J21" s="115"/>
      <c r="K21" s="316">
        <f t="shared" si="1"/>
        <v>2022</v>
      </c>
      <c r="L21" s="319">
        <f t="shared" si="3"/>
        <v>0.40896905785921323</v>
      </c>
      <c r="M21" s="319">
        <f t="shared" si="4"/>
        <v>0.59103094214078689</v>
      </c>
      <c r="N21" s="20"/>
      <c r="O21" s="67"/>
    </row>
    <row r="22" spans="1:15" ht="13.5" customHeight="1">
      <c r="A22" s="93">
        <v>2023</v>
      </c>
      <c r="B22" s="92">
        <v>31583.800999999999</v>
      </c>
      <c r="C22" s="92">
        <v>45987.037000000004</v>
      </c>
      <c r="D22" s="92">
        <v>77570.838000000003</v>
      </c>
      <c r="E22" s="115"/>
      <c r="F22" s="93">
        <f t="shared" si="5"/>
        <v>2023</v>
      </c>
      <c r="G22" s="73">
        <f t="shared" si="6"/>
        <v>0.1929835700832403</v>
      </c>
      <c r="H22" s="73">
        <f t="shared" si="2"/>
        <v>0.20194813872520001</v>
      </c>
      <c r="I22" s="73">
        <f t="shared" si="2"/>
        <v>0.19828190753358355</v>
      </c>
      <c r="J22" s="115"/>
      <c r="K22" s="93">
        <f t="shared" si="1"/>
        <v>2023</v>
      </c>
      <c r="L22" s="73">
        <f t="shared" si="3"/>
        <v>0.40716075543750085</v>
      </c>
      <c r="M22" s="73">
        <f t="shared" si="4"/>
        <v>0.59283924456249915</v>
      </c>
      <c r="N22" s="20"/>
      <c r="O22" s="67"/>
    </row>
    <row r="23" spans="1:15" ht="13.5" customHeight="1">
      <c r="B23" s="8"/>
      <c r="C23" s="32"/>
      <c r="D23" s="39"/>
      <c r="E23" s="115"/>
      <c r="F23" s="32"/>
      <c r="G23" s="8"/>
      <c r="H23" s="32"/>
      <c r="I23" s="32"/>
      <c r="J23" s="115"/>
      <c r="K23" s="8"/>
      <c r="L23" s="32"/>
      <c r="M23" s="32"/>
      <c r="N23" s="20"/>
      <c r="O23" s="32"/>
    </row>
    <row r="24" spans="1:15" ht="13.5" customHeight="1">
      <c r="A24" s="313" t="s">
        <v>99</v>
      </c>
      <c r="B24" s="314">
        <f>AVERAGE(B$8:B$22)</f>
        <v>17391.605800000001</v>
      </c>
      <c r="C24" s="314">
        <f t="shared" ref="C24:D24" si="7">AVERAGE(C$8:C$22)</f>
        <v>27961.367000000002</v>
      </c>
      <c r="D24" s="314">
        <f t="shared" si="7"/>
        <v>45352.972799999996</v>
      </c>
      <c r="E24" s="115"/>
      <c r="F24" s="128"/>
      <c r="G24" s="5"/>
      <c r="H24" s="105"/>
      <c r="I24" s="105"/>
      <c r="J24" s="105"/>
      <c r="K24" s="311" t="s">
        <v>99</v>
      </c>
      <c r="L24" s="312">
        <f>AVERAGE(L$8:L$22)</f>
        <v>0.37605259199770125</v>
      </c>
      <c r="M24" s="312">
        <f>AVERAGE(M$8:M$22)</f>
        <v>0.62394740800229875</v>
      </c>
      <c r="N24" s="20"/>
      <c r="O24" s="105"/>
    </row>
    <row r="25" spans="1:15" ht="13.5" customHeight="1">
      <c r="A25" s="313" t="s">
        <v>123</v>
      </c>
      <c r="B25" s="312">
        <f>B22/B21-1</f>
        <v>0.1929835700832403</v>
      </c>
      <c r="C25" s="312">
        <f t="shared" ref="C25:D25" si="8">C22/C21-1</f>
        <v>0.20194813872520001</v>
      </c>
      <c r="D25" s="312">
        <f t="shared" si="8"/>
        <v>0.19828190753358355</v>
      </c>
      <c r="E25" s="115"/>
      <c r="F25" s="128"/>
      <c r="G25" s="5"/>
      <c r="H25" s="83"/>
      <c r="I25" s="83"/>
      <c r="J25" s="105"/>
      <c r="K25" s="311" t="s">
        <v>123</v>
      </c>
      <c r="L25" s="312">
        <f>L22-L21</f>
        <v>-1.8083024217123711E-3</v>
      </c>
      <c r="M25" s="312">
        <f>M22-M21</f>
        <v>1.8083024217122601E-3</v>
      </c>
      <c r="N25" s="20"/>
      <c r="O25" s="105"/>
    </row>
    <row r="26" spans="1:15" ht="13.5" customHeight="1">
      <c r="A26" s="315" t="s">
        <v>457</v>
      </c>
      <c r="B26" s="312">
        <f>((B22/B17)^(1/5))-1</f>
        <v>0.1389770224495952</v>
      </c>
      <c r="C26" s="312">
        <f t="shared" ref="C26:D26" si="9">((C22/C17)^(1/5))-1</f>
        <v>0.10917113084170871</v>
      </c>
      <c r="D26" s="312">
        <f t="shared" si="9"/>
        <v>0.12074014928159071</v>
      </c>
      <c r="E26" s="115"/>
      <c r="F26" s="128"/>
      <c r="G26" s="36"/>
      <c r="H26" s="74"/>
      <c r="I26" s="74"/>
      <c r="J26" s="105"/>
      <c r="K26" s="83"/>
      <c r="L26" s="83"/>
      <c r="M26" s="83"/>
      <c r="N26" s="20"/>
      <c r="O26" s="105"/>
    </row>
    <row r="27" spans="1:15" ht="13.5" customHeight="1">
      <c r="A27" s="315" t="s">
        <v>458</v>
      </c>
      <c r="B27" s="312">
        <f>((B22/B12)^(1/10))-1</f>
        <v>9.8779635577663338E-2</v>
      </c>
      <c r="C27" s="312">
        <f t="shared" ref="C27:D27" si="10">((C22/C12)^(1/10))-1</f>
        <v>7.5288715271879081E-2</v>
      </c>
      <c r="D27" s="312">
        <f t="shared" si="10"/>
        <v>8.4189983333278651E-2</v>
      </c>
      <c r="E27" s="115"/>
      <c r="F27" s="128"/>
      <c r="G27" s="36"/>
      <c r="H27" s="74"/>
      <c r="I27" s="74"/>
      <c r="J27" s="105"/>
      <c r="K27" s="83"/>
      <c r="L27" s="83"/>
      <c r="M27" s="83"/>
      <c r="N27" s="83"/>
      <c r="O27" s="105"/>
    </row>
    <row r="28" spans="1:15" ht="13.5" customHeight="1">
      <c r="E28" s="74"/>
      <c r="F28" s="74"/>
      <c r="J28" s="74"/>
      <c r="O28" s="74"/>
    </row>
    <row r="29" spans="1:15" ht="13.5" customHeight="1">
      <c r="E29" s="74"/>
      <c r="F29" s="74"/>
      <c r="J29" s="74"/>
      <c r="O29" s="74"/>
    </row>
    <row r="30" spans="1:15" s="130" customFormat="1" ht="11.25">
      <c r="A30" s="119" t="s">
        <v>110</v>
      </c>
      <c r="B30" s="119"/>
      <c r="C30" s="119"/>
      <c r="D30" s="119"/>
      <c r="E30" s="119"/>
      <c r="F30" s="119"/>
      <c r="G30" s="119"/>
      <c r="H30" s="119"/>
      <c r="I30" s="119"/>
      <c r="J30" s="119"/>
      <c r="K30" s="119"/>
      <c r="L30" s="119"/>
      <c r="M30" s="119"/>
      <c r="N30" s="119"/>
      <c r="O30" s="119"/>
    </row>
    <row r="31" spans="1:15" s="130" customFormat="1" ht="11.25">
      <c r="A31" s="406" t="s">
        <v>115</v>
      </c>
      <c r="B31" s="406"/>
      <c r="C31" s="406"/>
      <c r="D31" s="406"/>
      <c r="E31" s="406"/>
      <c r="F31" s="406"/>
      <c r="G31" s="406"/>
      <c r="H31" s="406"/>
      <c r="I31" s="406"/>
      <c r="J31" s="406"/>
      <c r="K31" s="406"/>
      <c r="L31" s="406"/>
      <c r="M31" s="406"/>
      <c r="N31" s="136"/>
      <c r="O31" s="137"/>
    </row>
  </sheetData>
  <mergeCells count="1">
    <mergeCell ref="A31:M31"/>
  </mergeCells>
  <hyperlinks>
    <hyperlink ref="A1" location="Contents!B3" display="Return to the Table of Contents" xr:uid="{386008B8-1C55-4BD2-96DC-C2660B1B752C}"/>
  </hyperlinks>
  <printOptions horizontalCentered="1" verticalCentered="1"/>
  <pageMargins left="0.75" right="0.75" top="0.31" bottom="0.26" header="0.19" footer="0.16"/>
  <pageSetup scale="5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54"/>
  <dimension ref="A1:K117"/>
  <sheetViews>
    <sheetView workbookViewId="0">
      <selection activeCell="A3" sqref="A3"/>
    </sheetView>
  </sheetViews>
  <sheetFormatPr defaultColWidth="9.625" defaultRowHeight="12.75"/>
  <cols>
    <col min="1" max="1" width="35.625" style="1" customWidth="1"/>
    <col min="2" max="9" width="6.625" style="39" customWidth="1"/>
    <col min="10" max="10" width="2.625" style="1" customWidth="1"/>
    <col min="11" max="11" width="7.625" style="39" customWidth="1"/>
    <col min="12" max="12" width="4.625" style="1" customWidth="1"/>
    <col min="13" max="16384" width="9.625" style="1"/>
  </cols>
  <sheetData>
    <row r="1" spans="1:11">
      <c r="A1" s="175" t="s">
        <v>55</v>
      </c>
    </row>
    <row r="2" spans="1:11">
      <c r="A2" s="12"/>
    </row>
    <row r="3" spans="1:11" s="4" customFormat="1">
      <c r="A3" s="27" t="s">
        <v>382</v>
      </c>
      <c r="B3" s="46"/>
      <c r="C3" s="46"/>
      <c r="D3" s="46"/>
      <c r="E3" s="46"/>
      <c r="F3" s="46"/>
      <c r="G3" s="46"/>
      <c r="H3" s="46"/>
      <c r="I3" s="46"/>
      <c r="K3" s="46"/>
    </row>
    <row r="4" spans="1:11">
      <c r="A4" s="10"/>
    </row>
    <row r="5" spans="1:11">
      <c r="A5" s="10"/>
    </row>
    <row r="6" spans="1:11">
      <c r="A6" s="27" t="s">
        <v>382</v>
      </c>
      <c r="B6" s="409"/>
      <c r="C6" s="409"/>
      <c r="D6" s="409"/>
      <c r="E6" s="409"/>
      <c r="F6" s="409"/>
      <c r="G6" s="409"/>
      <c r="H6" s="160"/>
      <c r="I6" s="160"/>
    </row>
    <row r="7" spans="1:11" s="7" customFormat="1">
      <c r="A7" s="310"/>
      <c r="B7" s="310">
        <v>2001</v>
      </c>
      <c r="C7" s="310">
        <v>2004</v>
      </c>
      <c r="D7" s="310">
        <v>2007</v>
      </c>
      <c r="E7" s="310">
        <v>2010</v>
      </c>
      <c r="F7" s="310">
        <v>2013</v>
      </c>
      <c r="G7" s="310">
        <v>2016</v>
      </c>
      <c r="H7" s="310">
        <v>2019</v>
      </c>
      <c r="I7" s="310">
        <v>2022</v>
      </c>
      <c r="K7" s="360" t="s">
        <v>99</v>
      </c>
    </row>
    <row r="8" spans="1:11" ht="25.5" customHeight="1">
      <c r="A8" s="320" t="s">
        <v>265</v>
      </c>
      <c r="B8" s="321">
        <v>0.53007199999999999</v>
      </c>
      <c r="C8" s="321">
        <v>0.50305699999999998</v>
      </c>
      <c r="D8" s="321">
        <v>0.53162900000000002</v>
      </c>
      <c r="E8" s="321">
        <v>0.49839</v>
      </c>
      <c r="F8" s="321">
        <v>0.48846499999999998</v>
      </c>
      <c r="G8" s="321">
        <v>0.51883299999999999</v>
      </c>
      <c r="H8" s="321">
        <v>0.52649999999999997</v>
      </c>
      <c r="I8" s="321">
        <v>0.57988300000000004</v>
      </c>
      <c r="K8" s="402">
        <f>AVERAGE(B8:I8)</f>
        <v>0.52210362499999996</v>
      </c>
    </row>
    <row r="9" spans="1:11" ht="25.5" customHeight="1">
      <c r="A9" s="7" t="s">
        <v>558</v>
      </c>
      <c r="B9" s="117">
        <v>35</v>
      </c>
      <c r="C9" s="117">
        <v>32.875</v>
      </c>
      <c r="D9" s="117">
        <v>34</v>
      </c>
      <c r="E9" s="117">
        <v>29</v>
      </c>
      <c r="F9" s="117">
        <v>35.799999999999997</v>
      </c>
      <c r="G9" s="117">
        <v>40</v>
      </c>
      <c r="H9" s="117">
        <v>40</v>
      </c>
      <c r="I9" s="117">
        <v>52</v>
      </c>
      <c r="K9" s="403">
        <f>AVERAGE(B9:I9)</f>
        <v>37.334375000000001</v>
      </c>
    </row>
    <row r="10" spans="1:11" ht="25.5" customHeight="1">
      <c r="A10" s="320" t="s">
        <v>266</v>
      </c>
      <c r="B10" s="374">
        <v>0.56700499999999998</v>
      </c>
      <c r="C10" s="374">
        <v>0.51307499999999995</v>
      </c>
      <c r="D10" s="374">
        <v>0.53630800000000001</v>
      </c>
      <c r="E10" s="374">
        <v>0.46795100000000001</v>
      </c>
      <c r="F10" s="374">
        <v>0.51266900000000004</v>
      </c>
      <c r="G10" s="374">
        <v>0.53227100000000005</v>
      </c>
      <c r="H10" s="374">
        <v>0.54601599999999995</v>
      </c>
      <c r="I10" s="374">
        <v>0.56423200000000007</v>
      </c>
      <c r="K10" s="402">
        <f>AVERAGE(B10:I10)</f>
        <v>0.52994087499999998</v>
      </c>
    </row>
    <row r="11" spans="1:11">
      <c r="K11" s="98"/>
    </row>
    <row r="12" spans="1:11">
      <c r="K12" s="98"/>
    </row>
    <row r="13" spans="1:11" s="130" customFormat="1" ht="11.25" customHeight="1">
      <c r="A13" s="70" t="s">
        <v>574</v>
      </c>
      <c r="B13" s="70"/>
      <c r="C13" s="70"/>
      <c r="D13" s="70"/>
      <c r="E13" s="407"/>
      <c r="F13" s="407"/>
      <c r="G13" s="148"/>
      <c r="H13" s="148"/>
      <c r="I13" s="148"/>
      <c r="K13" s="149"/>
    </row>
    <row r="14" spans="1:11" s="130" customFormat="1" ht="21.75" customHeight="1">
      <c r="A14" s="405" t="s">
        <v>559</v>
      </c>
      <c r="B14" s="405"/>
      <c r="C14" s="405"/>
      <c r="D14" s="405"/>
      <c r="E14" s="405"/>
      <c r="F14" s="405"/>
      <c r="G14" s="405"/>
      <c r="H14" s="405"/>
      <c r="I14" s="405"/>
      <c r="J14" s="405"/>
      <c r="K14" s="405"/>
    </row>
    <row r="25" spans="2:9">
      <c r="B25" s="47"/>
      <c r="C25" s="47"/>
      <c r="D25" s="47"/>
      <c r="E25" s="47"/>
      <c r="F25" s="47"/>
      <c r="G25" s="47"/>
      <c r="H25" s="47"/>
      <c r="I25" s="47"/>
    </row>
    <row r="26" spans="2:9">
      <c r="B26" s="47"/>
      <c r="C26" s="47"/>
      <c r="D26" s="47"/>
      <c r="E26" s="47"/>
      <c r="F26" s="47"/>
      <c r="G26" s="47"/>
      <c r="H26" s="47"/>
      <c r="I26" s="47"/>
    </row>
    <row r="27" spans="2:9">
      <c r="B27" s="47"/>
      <c r="C27" s="47"/>
      <c r="D27" s="47"/>
      <c r="E27" s="47"/>
      <c r="F27" s="47"/>
      <c r="G27" s="47"/>
      <c r="H27" s="47"/>
      <c r="I27" s="47"/>
    </row>
    <row r="28" spans="2:9">
      <c r="B28" s="47"/>
      <c r="C28" s="47"/>
      <c r="D28" s="47"/>
      <c r="E28" s="47"/>
      <c r="F28" s="47"/>
      <c r="G28" s="47"/>
      <c r="H28" s="47"/>
      <c r="I28" s="47"/>
    </row>
    <row r="29" spans="2:9">
      <c r="B29" s="47"/>
      <c r="C29" s="47"/>
      <c r="D29" s="47"/>
      <c r="E29" s="47"/>
      <c r="F29" s="47"/>
      <c r="G29" s="47"/>
      <c r="H29" s="47"/>
      <c r="I29" s="47"/>
    </row>
    <row r="30" spans="2:9">
      <c r="B30" s="47"/>
      <c r="C30" s="47"/>
      <c r="D30" s="47"/>
      <c r="E30" s="47"/>
      <c r="F30" s="47"/>
      <c r="G30" s="47"/>
      <c r="H30" s="47"/>
      <c r="I30" s="47"/>
    </row>
    <row r="31" spans="2:9">
      <c r="B31" s="47"/>
      <c r="C31" s="47"/>
      <c r="D31" s="47"/>
      <c r="E31" s="47"/>
      <c r="F31" s="47"/>
      <c r="G31" s="47"/>
      <c r="H31" s="47"/>
      <c r="I31" s="47"/>
    </row>
    <row r="32" spans="2:9">
      <c r="B32" s="47"/>
      <c r="C32" s="47"/>
      <c r="D32" s="47"/>
      <c r="E32" s="47"/>
      <c r="F32" s="47"/>
      <c r="G32" s="47"/>
      <c r="H32" s="47"/>
      <c r="I32" s="47"/>
    </row>
    <row r="33" spans="2:9">
      <c r="B33" s="47"/>
      <c r="C33" s="47"/>
      <c r="D33" s="47"/>
      <c r="E33" s="47"/>
      <c r="F33" s="47"/>
      <c r="G33" s="47"/>
      <c r="H33" s="47"/>
      <c r="I33" s="47"/>
    </row>
    <row r="34" spans="2:9">
      <c r="B34" s="47"/>
      <c r="C34" s="47"/>
      <c r="D34" s="47"/>
      <c r="E34" s="47"/>
      <c r="F34" s="47"/>
      <c r="G34" s="47"/>
      <c r="H34" s="47"/>
      <c r="I34" s="47"/>
    </row>
    <row r="35" spans="2:9">
      <c r="B35" s="47"/>
      <c r="C35" s="47"/>
      <c r="D35" s="47"/>
      <c r="E35" s="47"/>
      <c r="F35" s="47"/>
      <c r="G35" s="47"/>
      <c r="H35" s="47"/>
      <c r="I35" s="47"/>
    </row>
    <row r="36" spans="2:9">
      <c r="B36" s="47"/>
      <c r="C36" s="47"/>
      <c r="D36" s="47"/>
      <c r="E36" s="47"/>
      <c r="F36" s="47"/>
      <c r="G36" s="47"/>
      <c r="H36" s="47"/>
      <c r="I36" s="47"/>
    </row>
    <row r="37" spans="2:9">
      <c r="B37" s="47"/>
      <c r="C37" s="47"/>
      <c r="D37" s="47"/>
      <c r="E37" s="47"/>
      <c r="F37" s="47"/>
      <c r="G37" s="47"/>
      <c r="H37" s="47"/>
      <c r="I37" s="47"/>
    </row>
    <row r="38" spans="2:9">
      <c r="B38" s="47"/>
      <c r="C38" s="47"/>
      <c r="D38" s="47"/>
      <c r="E38" s="47"/>
      <c r="F38" s="47"/>
      <c r="G38" s="47"/>
      <c r="H38" s="47"/>
      <c r="I38" s="47"/>
    </row>
    <row r="39" spans="2:9">
      <c r="B39" s="47"/>
      <c r="C39" s="47"/>
      <c r="D39" s="47"/>
      <c r="E39" s="47"/>
      <c r="F39" s="47"/>
      <c r="G39" s="47"/>
      <c r="H39" s="47"/>
      <c r="I39" s="47"/>
    </row>
    <row r="40" spans="2:9">
      <c r="B40" s="47"/>
      <c r="C40" s="47"/>
      <c r="D40" s="47"/>
      <c r="E40" s="47"/>
      <c r="F40" s="47"/>
      <c r="G40" s="47"/>
      <c r="H40" s="47"/>
      <c r="I40" s="47"/>
    </row>
    <row r="41" spans="2:9">
      <c r="B41" s="47"/>
      <c r="C41" s="47"/>
      <c r="D41" s="47"/>
      <c r="E41" s="47"/>
      <c r="F41" s="47"/>
      <c r="G41" s="47"/>
      <c r="H41" s="47"/>
      <c r="I41" s="47"/>
    </row>
    <row r="42" spans="2:9">
      <c r="B42" s="47"/>
      <c r="C42" s="47"/>
      <c r="D42" s="47"/>
      <c r="E42" s="47"/>
      <c r="F42" s="47"/>
      <c r="G42" s="47"/>
      <c r="H42" s="47"/>
      <c r="I42" s="47"/>
    </row>
    <row r="43" spans="2:9">
      <c r="B43" s="47"/>
      <c r="C43" s="47"/>
      <c r="D43" s="47"/>
      <c r="E43" s="47"/>
      <c r="F43" s="47"/>
      <c r="G43" s="47"/>
      <c r="H43" s="47"/>
      <c r="I43" s="47"/>
    </row>
    <row r="44" spans="2:9">
      <c r="B44" s="47"/>
      <c r="C44" s="47"/>
      <c r="D44" s="47"/>
      <c r="E44" s="47"/>
      <c r="F44" s="47"/>
      <c r="G44" s="47"/>
      <c r="H44" s="47"/>
      <c r="I44" s="47"/>
    </row>
    <row r="45" spans="2:9">
      <c r="B45" s="47"/>
      <c r="C45" s="47"/>
      <c r="D45" s="47"/>
      <c r="E45" s="47"/>
      <c r="F45" s="47"/>
      <c r="G45" s="47"/>
      <c r="H45" s="47"/>
      <c r="I45" s="47"/>
    </row>
    <row r="46" spans="2:9">
      <c r="B46" s="47"/>
      <c r="C46" s="47"/>
      <c r="D46" s="47"/>
      <c r="E46" s="47"/>
      <c r="F46" s="47"/>
      <c r="G46" s="47"/>
      <c r="H46" s="47"/>
      <c r="I46" s="47"/>
    </row>
    <row r="47" spans="2:9">
      <c r="B47" s="47"/>
      <c r="C47" s="47"/>
      <c r="D47" s="47"/>
      <c r="E47" s="47"/>
      <c r="F47" s="47"/>
      <c r="G47" s="47"/>
      <c r="H47" s="47"/>
      <c r="I47" s="47"/>
    </row>
    <row r="48" spans="2:9">
      <c r="B48" s="47"/>
      <c r="C48" s="47"/>
      <c r="D48" s="47"/>
      <c r="E48" s="47"/>
      <c r="F48" s="47"/>
      <c r="G48" s="47"/>
      <c r="H48" s="47"/>
      <c r="I48" s="47"/>
    </row>
    <row r="49" spans="1:9">
      <c r="B49" s="47"/>
      <c r="C49" s="47"/>
      <c r="D49" s="47"/>
      <c r="E49" s="47"/>
      <c r="F49" s="47"/>
      <c r="G49" s="47"/>
      <c r="H49" s="47"/>
      <c r="I49" s="47"/>
    </row>
    <row r="50" spans="1:9">
      <c r="B50" s="47"/>
      <c r="C50" s="47"/>
      <c r="D50" s="47"/>
      <c r="E50" s="47"/>
      <c r="F50" s="47"/>
      <c r="G50" s="47"/>
      <c r="H50" s="47"/>
      <c r="I50" s="47"/>
    </row>
    <row r="51" spans="1:9">
      <c r="B51" s="47"/>
      <c r="C51" s="47"/>
      <c r="D51" s="47"/>
      <c r="E51" s="47"/>
      <c r="F51" s="47"/>
      <c r="G51" s="47"/>
      <c r="H51" s="47"/>
      <c r="I51" s="47"/>
    </row>
    <row r="52" spans="1:9">
      <c r="B52" s="47"/>
      <c r="C52" s="47"/>
      <c r="D52" s="47"/>
      <c r="E52" s="47"/>
      <c r="F52" s="47"/>
      <c r="G52" s="47"/>
      <c r="H52" s="47"/>
      <c r="I52" s="47"/>
    </row>
    <row r="53" spans="1:9">
      <c r="B53" s="47"/>
      <c r="C53" s="47"/>
      <c r="D53" s="47"/>
      <c r="E53" s="47"/>
      <c r="F53" s="47"/>
      <c r="G53" s="47"/>
      <c r="H53" s="47"/>
      <c r="I53" s="47"/>
    </row>
    <row r="54" spans="1:9">
      <c r="B54" s="47"/>
      <c r="C54" s="47"/>
      <c r="D54" s="47"/>
      <c r="E54" s="47"/>
      <c r="F54" s="47"/>
      <c r="G54" s="47"/>
      <c r="H54" s="47"/>
      <c r="I54" s="47"/>
    </row>
    <row r="55" spans="1:9">
      <c r="B55" s="47"/>
      <c r="C55" s="47"/>
      <c r="D55" s="47"/>
      <c r="E55" s="47"/>
      <c r="F55" s="47"/>
      <c r="G55" s="47"/>
      <c r="H55" s="47"/>
      <c r="I55" s="47"/>
    </row>
    <row r="56" spans="1:9">
      <c r="B56" s="47"/>
      <c r="C56" s="47"/>
      <c r="D56" s="47"/>
      <c r="E56" s="47"/>
      <c r="F56" s="47"/>
      <c r="G56" s="47"/>
      <c r="H56" s="47"/>
      <c r="I56" s="47"/>
    </row>
    <row r="57" spans="1:9">
      <c r="B57" s="47"/>
      <c r="C57" s="47"/>
      <c r="D57" s="47"/>
      <c r="E57" s="47"/>
      <c r="F57" s="47"/>
      <c r="G57" s="47"/>
      <c r="H57" s="47"/>
      <c r="I57" s="47"/>
    </row>
    <row r="58" spans="1:9">
      <c r="B58" s="47"/>
      <c r="C58" s="47"/>
      <c r="D58" s="47"/>
      <c r="E58" s="47"/>
      <c r="F58" s="47"/>
      <c r="G58" s="47"/>
      <c r="H58" s="47"/>
      <c r="I58" s="47"/>
    </row>
    <row r="59" spans="1:9">
      <c r="B59" s="47"/>
      <c r="C59" s="47"/>
      <c r="D59" s="47"/>
      <c r="E59" s="47"/>
      <c r="F59" s="47"/>
      <c r="G59" s="47"/>
      <c r="H59" s="47"/>
      <c r="I59" s="47"/>
    </row>
    <row r="60" spans="1:9">
      <c r="B60" s="47"/>
      <c r="C60" s="47"/>
      <c r="D60" s="47"/>
      <c r="E60" s="47"/>
      <c r="F60" s="47"/>
      <c r="G60" s="47"/>
      <c r="H60" s="47"/>
      <c r="I60" s="47"/>
    </row>
    <row r="61" spans="1:9">
      <c r="B61" s="47"/>
      <c r="C61" s="47"/>
      <c r="D61" s="47"/>
      <c r="E61" s="47"/>
      <c r="F61" s="47"/>
      <c r="G61" s="47"/>
      <c r="H61" s="47"/>
      <c r="I61" s="47"/>
    </row>
    <row r="62" spans="1:9">
      <c r="B62" s="47"/>
      <c r="C62" s="47"/>
      <c r="D62" s="47"/>
      <c r="E62" s="47"/>
      <c r="F62" s="47"/>
      <c r="G62" s="47"/>
      <c r="H62" s="47"/>
      <c r="I62" s="47"/>
    </row>
    <row r="63" spans="1:9">
      <c r="A63" s="39"/>
      <c r="B63" s="47"/>
    </row>
    <row r="64" spans="1:9">
      <c r="A64" s="39"/>
      <c r="B64" s="47"/>
    </row>
    <row r="65" spans="1:9">
      <c r="A65" s="39"/>
      <c r="B65" s="47"/>
    </row>
    <row r="66" spans="1:9">
      <c r="A66" s="39"/>
      <c r="B66" s="47"/>
    </row>
    <row r="67" spans="1:9">
      <c r="A67" s="39"/>
      <c r="B67" s="47"/>
    </row>
    <row r="68" spans="1:9">
      <c r="A68" s="39"/>
      <c r="B68" s="47"/>
    </row>
    <row r="69" spans="1:9">
      <c r="A69" s="39"/>
    </row>
    <row r="70" spans="1:9">
      <c r="A70" s="5"/>
    </row>
    <row r="71" spans="1:9">
      <c r="A71" s="5"/>
    </row>
    <row r="72" spans="1:9">
      <c r="A72" s="5"/>
      <c r="B72" s="67"/>
      <c r="C72" s="67"/>
      <c r="D72" s="67"/>
      <c r="E72" s="67"/>
      <c r="F72" s="67"/>
      <c r="G72" s="67"/>
      <c r="H72" s="67"/>
      <c r="I72" s="67"/>
    </row>
    <row r="73" spans="1:9">
      <c r="B73" s="67"/>
      <c r="C73" s="67"/>
      <c r="D73" s="67"/>
      <c r="E73" s="67"/>
      <c r="F73" s="67"/>
      <c r="G73" s="67"/>
      <c r="H73" s="67"/>
      <c r="I73" s="67"/>
    </row>
    <row r="74" spans="1:9">
      <c r="B74" s="67"/>
      <c r="C74" s="67"/>
      <c r="D74" s="67"/>
      <c r="E74" s="67"/>
      <c r="F74" s="67"/>
      <c r="G74" s="67"/>
      <c r="H74" s="67"/>
      <c r="I74" s="67"/>
    </row>
    <row r="78" spans="1:9">
      <c r="A78" s="10"/>
    </row>
    <row r="79" spans="1:9">
      <c r="A79" s="10"/>
    </row>
    <row r="80" spans="1:9">
      <c r="A80" s="10"/>
    </row>
    <row r="81" spans="1:1">
      <c r="A81" s="10"/>
    </row>
    <row r="99" spans="1:9">
      <c r="A99" s="13"/>
    </row>
    <row r="100" spans="1:9">
      <c r="A100" s="5"/>
    </row>
    <row r="101" spans="1:9">
      <c r="A101" s="5"/>
    </row>
    <row r="102" spans="1:9">
      <c r="A102" s="5"/>
    </row>
    <row r="103" spans="1:9">
      <c r="A103" s="5"/>
    </row>
    <row r="104" spans="1:9">
      <c r="A104" s="5"/>
      <c r="B104" s="47"/>
      <c r="C104" s="47"/>
      <c r="D104" s="47"/>
      <c r="E104" s="47"/>
      <c r="F104" s="47"/>
      <c r="G104" s="47"/>
      <c r="H104" s="47"/>
      <c r="I104" s="47"/>
    </row>
    <row r="105" spans="1:9">
      <c r="A105" s="5"/>
      <c r="B105" s="47"/>
      <c r="C105" s="47"/>
      <c r="D105" s="47"/>
      <c r="E105" s="47"/>
      <c r="F105" s="47"/>
      <c r="G105" s="47"/>
      <c r="H105" s="47"/>
      <c r="I105" s="47"/>
    </row>
    <row r="106" spans="1:9">
      <c r="A106" s="5"/>
      <c r="B106" s="47"/>
      <c r="C106" s="47"/>
      <c r="D106" s="47"/>
      <c r="E106" s="47"/>
      <c r="F106" s="47"/>
      <c r="G106" s="47"/>
      <c r="H106" s="47"/>
      <c r="I106" s="47"/>
    </row>
    <row r="107" spans="1:9">
      <c r="A107" s="5"/>
      <c r="B107" s="47"/>
      <c r="C107" s="47"/>
      <c r="D107" s="47"/>
      <c r="E107" s="47"/>
      <c r="F107" s="47"/>
      <c r="G107" s="47"/>
      <c r="H107" s="47"/>
      <c r="I107" s="47"/>
    </row>
    <row r="108" spans="1:9">
      <c r="A108" s="5"/>
      <c r="B108" s="47"/>
      <c r="C108" s="47"/>
      <c r="D108" s="47"/>
      <c r="E108" s="47"/>
      <c r="F108" s="47"/>
      <c r="G108" s="47"/>
      <c r="H108" s="47"/>
      <c r="I108" s="47"/>
    </row>
    <row r="109" spans="1:9">
      <c r="A109" s="5"/>
      <c r="B109" s="47"/>
      <c r="C109" s="47"/>
      <c r="D109" s="47"/>
      <c r="E109" s="47"/>
      <c r="F109" s="47"/>
      <c r="G109" s="47"/>
      <c r="H109" s="47"/>
      <c r="I109" s="47"/>
    </row>
    <row r="110" spans="1:9">
      <c r="A110" s="5"/>
      <c r="B110" s="47"/>
      <c r="C110" s="47"/>
      <c r="D110" s="47"/>
      <c r="E110" s="47"/>
      <c r="F110" s="47"/>
      <c r="G110" s="47"/>
      <c r="H110" s="47"/>
      <c r="I110" s="47"/>
    </row>
    <row r="111" spans="1:9">
      <c r="A111" s="5"/>
      <c r="B111" s="47"/>
      <c r="C111" s="47"/>
      <c r="D111" s="47"/>
      <c r="E111" s="47"/>
      <c r="F111" s="47"/>
      <c r="G111" s="47"/>
      <c r="H111" s="47"/>
      <c r="I111" s="47"/>
    </row>
    <row r="112" spans="1:9">
      <c r="A112" s="5"/>
      <c r="B112" s="47"/>
      <c r="C112" s="47"/>
      <c r="D112" s="47"/>
      <c r="E112" s="47"/>
      <c r="F112" s="47"/>
      <c r="G112" s="47"/>
      <c r="H112" s="47"/>
      <c r="I112" s="47"/>
    </row>
    <row r="113" spans="1:9">
      <c r="A113" s="5"/>
      <c r="B113" s="47"/>
      <c r="C113" s="47"/>
      <c r="D113" s="47"/>
      <c r="E113" s="47"/>
      <c r="F113" s="47"/>
      <c r="G113" s="47"/>
      <c r="H113" s="47"/>
      <c r="I113" s="47"/>
    </row>
    <row r="114" spans="1:9">
      <c r="A114" s="5"/>
      <c r="B114" s="47"/>
      <c r="C114" s="47"/>
      <c r="D114" s="47"/>
      <c r="E114" s="47"/>
      <c r="F114" s="47"/>
      <c r="G114" s="47"/>
      <c r="H114" s="47"/>
      <c r="I114" s="47"/>
    </row>
    <row r="115" spans="1:9">
      <c r="A115" s="5"/>
      <c r="B115" s="47"/>
      <c r="C115" s="47"/>
      <c r="D115" s="47"/>
      <c r="E115" s="47"/>
      <c r="F115" s="47"/>
      <c r="G115" s="47"/>
      <c r="H115" s="47"/>
      <c r="I115" s="47"/>
    </row>
    <row r="116" spans="1:9">
      <c r="A116" s="5"/>
      <c r="B116" s="160"/>
      <c r="C116" s="160"/>
      <c r="D116" s="160"/>
      <c r="E116" s="160"/>
      <c r="F116" s="160"/>
      <c r="G116" s="160"/>
      <c r="H116" s="160"/>
      <c r="I116" s="160"/>
    </row>
    <row r="117" spans="1:9">
      <c r="A117" s="14"/>
      <c r="B117" s="160"/>
      <c r="C117" s="160"/>
      <c r="D117" s="160"/>
      <c r="E117" s="160"/>
      <c r="F117" s="160"/>
      <c r="G117" s="160"/>
      <c r="H117" s="160"/>
      <c r="I117" s="160"/>
    </row>
  </sheetData>
  <mergeCells count="3">
    <mergeCell ref="E13:F13"/>
    <mergeCell ref="B6:G6"/>
    <mergeCell ref="A14:K14"/>
  </mergeCells>
  <hyperlinks>
    <hyperlink ref="A1" location="Contents!B3" display="Return to the Table of Contents" xr:uid="{1F471B3F-1869-40EB-99C1-C86553178020}"/>
  </hyperlink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5"/>
  <dimension ref="A1:H31"/>
  <sheetViews>
    <sheetView workbookViewId="0">
      <selection activeCell="A3" sqref="A3"/>
    </sheetView>
  </sheetViews>
  <sheetFormatPr defaultColWidth="10.625" defaultRowHeight="12.75"/>
  <cols>
    <col min="1" max="1" width="10.625" style="36" customWidth="1"/>
    <col min="2" max="2" width="9.625" style="36" customWidth="1"/>
    <col min="3" max="3" width="4.625" style="36" customWidth="1"/>
    <col min="4" max="16384" width="10.625" style="36"/>
  </cols>
  <sheetData>
    <row r="1" spans="1:7">
      <c r="A1" s="12" t="s">
        <v>55</v>
      </c>
    </row>
    <row r="2" spans="1:7" ht="12" customHeight="1">
      <c r="A2" s="12"/>
    </row>
    <row r="3" spans="1:7" s="35" customFormat="1">
      <c r="A3" s="3" t="s">
        <v>383</v>
      </c>
      <c r="B3" s="4"/>
      <c r="C3" s="4"/>
      <c r="D3" s="4"/>
      <c r="E3" s="4"/>
      <c r="F3" s="4"/>
      <c r="G3" s="4"/>
    </row>
    <row r="4" spans="1:7">
      <c r="A4" s="33"/>
      <c r="B4" s="1"/>
      <c r="C4" s="1"/>
      <c r="D4" s="1"/>
      <c r="E4" s="1"/>
      <c r="F4" s="1"/>
      <c r="G4" s="1"/>
    </row>
    <row r="5" spans="1:7">
      <c r="A5" s="33"/>
      <c r="B5" s="1"/>
      <c r="C5" s="1"/>
      <c r="D5" s="1"/>
      <c r="E5" s="1"/>
      <c r="F5" s="1"/>
      <c r="G5" s="1"/>
    </row>
    <row r="6" spans="1:7">
      <c r="A6" s="3" t="s">
        <v>569</v>
      </c>
      <c r="B6" s="160"/>
      <c r="C6" s="1"/>
      <c r="D6" s="1"/>
      <c r="E6" s="1"/>
      <c r="F6" s="1"/>
      <c r="G6" s="1"/>
    </row>
    <row r="7" spans="1:7">
      <c r="A7" s="310"/>
      <c r="B7" s="310" t="s">
        <v>65</v>
      </c>
      <c r="C7" s="1"/>
      <c r="D7" s="1"/>
      <c r="E7" s="1"/>
      <c r="F7" s="1"/>
      <c r="G7" s="1"/>
    </row>
    <row r="8" spans="1:7">
      <c r="A8" s="5">
        <v>2009</v>
      </c>
      <c r="B8" s="85">
        <v>12779.322</v>
      </c>
      <c r="C8" s="1"/>
      <c r="D8" s="1"/>
      <c r="E8" s="1"/>
      <c r="F8" s="1"/>
      <c r="G8" s="1"/>
    </row>
    <row r="9" spans="1:7">
      <c r="A9" s="316">
        <v>2010</v>
      </c>
      <c r="B9" s="317">
        <v>15007.415000000001</v>
      </c>
      <c r="C9" s="1"/>
      <c r="D9" s="1"/>
      <c r="E9" s="1"/>
      <c r="F9" s="1"/>
      <c r="G9" s="1"/>
    </row>
    <row r="10" spans="1:7">
      <c r="A10" s="5">
        <v>2011</v>
      </c>
      <c r="B10" s="85">
        <v>14184.689</v>
      </c>
      <c r="C10" s="1"/>
      <c r="D10" s="1"/>
      <c r="E10" s="1"/>
      <c r="F10" s="1"/>
      <c r="G10" s="1"/>
    </row>
    <row r="11" spans="1:7">
      <c r="A11" s="316">
        <v>2012</v>
      </c>
      <c r="B11" s="317">
        <v>16319.855</v>
      </c>
      <c r="C11" s="1"/>
      <c r="D11" s="1"/>
      <c r="E11" s="1"/>
      <c r="F11" s="1"/>
      <c r="G11" s="1"/>
    </row>
    <row r="12" spans="1:7">
      <c r="A12" s="5">
        <v>2013</v>
      </c>
      <c r="B12" s="85">
        <v>21237.648000000001</v>
      </c>
      <c r="C12" s="1"/>
      <c r="D12" s="1"/>
      <c r="E12" s="1"/>
      <c r="F12" s="1"/>
      <c r="G12" s="1"/>
    </row>
    <row r="13" spans="1:7">
      <c r="A13" s="316">
        <v>2014</v>
      </c>
      <c r="B13" s="317">
        <v>23609.519</v>
      </c>
      <c r="C13" s="1"/>
      <c r="D13" s="1"/>
      <c r="E13" s="1"/>
      <c r="F13" s="1"/>
      <c r="G13" s="1"/>
    </row>
    <row r="14" spans="1:7">
      <c r="A14" s="5">
        <v>2015</v>
      </c>
      <c r="B14" s="85">
        <v>23159.925999999999</v>
      </c>
      <c r="C14" s="1"/>
      <c r="D14" s="1"/>
      <c r="E14" s="1"/>
      <c r="F14" s="1"/>
      <c r="G14" s="1"/>
    </row>
    <row r="15" spans="1:7">
      <c r="A15" s="316">
        <v>2016</v>
      </c>
      <c r="B15" s="317">
        <v>25093.260999999999</v>
      </c>
      <c r="C15" s="1"/>
      <c r="D15" s="1"/>
      <c r="E15" s="1"/>
      <c r="F15" s="1"/>
      <c r="G15" s="1"/>
    </row>
    <row r="16" spans="1:7">
      <c r="A16" s="5">
        <v>2017</v>
      </c>
      <c r="B16" s="85">
        <v>29840.772000000001</v>
      </c>
      <c r="C16" s="1"/>
      <c r="D16" s="1"/>
      <c r="E16" s="1"/>
      <c r="F16" s="1"/>
      <c r="G16" s="1"/>
    </row>
    <row r="17" spans="1:8">
      <c r="A17" s="316">
        <v>2018</v>
      </c>
      <c r="B17" s="317">
        <v>26971.830999999998</v>
      </c>
      <c r="C17" s="1"/>
      <c r="D17" s="1"/>
      <c r="E17" s="1"/>
      <c r="F17" s="1"/>
      <c r="G17" s="1"/>
    </row>
    <row r="18" spans="1:8">
      <c r="A18" s="5">
        <v>2019</v>
      </c>
      <c r="B18" s="85">
        <v>34378.752</v>
      </c>
      <c r="C18" s="1"/>
      <c r="D18" s="1"/>
      <c r="E18" s="1"/>
      <c r="F18" s="1"/>
      <c r="G18" s="1"/>
    </row>
    <row r="19" spans="1:8">
      <c r="A19" s="316">
        <v>2020</v>
      </c>
      <c r="B19" s="317">
        <v>40917.033000000003</v>
      </c>
      <c r="C19" s="1"/>
      <c r="D19" s="1"/>
      <c r="E19" s="1"/>
      <c r="F19" s="1"/>
      <c r="G19" s="1"/>
    </row>
    <row r="20" spans="1:8">
      <c r="A20" s="5">
        <v>2021</v>
      </c>
      <c r="B20" s="85">
        <v>49065.428</v>
      </c>
      <c r="C20" s="1"/>
      <c r="D20" s="1"/>
      <c r="E20" s="1"/>
      <c r="F20" s="1"/>
      <c r="G20" s="1"/>
    </row>
    <row r="21" spans="1:8">
      <c r="A21" s="316">
        <v>2022</v>
      </c>
      <c r="B21" s="317">
        <v>39736.055</v>
      </c>
      <c r="C21" s="1"/>
      <c r="D21" s="1"/>
      <c r="E21" s="1"/>
      <c r="F21" s="1"/>
      <c r="G21" s="1"/>
    </row>
    <row r="22" spans="1:8">
      <c r="A22" s="93">
        <v>2023</v>
      </c>
      <c r="B22" s="92">
        <v>47130.396999999997</v>
      </c>
      <c r="C22" s="1"/>
      <c r="D22" s="1"/>
      <c r="E22" s="1"/>
      <c r="F22" s="1"/>
      <c r="G22" s="1"/>
    </row>
    <row r="23" spans="1:8">
      <c r="A23" s="5"/>
      <c r="B23" s="8"/>
      <c r="D23" s="1"/>
      <c r="E23" s="1"/>
      <c r="F23" s="1"/>
      <c r="G23" s="1"/>
    </row>
    <row r="24" spans="1:8">
      <c r="A24" s="313" t="s">
        <v>99</v>
      </c>
      <c r="B24" s="314">
        <f>AVERAGE(B$8:B$22)</f>
        <v>27962.126866666669</v>
      </c>
      <c r="C24" s="1"/>
      <c r="D24" s="1"/>
      <c r="E24" s="1"/>
      <c r="F24" s="1"/>
      <c r="G24" s="1"/>
    </row>
    <row r="25" spans="1:8">
      <c r="A25" s="313" t="s">
        <v>123</v>
      </c>
      <c r="B25" s="312">
        <f>B22/B21-1</f>
        <v>0.18608646479878277</v>
      </c>
      <c r="C25" s="1"/>
      <c r="D25" s="1"/>
      <c r="E25" s="1"/>
      <c r="F25" s="1"/>
      <c r="G25" s="1"/>
    </row>
    <row r="26" spans="1:8">
      <c r="A26" s="315" t="s">
        <v>457</v>
      </c>
      <c r="B26" s="312">
        <f>((B22/B17)^(1/5))-1</f>
        <v>0.11809352811112039</v>
      </c>
      <c r="C26" s="1"/>
      <c r="D26" s="1"/>
      <c r="E26" s="1"/>
      <c r="F26" s="1"/>
      <c r="G26" s="1"/>
    </row>
    <row r="27" spans="1:8">
      <c r="A27" s="315" t="s">
        <v>458</v>
      </c>
      <c r="B27" s="312">
        <f>((B22/B12)^(1/10))-1</f>
        <v>8.2977585212243632E-2</v>
      </c>
      <c r="C27" s="1"/>
      <c r="D27" s="1"/>
      <c r="E27" s="1"/>
      <c r="F27" s="1"/>
      <c r="G27" s="1"/>
    </row>
    <row r="28" spans="1:8">
      <c r="C28" s="1"/>
      <c r="D28" s="1"/>
      <c r="E28" s="1"/>
      <c r="F28" s="1"/>
      <c r="G28" s="1"/>
    </row>
    <row r="29" spans="1:8">
      <c r="C29" s="1"/>
      <c r="D29" s="1"/>
      <c r="E29" s="1"/>
      <c r="F29" s="1"/>
      <c r="G29" s="1"/>
    </row>
    <row r="30" spans="1:8" s="132" customFormat="1" ht="12.75" customHeight="1">
      <c r="A30" s="119" t="s">
        <v>110</v>
      </c>
      <c r="B30" s="162"/>
      <c r="C30" s="162"/>
      <c r="D30" s="162"/>
      <c r="E30" s="162"/>
      <c r="F30" s="162"/>
      <c r="G30" s="162"/>
      <c r="H30" s="162"/>
    </row>
    <row r="31" spans="1:8" s="70" customFormat="1" ht="11.25" customHeight="1">
      <c r="A31" s="134" t="s">
        <v>381</v>
      </c>
      <c r="B31" s="162"/>
      <c r="C31" s="162"/>
      <c r="D31" s="162"/>
      <c r="E31" s="162"/>
      <c r="F31" s="162"/>
      <c r="G31" s="162"/>
      <c r="H31" s="162"/>
    </row>
  </sheetData>
  <hyperlinks>
    <hyperlink ref="A1" location="Contents!B3" display="Return to the Table of Contents" xr:uid="{EA86B149-DCFA-4BD7-89DF-E9677C5DFB98}"/>
  </hyperlink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55"/>
  <dimension ref="A1:S57"/>
  <sheetViews>
    <sheetView workbookViewId="0">
      <selection activeCell="A3" sqref="A3"/>
    </sheetView>
  </sheetViews>
  <sheetFormatPr defaultColWidth="10.625" defaultRowHeight="12.75"/>
  <cols>
    <col min="1" max="1" width="10.625" style="5" customWidth="1"/>
    <col min="2" max="9" width="9.625" style="1" customWidth="1"/>
    <col min="10" max="10" width="2.625" style="1" customWidth="1"/>
    <col min="11" max="11" width="10.625" style="1" customWidth="1"/>
    <col min="12" max="19" width="9.625" style="1" customWidth="1"/>
    <col min="20" max="20" width="2.625" style="1" customWidth="1"/>
    <col min="21" max="16384" width="10.625" style="1"/>
  </cols>
  <sheetData>
    <row r="1" spans="1:19">
      <c r="A1" s="12" t="s">
        <v>55</v>
      </c>
    </row>
    <row r="2" spans="1:19">
      <c r="A2" s="12"/>
    </row>
    <row r="3" spans="1:19" s="4" customFormat="1">
      <c r="A3" s="3" t="s">
        <v>384</v>
      </c>
    </row>
    <row r="4" spans="1:19">
      <c r="A4" s="33"/>
    </row>
    <row r="5" spans="1:19">
      <c r="A5" s="33"/>
    </row>
    <row r="6" spans="1:19">
      <c r="A6" s="3" t="s">
        <v>525</v>
      </c>
      <c r="B6" s="14"/>
      <c r="C6" s="14"/>
      <c r="D6" s="14"/>
      <c r="E6" s="14"/>
      <c r="F6" s="14"/>
      <c r="G6" s="14"/>
      <c r="H6" s="14"/>
      <c r="I6" s="14"/>
      <c r="K6" s="3" t="s">
        <v>526</v>
      </c>
      <c r="L6" s="14"/>
      <c r="M6" s="14"/>
      <c r="N6" s="14"/>
      <c r="O6" s="14"/>
      <c r="P6" s="14"/>
      <c r="Q6" s="14"/>
      <c r="R6" s="14"/>
      <c r="S6" s="14"/>
    </row>
    <row r="7" spans="1:19" s="7" customFormat="1" ht="25.5">
      <c r="A7" s="398" t="s">
        <v>576</v>
      </c>
      <c r="B7" s="310" t="s">
        <v>4</v>
      </c>
      <c r="C7" s="310" t="s">
        <v>379</v>
      </c>
      <c r="D7" s="310" t="s">
        <v>367</v>
      </c>
      <c r="E7" s="310" t="s">
        <v>388</v>
      </c>
      <c r="F7" s="310" t="s">
        <v>386</v>
      </c>
      <c r="G7" s="310" t="s">
        <v>385</v>
      </c>
      <c r="H7" s="310" t="s">
        <v>327</v>
      </c>
      <c r="I7" s="310" t="s">
        <v>0</v>
      </c>
      <c r="J7" s="1"/>
      <c r="K7" s="398" t="s">
        <v>577</v>
      </c>
      <c r="L7" s="310" t="str">
        <f>B7</f>
        <v>Equities</v>
      </c>
      <c r="M7" s="310" t="str">
        <f t="shared" ref="M7:S7" si="0">C7</f>
        <v>Deposits</v>
      </c>
      <c r="N7" s="310" t="str">
        <f t="shared" si="0"/>
        <v>MFs</v>
      </c>
      <c r="O7" s="310" t="str">
        <f t="shared" si="0"/>
        <v>UST, Agency</v>
      </c>
      <c r="P7" s="310" t="str">
        <f t="shared" si="0"/>
        <v>Munis</v>
      </c>
      <c r="Q7" s="310" t="str">
        <f t="shared" si="0"/>
        <v>MMFs</v>
      </c>
      <c r="R7" s="310" t="str">
        <f t="shared" si="0"/>
        <v>Corporates</v>
      </c>
      <c r="S7" s="310" t="str">
        <f t="shared" si="0"/>
        <v>Total</v>
      </c>
    </row>
    <row r="8" spans="1:19">
      <c r="A8" s="5">
        <v>2009</v>
      </c>
      <c r="B8" s="85">
        <v>7356.2209999999995</v>
      </c>
      <c r="C8" s="85">
        <v>6689.8010000000004</v>
      </c>
      <c r="D8" s="85">
        <v>4045.1990000000001</v>
      </c>
      <c r="E8" s="85">
        <v>787.10799999999995</v>
      </c>
      <c r="F8" s="85">
        <v>1867.201</v>
      </c>
      <c r="G8" s="85">
        <v>1962.2809999999999</v>
      </c>
      <c r="H8" s="85">
        <v>970.30799999999999</v>
      </c>
      <c r="I8" s="85">
        <v>23678.119000000002</v>
      </c>
      <c r="K8" s="5"/>
      <c r="L8" s="74"/>
      <c r="M8" s="74"/>
      <c r="N8" s="74"/>
      <c r="O8" s="74"/>
      <c r="P8" s="74"/>
      <c r="Q8" s="74"/>
      <c r="R8" s="74"/>
      <c r="S8" s="74"/>
    </row>
    <row r="9" spans="1:19">
      <c r="A9" s="316">
        <v>2010</v>
      </c>
      <c r="B9" s="317">
        <v>8687.9809999999998</v>
      </c>
      <c r="C9" s="317">
        <v>6663.9960000000001</v>
      </c>
      <c r="D9" s="317">
        <v>4730.0929999999998</v>
      </c>
      <c r="E9" s="317">
        <v>1024.9649999999999</v>
      </c>
      <c r="F9" s="317">
        <v>1901.057</v>
      </c>
      <c r="G9" s="317">
        <v>1790.0150000000001</v>
      </c>
      <c r="H9" s="317">
        <v>1119.2670000000001</v>
      </c>
      <c r="I9" s="317">
        <v>25917.374</v>
      </c>
      <c r="K9" s="316">
        <f>A9</f>
        <v>2010</v>
      </c>
      <c r="L9" s="319">
        <f>B9/B8-1</f>
        <v>0.1810386066432752</v>
      </c>
      <c r="M9" s="319">
        <f t="shared" ref="M9:S22" si="1">C9/C8-1</f>
        <v>-3.8573643670417601E-3</v>
      </c>
      <c r="N9" s="319">
        <f t="shared" si="1"/>
        <v>0.16931033553602681</v>
      </c>
      <c r="O9" s="319">
        <f t="shared" si="1"/>
        <v>0.30219105891440567</v>
      </c>
      <c r="P9" s="319">
        <f t="shared" si="1"/>
        <v>1.8131952585715094E-2</v>
      </c>
      <c r="Q9" s="319">
        <f t="shared" si="1"/>
        <v>-8.7788650045533712E-2</v>
      </c>
      <c r="R9" s="319">
        <f t="shared" si="1"/>
        <v>0.15351723370311299</v>
      </c>
      <c r="S9" s="319">
        <f t="shared" si="1"/>
        <v>9.4570645582108925E-2</v>
      </c>
    </row>
    <row r="10" spans="1:19">
      <c r="A10" s="5">
        <v>2011</v>
      </c>
      <c r="B10" s="85">
        <v>8213.1389999999992</v>
      </c>
      <c r="C10" s="85">
        <v>7322.8270000000002</v>
      </c>
      <c r="D10" s="85">
        <v>4710.9369999999999</v>
      </c>
      <c r="E10" s="85">
        <v>1076.4390000000001</v>
      </c>
      <c r="F10" s="85">
        <v>2062.5349999999999</v>
      </c>
      <c r="G10" s="85">
        <v>1711.674</v>
      </c>
      <c r="H10" s="85">
        <v>1306.085</v>
      </c>
      <c r="I10" s="85">
        <v>26403.635999999995</v>
      </c>
      <c r="K10" s="5">
        <f t="shared" ref="K10:K22" si="2">A10</f>
        <v>2011</v>
      </c>
      <c r="L10" s="74">
        <f t="shared" ref="L10:L22" si="3">B10/B9-1</f>
        <v>-5.46550458616335E-2</v>
      </c>
      <c r="M10" s="74">
        <f t="shared" si="1"/>
        <v>9.8864255020561176E-2</v>
      </c>
      <c r="N10" s="74">
        <f t="shared" si="1"/>
        <v>-4.0498146653775713E-3</v>
      </c>
      <c r="O10" s="74">
        <f t="shared" si="1"/>
        <v>5.0220251423219509E-2</v>
      </c>
      <c r="P10" s="74">
        <f t="shared" si="1"/>
        <v>8.4941166940286195E-2</v>
      </c>
      <c r="Q10" s="74">
        <f t="shared" si="1"/>
        <v>-4.3765555037248327E-2</v>
      </c>
      <c r="R10" s="74">
        <f t="shared" si="1"/>
        <v>0.16691102301774285</v>
      </c>
      <c r="S10" s="74">
        <f t="shared" si="1"/>
        <v>1.8762008836234578E-2</v>
      </c>
    </row>
    <row r="11" spans="1:19">
      <c r="A11" s="316">
        <v>2012</v>
      </c>
      <c r="B11" s="317">
        <v>9484.348</v>
      </c>
      <c r="C11" s="317">
        <v>7682.4350000000004</v>
      </c>
      <c r="D11" s="317">
        <v>5578.19</v>
      </c>
      <c r="E11" s="317">
        <v>1161.6300000000001</v>
      </c>
      <c r="F11" s="317">
        <v>2039.626</v>
      </c>
      <c r="G11" s="317">
        <v>1749.2739999999999</v>
      </c>
      <c r="H11" s="317">
        <v>1296.0740000000001</v>
      </c>
      <c r="I11" s="317">
        <v>28991.577000000001</v>
      </c>
      <c r="K11" s="316">
        <f t="shared" si="2"/>
        <v>2012</v>
      </c>
      <c r="L11" s="319">
        <f t="shared" si="3"/>
        <v>0.15477748519780321</v>
      </c>
      <c r="M11" s="319">
        <f t="shared" si="1"/>
        <v>4.9107810412563291E-2</v>
      </c>
      <c r="N11" s="319">
        <f t="shared" si="1"/>
        <v>0.18409352534325962</v>
      </c>
      <c r="O11" s="319">
        <f t="shared" si="1"/>
        <v>7.9141502676881803E-2</v>
      </c>
      <c r="P11" s="319">
        <f t="shared" si="1"/>
        <v>-1.1107205453483204E-2</v>
      </c>
      <c r="Q11" s="319">
        <f t="shared" si="1"/>
        <v>2.1966799752756616E-2</v>
      </c>
      <c r="R11" s="319">
        <f t="shared" si="1"/>
        <v>-7.6648916418150526E-3</v>
      </c>
      <c r="S11" s="319">
        <f t="shared" si="1"/>
        <v>9.8014568902555999E-2</v>
      </c>
    </row>
    <row r="12" spans="1:19">
      <c r="A12" s="5">
        <v>2013</v>
      </c>
      <c r="B12" s="85">
        <v>12312.843999999999</v>
      </c>
      <c r="C12" s="85">
        <v>7989.5060000000003</v>
      </c>
      <c r="D12" s="85">
        <v>6637.1909999999998</v>
      </c>
      <c r="E12" s="85">
        <v>797.56600000000003</v>
      </c>
      <c r="F12" s="85">
        <v>1856.2840000000001</v>
      </c>
      <c r="G12" s="85">
        <v>1680.271</v>
      </c>
      <c r="H12" s="85">
        <v>852.93799999999999</v>
      </c>
      <c r="I12" s="85">
        <v>32126.599999999995</v>
      </c>
      <c r="K12" s="5">
        <f t="shared" si="2"/>
        <v>2013</v>
      </c>
      <c r="L12" s="74">
        <f t="shared" si="3"/>
        <v>0.29822777485600471</v>
      </c>
      <c r="M12" s="74">
        <f t="shared" si="1"/>
        <v>3.997053017695551E-2</v>
      </c>
      <c r="N12" s="74">
        <f t="shared" si="1"/>
        <v>0.18984670654818148</v>
      </c>
      <c r="O12" s="74">
        <f t="shared" si="1"/>
        <v>-0.31340788374955886</v>
      </c>
      <c r="P12" s="74">
        <f t="shared" si="1"/>
        <v>-8.9890009246793245E-2</v>
      </c>
      <c r="Q12" s="74">
        <f t="shared" si="1"/>
        <v>-3.94466504389821E-2</v>
      </c>
      <c r="R12" s="74">
        <f t="shared" si="1"/>
        <v>-0.34190640349239321</v>
      </c>
      <c r="S12" s="74">
        <f t="shared" si="1"/>
        <v>0.10813564919217722</v>
      </c>
    </row>
    <row r="13" spans="1:19">
      <c r="A13" s="316">
        <v>2014</v>
      </c>
      <c r="B13" s="317">
        <v>14136.133</v>
      </c>
      <c r="C13" s="317">
        <v>8501.1229999999996</v>
      </c>
      <c r="D13" s="317">
        <v>7105.4279999999999</v>
      </c>
      <c r="E13" s="317">
        <v>705.45299999999997</v>
      </c>
      <c r="F13" s="317">
        <v>1968.048</v>
      </c>
      <c r="G13" s="317">
        <v>1676.78</v>
      </c>
      <c r="H13" s="317">
        <v>928.19500000000005</v>
      </c>
      <c r="I13" s="317">
        <v>35021.160000000003</v>
      </c>
      <c r="K13" s="316">
        <f t="shared" si="2"/>
        <v>2014</v>
      </c>
      <c r="L13" s="319">
        <f t="shared" si="3"/>
        <v>0.14808024855995905</v>
      </c>
      <c r="M13" s="319">
        <f t="shared" si="1"/>
        <v>6.4036124386163351E-2</v>
      </c>
      <c r="N13" s="319">
        <f t="shared" si="1"/>
        <v>7.0547465034530354E-2</v>
      </c>
      <c r="O13" s="319">
        <f t="shared" si="1"/>
        <v>-0.11549263634608298</v>
      </c>
      <c r="P13" s="319">
        <f t="shared" si="1"/>
        <v>6.0208459481415399E-2</v>
      </c>
      <c r="Q13" s="319">
        <f t="shared" si="1"/>
        <v>-2.0776410471882167E-3</v>
      </c>
      <c r="R13" s="319">
        <f t="shared" si="1"/>
        <v>8.8232673418232155E-2</v>
      </c>
      <c r="S13" s="319">
        <f t="shared" si="1"/>
        <v>9.00985476209748E-2</v>
      </c>
    </row>
    <row r="14" spans="1:19">
      <c r="A14" s="5">
        <v>2015</v>
      </c>
      <c r="B14" s="85">
        <v>13833.614</v>
      </c>
      <c r="C14" s="85">
        <v>9184.2739999999994</v>
      </c>
      <c r="D14" s="85">
        <v>6997.6710000000003</v>
      </c>
      <c r="E14" s="85">
        <v>1215.364</v>
      </c>
      <c r="F14" s="85">
        <v>1935.3150000000001</v>
      </c>
      <c r="G14" s="85">
        <v>1723.6369999999999</v>
      </c>
      <c r="H14" s="85">
        <v>428.33699999999999</v>
      </c>
      <c r="I14" s="85">
        <v>35318.212000000007</v>
      </c>
      <c r="K14" s="5">
        <f t="shared" si="2"/>
        <v>2015</v>
      </c>
      <c r="L14" s="74">
        <f t="shared" si="3"/>
        <v>-2.1400407027862611E-2</v>
      </c>
      <c r="M14" s="74">
        <f t="shared" si="1"/>
        <v>8.0360088896490378E-2</v>
      </c>
      <c r="N14" s="74">
        <f t="shared" si="1"/>
        <v>-1.516544816160259E-2</v>
      </c>
      <c r="O14" s="74">
        <f t="shared" si="1"/>
        <v>0.72281356801941454</v>
      </c>
      <c r="P14" s="74">
        <f t="shared" si="1"/>
        <v>-1.6632216287407631E-2</v>
      </c>
      <c r="Q14" s="74">
        <f t="shared" si="1"/>
        <v>2.794463197318664E-2</v>
      </c>
      <c r="R14" s="74">
        <f t="shared" si="1"/>
        <v>-0.5385269259153519</v>
      </c>
      <c r="S14" s="74">
        <f t="shared" si="1"/>
        <v>8.4820719816249834E-3</v>
      </c>
    </row>
    <row r="15" spans="1:19">
      <c r="A15" s="316">
        <v>2016</v>
      </c>
      <c r="B15" s="317">
        <v>15295.579</v>
      </c>
      <c r="C15" s="317">
        <v>9825.2389999999996</v>
      </c>
      <c r="D15" s="317">
        <v>7350.0370000000003</v>
      </c>
      <c r="E15" s="317">
        <v>1247.4380000000001</v>
      </c>
      <c r="F15" s="317">
        <v>1919.2439999999999</v>
      </c>
      <c r="G15" s="317">
        <v>1580.1959999999999</v>
      </c>
      <c r="H15" s="317">
        <v>178.149</v>
      </c>
      <c r="I15" s="317">
        <v>37395.881999999991</v>
      </c>
      <c r="K15" s="316">
        <f t="shared" si="2"/>
        <v>2016</v>
      </c>
      <c r="L15" s="319">
        <f t="shared" si="3"/>
        <v>0.10568207266734486</v>
      </c>
      <c r="M15" s="319">
        <f t="shared" si="1"/>
        <v>6.9789403060056765E-2</v>
      </c>
      <c r="N15" s="319">
        <f t="shared" si="1"/>
        <v>5.0354753745924796E-2</v>
      </c>
      <c r="O15" s="319">
        <f t="shared" si="1"/>
        <v>2.639044763544085E-2</v>
      </c>
      <c r="P15" s="319">
        <f t="shared" si="1"/>
        <v>-8.3040745305028585E-3</v>
      </c>
      <c r="Q15" s="319">
        <f t="shared" si="1"/>
        <v>-8.3219958726808541E-2</v>
      </c>
      <c r="R15" s="319">
        <f t="shared" si="1"/>
        <v>-0.58409149804943294</v>
      </c>
      <c r="S15" s="319">
        <f t="shared" si="1"/>
        <v>5.8827156935350677E-2</v>
      </c>
    </row>
    <row r="16" spans="1:19">
      <c r="A16" s="5">
        <v>2017</v>
      </c>
      <c r="B16" s="85">
        <v>18101.805</v>
      </c>
      <c r="C16" s="85">
        <v>10177.165999999999</v>
      </c>
      <c r="D16" s="85">
        <v>8707.6229999999996</v>
      </c>
      <c r="E16" s="85">
        <v>1228.3779999999999</v>
      </c>
      <c r="F16" s="85">
        <v>1936.252</v>
      </c>
      <c r="G16" s="85">
        <v>1653.0509999999999</v>
      </c>
      <c r="H16" s="85">
        <v>190.70500000000001</v>
      </c>
      <c r="I16" s="85">
        <v>41994.979999999996</v>
      </c>
      <c r="K16" s="5">
        <f t="shared" si="2"/>
        <v>2017</v>
      </c>
      <c r="L16" s="74">
        <f t="shared" si="3"/>
        <v>0.18346647747038536</v>
      </c>
      <c r="M16" s="74">
        <f t="shared" si="1"/>
        <v>3.5818670670504815E-2</v>
      </c>
      <c r="N16" s="74">
        <f t="shared" si="1"/>
        <v>0.18470464842557921</v>
      </c>
      <c r="O16" s="74">
        <f t="shared" si="1"/>
        <v>-1.5279316487072037E-2</v>
      </c>
      <c r="P16" s="74">
        <f t="shared" si="1"/>
        <v>8.8618226760119878E-3</v>
      </c>
      <c r="Q16" s="74">
        <f t="shared" si="1"/>
        <v>4.6105040134261754E-2</v>
      </c>
      <c r="R16" s="74">
        <f t="shared" si="1"/>
        <v>7.0480328264542758E-2</v>
      </c>
      <c r="S16" s="74">
        <f t="shared" si="1"/>
        <v>0.1229840761611134</v>
      </c>
    </row>
    <row r="17" spans="1:19">
      <c r="A17" s="316">
        <v>2018</v>
      </c>
      <c r="B17" s="317">
        <v>16477.434000000001</v>
      </c>
      <c r="C17" s="317">
        <v>10433.68</v>
      </c>
      <c r="D17" s="317">
        <v>8047.8549999999996</v>
      </c>
      <c r="E17" s="317">
        <v>1919.1320000000001</v>
      </c>
      <c r="F17" s="317">
        <v>1890.1559999999999</v>
      </c>
      <c r="G17" s="317">
        <v>1826.3920000000001</v>
      </c>
      <c r="H17" s="317">
        <v>192.352</v>
      </c>
      <c r="I17" s="317">
        <v>40787.000999999997</v>
      </c>
      <c r="K17" s="316">
        <f t="shared" si="2"/>
        <v>2018</v>
      </c>
      <c r="L17" s="319">
        <f t="shared" si="3"/>
        <v>-8.9735305401864585E-2</v>
      </c>
      <c r="M17" s="319">
        <f t="shared" si="1"/>
        <v>2.5204855654314962E-2</v>
      </c>
      <c r="N17" s="319">
        <f t="shared" si="1"/>
        <v>-7.5769012967143889E-2</v>
      </c>
      <c r="O17" s="319">
        <f t="shared" si="1"/>
        <v>0.56233016221391141</v>
      </c>
      <c r="P17" s="319">
        <f t="shared" si="1"/>
        <v>-2.3806818533951168E-2</v>
      </c>
      <c r="Q17" s="319">
        <f t="shared" si="1"/>
        <v>0.10486125352454345</v>
      </c>
      <c r="R17" s="319">
        <f t="shared" si="1"/>
        <v>8.6363755538658715E-3</v>
      </c>
      <c r="S17" s="319">
        <f t="shared" si="1"/>
        <v>-2.8764842845501959E-2</v>
      </c>
    </row>
    <row r="18" spans="1:19">
      <c r="A18" s="5">
        <v>2019</v>
      </c>
      <c r="B18" s="85">
        <v>21176.745999999999</v>
      </c>
      <c r="C18" s="85">
        <v>11045.962</v>
      </c>
      <c r="D18" s="85">
        <v>10010.1</v>
      </c>
      <c r="E18" s="85">
        <v>2180.5610000000001</v>
      </c>
      <c r="F18" s="85">
        <v>1918.3910000000001</v>
      </c>
      <c r="G18" s="85">
        <v>2271.7910000000002</v>
      </c>
      <c r="H18" s="85">
        <v>211.834</v>
      </c>
      <c r="I18" s="85">
        <v>48815.385000000002</v>
      </c>
      <c r="K18" s="5">
        <f t="shared" si="2"/>
        <v>2019</v>
      </c>
      <c r="L18" s="74">
        <f t="shared" si="3"/>
        <v>0.28519683343899294</v>
      </c>
      <c r="M18" s="74">
        <f t="shared" si="1"/>
        <v>5.8683225860865829E-2</v>
      </c>
      <c r="N18" s="74">
        <f t="shared" si="1"/>
        <v>0.24382211160613609</v>
      </c>
      <c r="O18" s="74">
        <f t="shared" si="1"/>
        <v>0.13622252143156399</v>
      </c>
      <c r="P18" s="74">
        <f t="shared" si="1"/>
        <v>1.4937920467940291E-2</v>
      </c>
      <c r="Q18" s="74">
        <f t="shared" si="1"/>
        <v>0.2438682385818598</v>
      </c>
      <c r="R18" s="74">
        <f t="shared" si="1"/>
        <v>0.10128306438196644</v>
      </c>
      <c r="S18" s="74">
        <f t="shared" si="1"/>
        <v>0.19683683044016909</v>
      </c>
    </row>
    <row r="19" spans="1:19">
      <c r="A19" s="316">
        <v>2020</v>
      </c>
      <c r="B19" s="317">
        <v>26055.117999999999</v>
      </c>
      <c r="C19" s="317">
        <v>13483.955</v>
      </c>
      <c r="D19" s="317">
        <v>10996.298000000001</v>
      </c>
      <c r="E19" s="317">
        <v>1634.126</v>
      </c>
      <c r="F19" s="317">
        <v>1945.2619999999999</v>
      </c>
      <c r="G19" s="317">
        <v>2689.384</v>
      </c>
      <c r="H19" s="317">
        <v>249.648</v>
      </c>
      <c r="I19" s="317">
        <v>57053.790999999997</v>
      </c>
      <c r="K19" s="316">
        <f t="shared" si="2"/>
        <v>2020</v>
      </c>
      <c r="L19" s="319">
        <f t="shared" si="3"/>
        <v>0.23036457064744509</v>
      </c>
      <c r="M19" s="319">
        <f t="shared" si="1"/>
        <v>0.22071350598526407</v>
      </c>
      <c r="N19" s="319">
        <f t="shared" si="1"/>
        <v>9.8520294502552508E-2</v>
      </c>
      <c r="O19" s="319">
        <f t="shared" si="1"/>
        <v>-0.25059376921810494</v>
      </c>
      <c r="P19" s="319">
        <f t="shared" si="1"/>
        <v>1.4007050700300283E-2</v>
      </c>
      <c r="Q19" s="319">
        <f t="shared" si="1"/>
        <v>0.18381664510511753</v>
      </c>
      <c r="R19" s="319">
        <f t="shared" si="1"/>
        <v>0.17850769942502143</v>
      </c>
      <c r="S19" s="319">
        <f t="shared" si="1"/>
        <v>0.16876658864823035</v>
      </c>
    </row>
    <row r="20" spans="1:19">
      <c r="A20" s="5">
        <v>2021</v>
      </c>
      <c r="B20" s="85">
        <v>31684.691999999999</v>
      </c>
      <c r="C20" s="85">
        <v>15211.308000000001</v>
      </c>
      <c r="D20" s="85">
        <v>12829.618</v>
      </c>
      <c r="E20" s="85">
        <v>888.10299999999995</v>
      </c>
      <c r="F20" s="85">
        <v>1811.098</v>
      </c>
      <c r="G20" s="85">
        <v>2802.9319999999998</v>
      </c>
      <c r="H20" s="85">
        <v>350.26299999999998</v>
      </c>
      <c r="I20" s="85">
        <v>65578.01400000001</v>
      </c>
      <c r="K20" s="5">
        <f t="shared" si="2"/>
        <v>2021</v>
      </c>
      <c r="L20" s="74">
        <f t="shared" si="3"/>
        <v>0.21606403778328698</v>
      </c>
      <c r="M20" s="74">
        <f t="shared" si="1"/>
        <v>0.12810432844072839</v>
      </c>
      <c r="N20" s="74">
        <f t="shared" si="1"/>
        <v>0.16672156392996995</v>
      </c>
      <c r="O20" s="74">
        <f t="shared" si="1"/>
        <v>-0.45652722005524671</v>
      </c>
      <c r="P20" s="74">
        <f t="shared" si="1"/>
        <v>-6.8969629797939858E-2</v>
      </c>
      <c r="Q20" s="74">
        <f t="shared" si="1"/>
        <v>4.2220820827371552E-2</v>
      </c>
      <c r="R20" s="74">
        <f t="shared" si="1"/>
        <v>0.40302746266743572</v>
      </c>
      <c r="S20" s="74">
        <f t="shared" si="1"/>
        <v>0.14940677649273137</v>
      </c>
    </row>
    <row r="21" spans="1:19">
      <c r="A21" s="316">
        <v>2022</v>
      </c>
      <c r="B21" s="317">
        <v>26474.632000000001</v>
      </c>
      <c r="C21" s="317">
        <v>14814.281999999999</v>
      </c>
      <c r="D21" s="317">
        <v>9739.41</v>
      </c>
      <c r="E21" s="317">
        <v>2534.8150000000001</v>
      </c>
      <c r="F21" s="317">
        <v>1620.1369999999999</v>
      </c>
      <c r="G21" s="317">
        <v>3079.951</v>
      </c>
      <c r="H21" s="317">
        <v>280.94099999999997</v>
      </c>
      <c r="I21" s="317">
        <v>58544.168000000012</v>
      </c>
      <c r="K21" s="316">
        <f t="shared" si="2"/>
        <v>2022</v>
      </c>
      <c r="L21" s="319">
        <f t="shared" si="3"/>
        <v>-0.16443461088401923</v>
      </c>
      <c r="M21" s="319">
        <f t="shared" si="1"/>
        <v>-2.6100714021437321E-2</v>
      </c>
      <c r="N21" s="319">
        <f t="shared" si="1"/>
        <v>-0.2408651605994816</v>
      </c>
      <c r="O21" s="319">
        <f t="shared" si="1"/>
        <v>1.8541903360308436</v>
      </c>
      <c r="P21" s="319">
        <f t="shared" si="1"/>
        <v>-0.10543935226034151</v>
      </c>
      <c r="Q21" s="319">
        <f t="shared" si="1"/>
        <v>9.883186606025407E-2</v>
      </c>
      <c r="R21" s="319">
        <f t="shared" si="1"/>
        <v>-0.19791413880427</v>
      </c>
      <c r="S21" s="319">
        <f t="shared" si="1"/>
        <v>-0.10725921038108899</v>
      </c>
    </row>
    <row r="22" spans="1:19">
      <c r="A22" s="93">
        <v>2023</v>
      </c>
      <c r="B22" s="92">
        <v>31583.800999999999</v>
      </c>
      <c r="C22" s="92">
        <v>14108.965</v>
      </c>
      <c r="D22" s="92">
        <v>10949.981</v>
      </c>
      <c r="E22" s="92">
        <v>3644.5590000000002</v>
      </c>
      <c r="F22" s="92">
        <v>1773.89</v>
      </c>
      <c r="G22" s="92">
        <v>3982.7489999999998</v>
      </c>
      <c r="H22" s="92">
        <v>310.54700000000003</v>
      </c>
      <c r="I22" s="92">
        <v>66354.492000000013</v>
      </c>
      <c r="K22" s="93">
        <f t="shared" si="2"/>
        <v>2023</v>
      </c>
      <c r="L22" s="73">
        <f t="shared" si="3"/>
        <v>0.1929835700832403</v>
      </c>
      <c r="M22" s="73">
        <f t="shared" si="1"/>
        <v>-4.7610609815581961E-2</v>
      </c>
      <c r="N22" s="73">
        <f t="shared" si="1"/>
        <v>0.12429613292796993</v>
      </c>
      <c r="O22" s="73">
        <f t="shared" si="1"/>
        <v>0.4378007862506732</v>
      </c>
      <c r="P22" s="73">
        <f t="shared" si="1"/>
        <v>9.4901233661104145E-2</v>
      </c>
      <c r="Q22" s="73">
        <f t="shared" si="1"/>
        <v>0.29312089705323219</v>
      </c>
      <c r="R22" s="73">
        <f t="shared" si="1"/>
        <v>0.10538155698171514</v>
      </c>
      <c r="S22" s="73">
        <f t="shared" si="1"/>
        <v>0.13340908696490494</v>
      </c>
    </row>
    <row r="23" spans="1:19">
      <c r="B23" s="9"/>
      <c r="C23" s="9"/>
      <c r="D23" s="9"/>
      <c r="E23" s="9"/>
      <c r="F23" s="9"/>
      <c r="G23" s="9"/>
      <c r="H23" s="9"/>
      <c r="I23" s="9"/>
      <c r="L23" s="11"/>
    </row>
    <row r="24" spans="1:19">
      <c r="A24" s="313" t="s">
        <v>99</v>
      </c>
      <c r="B24" s="314">
        <f>AVERAGE(B$8:B$22)</f>
        <v>17391.605800000001</v>
      </c>
      <c r="C24" s="314">
        <f t="shared" ref="C24:I24" si="4">AVERAGE(C$8:C$22)</f>
        <v>10208.967933333333</v>
      </c>
      <c r="D24" s="314">
        <f t="shared" si="4"/>
        <v>7895.7087333333338</v>
      </c>
      <c r="E24" s="314">
        <f t="shared" si="4"/>
        <v>1469.7091333333333</v>
      </c>
      <c r="F24" s="314">
        <f t="shared" si="4"/>
        <v>1896.2997333333331</v>
      </c>
      <c r="G24" s="314">
        <f t="shared" si="4"/>
        <v>2145.358533333334</v>
      </c>
      <c r="H24" s="314">
        <f t="shared" si="4"/>
        <v>591.04286666666678</v>
      </c>
      <c r="I24" s="314">
        <f t="shared" si="4"/>
        <v>41598.69273333333</v>
      </c>
      <c r="L24" s="9"/>
      <c r="M24" s="9"/>
      <c r="N24" s="9"/>
      <c r="O24" s="9"/>
      <c r="P24" s="9"/>
      <c r="Q24" s="9"/>
      <c r="R24" s="9"/>
    </row>
    <row r="25" spans="1:19">
      <c r="A25" s="313" t="s">
        <v>123</v>
      </c>
      <c r="B25" s="312">
        <f>B22/B21-1</f>
        <v>0.1929835700832403</v>
      </c>
      <c r="C25" s="312">
        <f t="shared" ref="C25:I25" si="5">C22/C21-1</f>
        <v>-4.7610609815581961E-2</v>
      </c>
      <c r="D25" s="312">
        <f t="shared" si="5"/>
        <v>0.12429613292796993</v>
      </c>
      <c r="E25" s="312">
        <f t="shared" si="5"/>
        <v>0.4378007862506732</v>
      </c>
      <c r="F25" s="312">
        <f t="shared" si="5"/>
        <v>9.4901233661104145E-2</v>
      </c>
      <c r="G25" s="312">
        <f t="shared" si="5"/>
        <v>0.29312089705323219</v>
      </c>
      <c r="H25" s="312">
        <f t="shared" si="5"/>
        <v>0.10538155698171514</v>
      </c>
      <c r="I25" s="312">
        <f t="shared" si="5"/>
        <v>0.13340908696490494</v>
      </c>
    </row>
    <row r="26" spans="1:19">
      <c r="A26" s="315" t="s">
        <v>457</v>
      </c>
      <c r="B26" s="312">
        <f>((B22/B17)^(1/5))-1</f>
        <v>0.1389770224495952</v>
      </c>
      <c r="C26" s="312">
        <f t="shared" ref="C26:I26" si="6">((C22/C17)^(1/5))-1</f>
        <v>6.2212795497170736E-2</v>
      </c>
      <c r="D26" s="312">
        <f t="shared" si="6"/>
        <v>6.3522407439569717E-2</v>
      </c>
      <c r="E26" s="312">
        <f t="shared" si="6"/>
        <v>0.13686272603396721</v>
      </c>
      <c r="F26" s="312">
        <f t="shared" si="6"/>
        <v>-1.2616632486623369E-2</v>
      </c>
      <c r="G26" s="312">
        <f t="shared" si="6"/>
        <v>0.16873967770679665</v>
      </c>
      <c r="H26" s="312">
        <f t="shared" si="6"/>
        <v>0.10054074608445274</v>
      </c>
      <c r="I26" s="312">
        <f t="shared" si="6"/>
        <v>0.10222361379233158</v>
      </c>
      <c r="K26" s="36"/>
      <c r="L26" s="74"/>
      <c r="M26" s="74"/>
      <c r="N26" s="74"/>
      <c r="O26" s="74"/>
      <c r="Q26" s="74"/>
      <c r="R26" s="74"/>
      <c r="S26" s="74"/>
    </row>
    <row r="27" spans="1:19">
      <c r="A27" s="315" t="s">
        <v>458</v>
      </c>
      <c r="B27" s="312">
        <f>((B22/B12)^(1/10))-1</f>
        <v>9.8779635577663338E-2</v>
      </c>
      <c r="C27" s="312">
        <f t="shared" ref="C27:I27" si="7">((C22/C12)^(1/10))-1</f>
        <v>5.8516233749540625E-2</v>
      </c>
      <c r="D27" s="312">
        <f t="shared" si="7"/>
        <v>5.1339314444736939E-2</v>
      </c>
      <c r="E27" s="312">
        <f t="shared" si="7"/>
        <v>0.16409342249188219</v>
      </c>
      <c r="F27" s="312">
        <f t="shared" si="7"/>
        <v>-4.5298854489451701E-3</v>
      </c>
      <c r="G27" s="312">
        <f t="shared" si="7"/>
        <v>9.0135193676583292E-2</v>
      </c>
      <c r="H27" s="312">
        <f t="shared" si="7"/>
        <v>-9.6098748979060011E-2</v>
      </c>
      <c r="I27" s="312">
        <f t="shared" si="7"/>
        <v>7.522797758183164E-2</v>
      </c>
      <c r="K27" s="36"/>
      <c r="L27" s="74"/>
      <c r="M27" s="74"/>
      <c r="N27" s="74"/>
      <c r="O27" s="74"/>
      <c r="Q27" s="74"/>
      <c r="R27" s="74"/>
      <c r="S27" s="74"/>
    </row>
    <row r="28" spans="1:19">
      <c r="A28" s="1"/>
    </row>
    <row r="29" spans="1:19" s="130" customFormat="1" ht="11.25">
      <c r="A29" s="70" t="s">
        <v>110</v>
      </c>
      <c r="B29" s="70"/>
      <c r="C29" s="70"/>
      <c r="D29" s="70"/>
      <c r="E29" s="70"/>
      <c r="F29" s="70"/>
      <c r="G29" s="70"/>
      <c r="H29" s="70"/>
      <c r="I29" s="82"/>
    </row>
    <row r="30" spans="1:19" s="130" customFormat="1" ht="11.25">
      <c r="A30" s="70" t="s">
        <v>387</v>
      </c>
      <c r="B30" s="70"/>
      <c r="C30" s="70"/>
      <c r="D30" s="70"/>
      <c r="E30" s="70"/>
      <c r="F30" s="70"/>
      <c r="G30" s="70"/>
      <c r="H30" s="70"/>
      <c r="I30" s="70"/>
    </row>
    <row r="46" spans="1:1">
      <c r="A46" s="1"/>
    </row>
    <row r="55" spans="2:8">
      <c r="E55" s="9"/>
      <c r="F55" s="9"/>
    </row>
    <row r="56" spans="2:8">
      <c r="C56" s="32"/>
      <c r="D56" s="32"/>
      <c r="E56" s="32"/>
      <c r="F56" s="32"/>
      <c r="G56" s="32"/>
      <c r="H56" s="32"/>
    </row>
    <row r="57" spans="2:8">
      <c r="B57" s="32"/>
    </row>
  </sheetData>
  <hyperlinks>
    <hyperlink ref="A1" location="Contents!B3" display="Return to the Table of Contents" xr:uid="{FFB87F11-A49D-44A8-94FC-3FD6DE9F52D4}"/>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56">
    <pageSetUpPr fitToPage="1"/>
  </sheetPr>
  <dimension ref="A1:L32"/>
  <sheetViews>
    <sheetView workbookViewId="0">
      <selection activeCell="A3" sqref="A3"/>
    </sheetView>
  </sheetViews>
  <sheetFormatPr defaultColWidth="10.625" defaultRowHeight="12.75"/>
  <cols>
    <col min="1" max="1" width="10.875" style="1" customWidth="1"/>
    <col min="2" max="8" width="9.625" style="1" customWidth="1"/>
    <col min="9" max="9" width="7.625" style="1" customWidth="1"/>
    <col min="10" max="10" width="2.625" style="1" customWidth="1"/>
    <col min="11" max="16384" width="10.625" style="1"/>
  </cols>
  <sheetData>
    <row r="1" spans="1:9">
      <c r="A1" s="12" t="s">
        <v>55</v>
      </c>
    </row>
    <row r="2" spans="1:9">
      <c r="A2" s="12"/>
    </row>
    <row r="3" spans="1:9" s="4" customFormat="1">
      <c r="A3" s="3" t="s">
        <v>389</v>
      </c>
    </row>
    <row r="4" spans="1:9">
      <c r="A4" s="218"/>
    </row>
    <row r="5" spans="1:9">
      <c r="A5" s="33"/>
    </row>
    <row r="6" spans="1:9">
      <c r="A6" s="14" t="s">
        <v>567</v>
      </c>
      <c r="B6" s="14"/>
      <c r="C6" s="14"/>
      <c r="D6" s="14"/>
      <c r="E6" s="14"/>
      <c r="F6" s="14"/>
      <c r="G6" s="14"/>
      <c r="H6" s="14"/>
      <c r="I6" s="160"/>
    </row>
    <row r="7" spans="1:9" ht="25.5">
      <c r="A7" s="398" t="s">
        <v>580</v>
      </c>
      <c r="B7" s="310" t="s">
        <v>4</v>
      </c>
      <c r="C7" s="310" t="s">
        <v>379</v>
      </c>
      <c r="D7" s="310" t="s">
        <v>367</v>
      </c>
      <c r="E7" s="310" t="s">
        <v>388</v>
      </c>
      <c r="F7" s="310" t="s">
        <v>386</v>
      </c>
      <c r="G7" s="310" t="s">
        <v>385</v>
      </c>
      <c r="H7" s="310" t="s">
        <v>327</v>
      </c>
      <c r="I7" s="100"/>
    </row>
    <row r="8" spans="1:9">
      <c r="A8" s="5">
        <f>'3-04'!A8</f>
        <v>2009</v>
      </c>
      <c r="B8" s="67">
        <f>'3-04'!B8/'3-04'!$I8</f>
        <v>0.31067590292962033</v>
      </c>
      <c r="C8" s="67">
        <f>'3-04'!C8/'3-04'!$I8</f>
        <v>0.28253093077199248</v>
      </c>
      <c r="D8" s="67">
        <f>'3-04'!D8/'3-04'!$I8</f>
        <v>0.17084123109610183</v>
      </c>
      <c r="E8" s="67">
        <f>'3-04'!E8/'3-04'!$I8</f>
        <v>3.3241998657072377E-2</v>
      </c>
      <c r="F8" s="67">
        <f>'3-04'!F8/'3-04'!$I8</f>
        <v>7.8857657569843267E-2</v>
      </c>
      <c r="G8" s="67">
        <f>'3-04'!G8/'3-04'!$I8</f>
        <v>8.2873179241982856E-2</v>
      </c>
      <c r="H8" s="67">
        <f>'3-04'!H8/'3-04'!$I8</f>
        <v>4.0979099733386759E-2</v>
      </c>
      <c r="I8" s="67"/>
    </row>
    <row r="9" spans="1:9">
      <c r="A9" s="322">
        <f>'3-04'!A9</f>
        <v>2010</v>
      </c>
      <c r="B9" s="323">
        <f>'3-04'!B9/'3-04'!$I9</f>
        <v>0.33521841371737737</v>
      </c>
      <c r="C9" s="323">
        <f>'3-04'!C9/'3-04'!$I9</f>
        <v>0.25712466085491531</v>
      </c>
      <c r="D9" s="323">
        <f>'3-04'!D9/'3-04'!$I9</f>
        <v>0.18250664592794008</v>
      </c>
      <c r="E9" s="323">
        <f>'3-04'!E9/'3-04'!$I9</f>
        <v>3.9547409394177044E-2</v>
      </c>
      <c r="F9" s="323">
        <f>'3-04'!F9/'3-04'!$I9</f>
        <v>7.3350679740933636E-2</v>
      </c>
      <c r="G9" s="323">
        <f>'3-04'!G9/'3-04'!$I9</f>
        <v>6.9066217896921203E-2</v>
      </c>
      <c r="H9" s="323">
        <f>'3-04'!H9/'3-04'!$I9</f>
        <v>4.3185972467735353E-2</v>
      </c>
      <c r="I9" s="67"/>
    </row>
    <row r="10" spans="1:9">
      <c r="A10" s="5">
        <f>'3-04'!A10</f>
        <v>2011</v>
      </c>
      <c r="B10" s="67">
        <f>'3-04'!B10/'3-04'!$I10</f>
        <v>0.31106090842942996</v>
      </c>
      <c r="C10" s="67">
        <f>'3-04'!C10/'3-04'!$I10</f>
        <v>0.27734161310207434</v>
      </c>
      <c r="D10" s="67">
        <f>'3-04'!D10/'3-04'!$I10</f>
        <v>0.17842001003195168</v>
      </c>
      <c r="E10" s="67">
        <f>'3-04'!E10/'3-04'!$I10</f>
        <v>4.0768589598796173E-2</v>
      </c>
      <c r="F10" s="67">
        <f>'3-04'!F10/'3-04'!$I10</f>
        <v>7.8115567113559672E-2</v>
      </c>
      <c r="G10" s="67">
        <f>'3-04'!G10/'3-04'!$I10</f>
        <v>6.4827207889095281E-2</v>
      </c>
      <c r="H10" s="67">
        <f>'3-04'!H10/'3-04'!$I10</f>
        <v>4.9466103835093027E-2</v>
      </c>
      <c r="I10" s="67"/>
    </row>
    <row r="11" spans="1:9">
      <c r="A11" s="322">
        <f>'3-04'!A11</f>
        <v>2012</v>
      </c>
      <c r="B11" s="323">
        <f>'3-04'!B11/'3-04'!$I11</f>
        <v>0.32714150044338741</v>
      </c>
      <c r="C11" s="323">
        <f>'3-04'!C11/'3-04'!$I11</f>
        <v>0.26498851718207672</v>
      </c>
      <c r="D11" s="323">
        <f>'3-04'!D11/'3-04'!$I11</f>
        <v>0.19240726366834063</v>
      </c>
      <c r="E11" s="323">
        <f>'3-04'!E11/'3-04'!$I11</f>
        <v>4.0067844532913822E-2</v>
      </c>
      <c r="F11" s="323">
        <f>'3-04'!F11/'3-04'!$I11</f>
        <v>7.0352364757529401E-2</v>
      </c>
      <c r="G11" s="323">
        <f>'3-04'!G11/'3-04'!$I11</f>
        <v>6.0337317973423794E-2</v>
      </c>
      <c r="H11" s="323">
        <f>'3-04'!H11/'3-04'!$I11</f>
        <v>4.4705191442328235E-2</v>
      </c>
      <c r="I11" s="67"/>
    </row>
    <row r="12" spans="1:9">
      <c r="A12" s="5">
        <f>'3-04'!A12</f>
        <v>2013</v>
      </c>
      <c r="B12" s="67">
        <f>'3-04'!B12/'3-04'!$I12</f>
        <v>0.38326010222058982</v>
      </c>
      <c r="C12" s="67">
        <f>'3-04'!C12/'3-04'!$I12</f>
        <v>0.24868818984891031</v>
      </c>
      <c r="D12" s="67">
        <f>'3-04'!D12/'3-04'!$I12</f>
        <v>0.20659487776484287</v>
      </c>
      <c r="E12" s="67">
        <f>'3-04'!E12/'3-04'!$I12</f>
        <v>2.4825720742313227E-2</v>
      </c>
      <c r="F12" s="67">
        <f>'3-04'!F12/'3-04'!$I12</f>
        <v>5.7780281760285879E-2</v>
      </c>
      <c r="G12" s="67">
        <f>'3-04'!G12/'3-04'!$I12</f>
        <v>5.2301550739885336E-2</v>
      </c>
      <c r="H12" s="67">
        <f>'3-04'!H12/'3-04'!$I12</f>
        <v>2.6549276923172702E-2</v>
      </c>
      <c r="I12" s="67"/>
    </row>
    <row r="13" spans="1:9">
      <c r="A13" s="322">
        <f>'3-04'!A13</f>
        <v>2014</v>
      </c>
      <c r="B13" s="323">
        <f>'3-04'!B13/'3-04'!$I13</f>
        <v>0.40364548176017007</v>
      </c>
      <c r="C13" s="323">
        <f>'3-04'!C13/'3-04'!$I13</f>
        <v>0.2427424734075056</v>
      </c>
      <c r="D13" s="323">
        <f>'3-04'!D13/'3-04'!$I13</f>
        <v>0.20288956733586205</v>
      </c>
      <c r="E13" s="323">
        <f>'3-04'!E13/'3-04'!$I13</f>
        <v>2.0143621741826937E-2</v>
      </c>
      <c r="F13" s="323">
        <f>'3-04'!F13/'3-04'!$I13</f>
        <v>5.6195968380259247E-2</v>
      </c>
      <c r="G13" s="323">
        <f>'3-04'!G13/'3-04'!$I13</f>
        <v>4.7879053692110707E-2</v>
      </c>
      <c r="H13" s="323">
        <f>'3-04'!H13/'3-04'!$I13</f>
        <v>2.6503833682265235E-2</v>
      </c>
      <c r="I13" s="67"/>
    </row>
    <row r="14" spans="1:9">
      <c r="A14" s="5">
        <f>'3-04'!A14</f>
        <v>2015</v>
      </c>
      <c r="B14" s="67">
        <f>'3-04'!B14/'3-04'!$I14</f>
        <v>0.39168500375953336</v>
      </c>
      <c r="C14" s="67">
        <f>'3-04'!C14/'3-04'!$I14</f>
        <v>0.26004357185465665</v>
      </c>
      <c r="D14" s="67">
        <f>'3-04'!D14/'3-04'!$I14</f>
        <v>0.19813208550874542</v>
      </c>
      <c r="E14" s="67">
        <f>'3-04'!E14/'3-04'!$I14</f>
        <v>3.4411821300579987E-2</v>
      </c>
      <c r="F14" s="67">
        <f>'3-04'!F14/'3-04'!$I14</f>
        <v>5.4796516879167034E-2</v>
      </c>
      <c r="G14" s="67">
        <f>'3-04'!G14/'3-04'!$I14</f>
        <v>4.8803065115527358E-2</v>
      </c>
      <c r="H14" s="67">
        <f>'3-04'!H14/'3-04'!$I14</f>
        <v>1.2127935581789925E-2</v>
      </c>
      <c r="I14" s="67"/>
    </row>
    <row r="15" spans="1:9">
      <c r="A15" s="322">
        <f>'3-04'!A15</f>
        <v>2016</v>
      </c>
      <c r="B15" s="323">
        <f>'3-04'!B15/'3-04'!$I15</f>
        <v>0.40901773623095727</v>
      </c>
      <c r="C15" s="323">
        <f>'3-04'!C15/'3-04'!$I15</f>
        <v>0.26273585417774081</v>
      </c>
      <c r="D15" s="323">
        <f>'3-04'!D15/'3-04'!$I15</f>
        <v>0.19654669463338242</v>
      </c>
      <c r="E15" s="323">
        <f>'3-04'!E15/'3-04'!$I15</f>
        <v>3.3357630126226209E-2</v>
      </c>
      <c r="F15" s="323">
        <f>'3-04'!F15/'3-04'!$I15</f>
        <v>5.1322335437896618E-2</v>
      </c>
      <c r="G15" s="323">
        <f>'3-04'!G15/'3-04'!$I15</f>
        <v>4.2255882612957235E-2</v>
      </c>
      <c r="H15" s="323">
        <f>'3-04'!H15/'3-04'!$I15</f>
        <v>4.7638667808396666E-3</v>
      </c>
      <c r="I15" s="67"/>
    </row>
    <row r="16" spans="1:9">
      <c r="A16" s="5">
        <f>'3-04'!A16</f>
        <v>2017</v>
      </c>
      <c r="B16" s="67">
        <f>'3-04'!B16/'3-04'!$I16</f>
        <v>0.43104687750774023</v>
      </c>
      <c r="C16" s="67">
        <f>'3-04'!C16/'3-04'!$I16</f>
        <v>0.24234244188233928</v>
      </c>
      <c r="D16" s="67">
        <f>'3-04'!D16/'3-04'!$I16</f>
        <v>0.20734914030200755</v>
      </c>
      <c r="E16" s="67">
        <f>'3-04'!E16/'3-04'!$I16</f>
        <v>2.9250591380207826E-2</v>
      </c>
      <c r="F16" s="67">
        <f>'3-04'!F16/'3-04'!$I16</f>
        <v>4.6106748949517301E-2</v>
      </c>
      <c r="G16" s="67">
        <f>'3-04'!G16/'3-04'!$I16</f>
        <v>3.9363061965977837E-2</v>
      </c>
      <c r="H16" s="67">
        <f>'3-04'!H16/'3-04'!$I16</f>
        <v>4.5411380122100317E-3</v>
      </c>
      <c r="I16" s="67"/>
    </row>
    <row r="17" spans="1:12">
      <c r="A17" s="322">
        <f>'3-04'!A17</f>
        <v>2018</v>
      </c>
      <c r="B17" s="323">
        <f>'3-04'!B17/'3-04'!$I17</f>
        <v>0.40398738804061624</v>
      </c>
      <c r="C17" s="323">
        <f>'3-04'!C17/'3-04'!$I17</f>
        <v>0.25580895246502683</v>
      </c>
      <c r="D17" s="323">
        <f>'3-04'!D17/'3-04'!$I17</f>
        <v>0.19731421292779042</v>
      </c>
      <c r="E17" s="323">
        <f>'3-04'!E17/'3-04'!$I17</f>
        <v>4.7052540097272666E-2</v>
      </c>
      <c r="F17" s="323">
        <f>'3-04'!F17/'3-04'!$I17</f>
        <v>4.634211767616845E-2</v>
      </c>
      <c r="G17" s="323">
        <f>'3-04'!G17/'3-04'!$I17</f>
        <v>4.4778776453802037E-2</v>
      </c>
      <c r="H17" s="323">
        <f>'3-04'!H17/'3-04'!$I17</f>
        <v>4.7160123393235019E-3</v>
      </c>
      <c r="I17" s="67"/>
    </row>
    <row r="18" spans="1:12">
      <c r="A18" s="5">
        <f>'3-04'!A18</f>
        <v>2019</v>
      </c>
      <c r="B18" s="67">
        <f>'3-04'!B18/'3-04'!$I18</f>
        <v>0.43381294647169122</v>
      </c>
      <c r="C18" s="67">
        <f>'3-04'!C18/'3-04'!$I18</f>
        <v>0.22628034174062131</v>
      </c>
      <c r="D18" s="67">
        <f>'3-04'!D18/'3-04'!$I18</f>
        <v>0.20506035136258785</v>
      </c>
      <c r="E18" s="67">
        <f>'3-04'!E18/'3-04'!$I18</f>
        <v>4.466954424307009E-2</v>
      </c>
      <c r="F18" s="67">
        <f>'3-04'!F18/'3-04'!$I18</f>
        <v>3.9298901360708308E-2</v>
      </c>
      <c r="G18" s="67">
        <f>'3-04'!G18/'3-04'!$I18</f>
        <v>4.6538422261752109E-2</v>
      </c>
      <c r="H18" s="67">
        <f>'3-04'!H18/'3-04'!$I18</f>
        <v>4.3394925595690781E-3</v>
      </c>
      <c r="I18" s="67"/>
    </row>
    <row r="19" spans="1:12">
      <c r="A19" s="322">
        <f>'3-04'!A19</f>
        <v>2020</v>
      </c>
      <c r="B19" s="323">
        <f>'3-04'!B19/'3-04'!$I19</f>
        <v>0.45667636704456677</v>
      </c>
      <c r="C19" s="323">
        <f>'3-04'!C19/'3-04'!$I19</f>
        <v>0.23633758184447376</v>
      </c>
      <c r="D19" s="323">
        <f>'3-04'!D19/'3-04'!$I19</f>
        <v>0.19273562382559295</v>
      </c>
      <c r="E19" s="323">
        <f>'3-04'!E19/'3-04'!$I19</f>
        <v>2.8641847830935548E-2</v>
      </c>
      <c r="F19" s="323">
        <f>'3-04'!F19/'3-04'!$I19</f>
        <v>3.4095227782497399E-2</v>
      </c>
      <c r="G19" s="323">
        <f>'3-04'!G19/'3-04'!$I19</f>
        <v>4.7137691516414747E-2</v>
      </c>
      <c r="H19" s="323">
        <f>'3-04'!H19/'3-04'!$I19</f>
        <v>4.3756601555188504E-3</v>
      </c>
      <c r="I19" s="67"/>
    </row>
    <row r="20" spans="1:12">
      <c r="A20" s="5">
        <f>'3-04'!A20</f>
        <v>2021</v>
      </c>
      <c r="B20" s="67">
        <f>'3-04'!B20/'3-04'!$I20</f>
        <v>0.48316028600683142</v>
      </c>
      <c r="C20" s="67">
        <f>'3-04'!C20/'3-04'!$I20</f>
        <v>0.23195743622245099</v>
      </c>
      <c r="D20" s="67">
        <f>'3-04'!D20/'3-04'!$I20</f>
        <v>0.19563901401466655</v>
      </c>
      <c r="E20" s="67">
        <f>'3-04'!E20/'3-04'!$I20</f>
        <v>1.3542694354848865E-2</v>
      </c>
      <c r="F20" s="67">
        <f>'3-04'!F20/'3-04'!$I20</f>
        <v>2.7617457277678455E-2</v>
      </c>
      <c r="G20" s="67">
        <f>'3-04'!G20/'3-04'!$I20</f>
        <v>4.2741947019011572E-2</v>
      </c>
      <c r="H20" s="67">
        <f>'3-04'!H20/'3-04'!$I20</f>
        <v>5.3411651045120077E-3</v>
      </c>
      <c r="I20" s="67"/>
    </row>
    <row r="21" spans="1:12">
      <c r="A21" s="322">
        <f>'3-04'!A21</f>
        <v>2022</v>
      </c>
      <c r="B21" s="323">
        <f>'3-04'!B21/'3-04'!$I21</f>
        <v>0.45221638473024328</v>
      </c>
      <c r="C21" s="323">
        <f>'3-04'!C21/'3-04'!$I21</f>
        <v>0.25304453895390566</v>
      </c>
      <c r="D21" s="323">
        <f>'3-04'!D21/'3-04'!$I21</f>
        <v>0.16636003777524003</v>
      </c>
      <c r="E21" s="323">
        <f>'3-04'!E21/'3-04'!$I21</f>
        <v>4.3297480971973154E-2</v>
      </c>
      <c r="F21" s="323">
        <f>'3-04'!F21/'3-04'!$I21</f>
        <v>2.7673755650605533E-2</v>
      </c>
      <c r="G21" s="323">
        <f>'3-04'!G21/'3-04'!$I21</f>
        <v>5.2609014786921204E-2</v>
      </c>
      <c r="H21" s="323">
        <f>'3-04'!H21/'3-04'!$I21</f>
        <v>4.7987871311109915E-3</v>
      </c>
      <c r="I21" s="74"/>
      <c r="L21" s="11"/>
    </row>
    <row r="22" spans="1:12">
      <c r="A22" s="93">
        <f>'3-04'!A22</f>
        <v>2023</v>
      </c>
      <c r="B22" s="73">
        <f>'3-04'!B22/'3-04'!$I22</f>
        <v>0.47598587598259351</v>
      </c>
      <c r="C22" s="73">
        <f>'3-04'!C22/'3-04'!$I22</f>
        <v>0.21263014115155907</v>
      </c>
      <c r="D22" s="73">
        <f>'3-04'!D22/'3-04'!$I22</f>
        <v>0.1650224524362269</v>
      </c>
      <c r="E22" s="73">
        <f>'3-04'!E22/'3-04'!$I22</f>
        <v>5.4925580622333742E-2</v>
      </c>
      <c r="F22" s="73">
        <f>'3-04'!F22/'3-04'!$I22</f>
        <v>2.6733532976184939E-2</v>
      </c>
      <c r="G22" s="73">
        <f>'3-04'!G22/'3-04'!$I22</f>
        <v>6.0022296606535679E-2</v>
      </c>
      <c r="H22" s="73">
        <f>'3-04'!H22/'3-04'!$I22</f>
        <v>4.6801202245659564E-3</v>
      </c>
      <c r="I22" s="74"/>
      <c r="L22" s="11"/>
    </row>
    <row r="23" spans="1:12">
      <c r="A23" s="5"/>
      <c r="B23" s="32"/>
      <c r="C23" s="32"/>
      <c r="D23" s="32"/>
      <c r="E23" s="32"/>
      <c r="F23" s="32"/>
      <c r="G23" s="32"/>
      <c r="H23" s="32"/>
      <c r="I23" s="74"/>
    </row>
    <row r="24" spans="1:12">
      <c r="A24" s="311" t="s">
        <v>99</v>
      </c>
      <c r="B24" s="312">
        <f>AVERAGE(B$8:B$22)</f>
        <v>0.4005727450183566</v>
      </c>
      <c r="C24" s="312">
        <f t="shared" ref="C24:H24" si="0">AVERAGE(C$8:C$22)</f>
        <v>0.25030648303068331</v>
      </c>
      <c r="D24" s="312">
        <f t="shared" si="0"/>
        <v>0.19052128057408527</v>
      </c>
      <c r="E24" s="312">
        <f t="shared" si="0"/>
        <v>3.5182994372969838E-2</v>
      </c>
      <c r="F24" s="312">
        <f t="shared" si="0"/>
        <v>5.124260755418901E-2</v>
      </c>
      <c r="G24" s="312">
        <f t="shared" si="0"/>
        <v>5.3435645718154602E-2</v>
      </c>
      <c r="H24" s="312">
        <f t="shared" si="0"/>
        <v>1.8738243731561414E-2</v>
      </c>
      <c r="I24" s="74"/>
    </row>
    <row r="25" spans="1:12">
      <c r="A25" s="311" t="s">
        <v>123</v>
      </c>
      <c r="B25" s="312">
        <f>B22-B21</f>
        <v>2.3769491252350228E-2</v>
      </c>
      <c r="C25" s="312">
        <f t="shared" ref="C25:H25" si="1">C22-C21</f>
        <v>-4.0414397802346597E-2</v>
      </c>
      <c r="D25" s="312">
        <f t="shared" si="1"/>
        <v>-1.3375853390131254E-3</v>
      </c>
      <c r="E25" s="312">
        <f t="shared" si="1"/>
        <v>1.1628099650360588E-2</v>
      </c>
      <c r="F25" s="312">
        <f t="shared" si="1"/>
        <v>-9.4022267442059326E-4</v>
      </c>
      <c r="G25" s="312">
        <f t="shared" si="1"/>
        <v>7.4132818196144742E-3</v>
      </c>
      <c r="H25" s="312">
        <f t="shared" si="1"/>
        <v>-1.1866690654503513E-4</v>
      </c>
      <c r="I25" s="74"/>
    </row>
    <row r="26" spans="1:12">
      <c r="I26" s="74"/>
    </row>
    <row r="27" spans="1:12">
      <c r="I27" s="74"/>
    </row>
    <row r="28" spans="1:12" s="130" customFormat="1" ht="11.25" customHeight="1">
      <c r="A28" s="70" t="s">
        <v>110</v>
      </c>
      <c r="B28" s="70"/>
      <c r="C28" s="70"/>
      <c r="D28" s="70"/>
      <c r="E28" s="70"/>
      <c r="F28" s="70"/>
      <c r="G28" s="70"/>
      <c r="H28" s="70"/>
      <c r="I28" s="70"/>
    </row>
    <row r="29" spans="1:12" s="130" customFormat="1" ht="11.25" customHeight="1">
      <c r="A29" s="70" t="s">
        <v>387</v>
      </c>
      <c r="B29" s="70"/>
      <c r="C29" s="70"/>
      <c r="D29" s="70"/>
      <c r="E29" s="70"/>
      <c r="F29" s="70"/>
      <c r="G29" s="70"/>
      <c r="H29" s="70"/>
      <c r="I29" s="70"/>
    </row>
    <row r="30" spans="1:12">
      <c r="A30" s="32"/>
      <c r="B30" s="32"/>
      <c r="C30" s="32"/>
      <c r="D30" s="32"/>
      <c r="E30" s="32"/>
      <c r="F30" s="32"/>
      <c r="G30" s="32"/>
      <c r="H30" s="32"/>
      <c r="I30" s="32"/>
    </row>
    <row r="31" spans="1:12">
      <c r="A31" s="32"/>
      <c r="B31" s="32"/>
      <c r="C31" s="32"/>
      <c r="D31" s="32"/>
      <c r="E31" s="32"/>
      <c r="F31" s="32"/>
      <c r="G31" s="32"/>
      <c r="H31" s="32"/>
      <c r="I31" s="32"/>
    </row>
    <row r="32" spans="1:12">
      <c r="A32" s="32"/>
      <c r="B32" s="32"/>
      <c r="C32" s="32"/>
      <c r="D32" s="32"/>
      <c r="E32" s="32"/>
      <c r="F32" s="32"/>
      <c r="G32" s="32"/>
      <c r="H32" s="32"/>
      <c r="I32" s="32"/>
    </row>
  </sheetData>
  <hyperlinks>
    <hyperlink ref="A1" location="Contents!B3" display="Return to the Table of Contents" xr:uid="{47FF9971-EC0F-4179-B75F-0A13503511A2}"/>
  </hyperlinks>
  <pageMargins left="0.7" right="0.7" top="0.75" bottom="0.75" header="0.3" footer="0.3"/>
  <pageSetup scale="48"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57"/>
  <dimension ref="A1:K30"/>
  <sheetViews>
    <sheetView workbookViewId="0">
      <selection activeCell="A3" sqref="A3"/>
    </sheetView>
  </sheetViews>
  <sheetFormatPr defaultColWidth="9" defaultRowHeight="12.75"/>
  <cols>
    <col min="1" max="1" width="30.625" style="1" customWidth="1"/>
    <col min="2" max="7" width="8.125" style="6" customWidth="1"/>
    <col min="8" max="8" width="2.625" style="1" customWidth="1"/>
    <col min="9" max="11" width="8.125" style="1" customWidth="1"/>
    <col min="12" max="12" width="4.625" style="1" customWidth="1"/>
    <col min="13" max="16384" width="9" style="1"/>
  </cols>
  <sheetData>
    <row r="1" spans="1:11">
      <c r="A1" s="12" t="s">
        <v>55</v>
      </c>
    </row>
    <row r="2" spans="1:11">
      <c r="A2" s="12"/>
    </row>
    <row r="3" spans="1:11" s="4" customFormat="1">
      <c r="A3" s="27" t="s">
        <v>390</v>
      </c>
      <c r="B3" s="21"/>
      <c r="C3" s="21"/>
      <c r="D3" s="21"/>
      <c r="E3" s="21"/>
      <c r="F3" s="21"/>
      <c r="G3" s="21"/>
    </row>
    <row r="4" spans="1:11" s="4" customFormat="1">
      <c r="A4" s="27"/>
      <c r="B4" s="21"/>
      <c r="C4" s="21"/>
      <c r="D4" s="21"/>
      <c r="E4" s="21"/>
      <c r="F4" s="21"/>
      <c r="G4" s="21"/>
    </row>
    <row r="5" spans="1:11">
      <c r="A5" s="10"/>
    </row>
    <row r="6" spans="1:11">
      <c r="A6" s="14" t="s">
        <v>527</v>
      </c>
      <c r="B6" s="14"/>
      <c r="C6" s="14"/>
      <c r="D6" s="14"/>
      <c r="E6" s="14"/>
      <c r="F6" s="14"/>
      <c r="G6" s="14"/>
    </row>
    <row r="7" spans="1:11" ht="25.5">
      <c r="A7" s="398" t="s">
        <v>576</v>
      </c>
      <c r="B7" s="310">
        <v>2018</v>
      </c>
      <c r="C7" s="310">
        <v>2019</v>
      </c>
      <c r="D7" s="310">
        <v>2020</v>
      </c>
      <c r="E7" s="310">
        <v>2021</v>
      </c>
      <c r="F7" s="310">
        <v>2022</v>
      </c>
      <c r="G7" s="310">
        <v>2023</v>
      </c>
      <c r="I7" s="310" t="s">
        <v>99</v>
      </c>
      <c r="J7" s="310" t="s">
        <v>118</v>
      </c>
      <c r="K7" s="310" t="s">
        <v>96</v>
      </c>
    </row>
    <row r="8" spans="1:11">
      <c r="A8" s="5" t="s">
        <v>17</v>
      </c>
      <c r="B8" s="85">
        <v>16477.434000000001</v>
      </c>
      <c r="C8" s="85">
        <v>21176.745999999999</v>
      </c>
      <c r="D8" s="85">
        <v>26055.117999999999</v>
      </c>
      <c r="E8" s="85">
        <v>31684.691999999999</v>
      </c>
      <c r="F8" s="85">
        <v>26474.632000000001</v>
      </c>
      <c r="G8" s="85">
        <v>31583.800999999999</v>
      </c>
      <c r="I8" s="361">
        <f>AVERAGE(B8:G8)</f>
        <v>25575.40383333333</v>
      </c>
      <c r="J8" s="375">
        <f>G8/F8-1</f>
        <v>0.1929835700832403</v>
      </c>
      <c r="K8" s="375">
        <f>((G8/B8)^(1/5))-1</f>
        <v>0.1389770224495952</v>
      </c>
    </row>
    <row r="9" spans="1:11">
      <c r="A9" s="316" t="s">
        <v>16</v>
      </c>
      <c r="B9" s="317">
        <v>27393.191999999995</v>
      </c>
      <c r="C9" s="317">
        <v>33632.853000000003</v>
      </c>
      <c r="D9" s="317">
        <v>39486.661000000007</v>
      </c>
      <c r="E9" s="317">
        <v>48354.136999999995</v>
      </c>
      <c r="F9" s="317">
        <v>38260.417000000001</v>
      </c>
      <c r="G9" s="317">
        <v>45987.037000000018</v>
      </c>
      <c r="I9" s="324">
        <f t="shared" ref="I9:I25" si="0">AVERAGE(B9:G9)</f>
        <v>38852.382833333337</v>
      </c>
      <c r="J9" s="312">
        <f t="shared" ref="J9:J23" si="1">G9/F9-1</f>
        <v>0.20194813872520045</v>
      </c>
      <c r="K9" s="312">
        <f>((G9/B9)^(1/5))-1</f>
        <v>0.10917113084170871</v>
      </c>
    </row>
    <row r="10" spans="1:11">
      <c r="A10" s="44" t="s">
        <v>29</v>
      </c>
      <c r="B10" s="85">
        <v>9657.4500000000007</v>
      </c>
      <c r="C10" s="85">
        <v>11934.519</v>
      </c>
      <c r="D10" s="85">
        <v>13391.07</v>
      </c>
      <c r="E10" s="85">
        <v>15533.811</v>
      </c>
      <c r="F10" s="85">
        <v>11867.026</v>
      </c>
      <c r="G10" s="85">
        <v>13882.105</v>
      </c>
      <c r="I10" s="324">
        <f t="shared" si="0"/>
        <v>12710.996833333333</v>
      </c>
      <c r="J10" s="312">
        <f t="shared" si="1"/>
        <v>0.16980488624529855</v>
      </c>
      <c r="K10" s="312">
        <f t="shared" ref="K10:K23" si="2">((G10/B10)^(1/5))-1</f>
        <v>7.5272580274252876E-2</v>
      </c>
    </row>
    <row r="11" spans="1:11">
      <c r="A11" s="325" t="s">
        <v>45</v>
      </c>
      <c r="B11" s="317">
        <v>6629.5330000000004</v>
      </c>
      <c r="C11" s="317">
        <v>8278.5480000000007</v>
      </c>
      <c r="D11" s="317">
        <v>10673.361999999999</v>
      </c>
      <c r="E11" s="317">
        <v>13898.264999999999</v>
      </c>
      <c r="F11" s="317">
        <v>10799.061</v>
      </c>
      <c r="G11" s="317">
        <v>13276.236000000001</v>
      </c>
      <c r="I11" s="324">
        <f t="shared" si="0"/>
        <v>10592.500833333334</v>
      </c>
      <c r="J11" s="312">
        <f t="shared" si="1"/>
        <v>0.22938799956774036</v>
      </c>
      <c r="K11" s="312">
        <f t="shared" si="2"/>
        <v>0.14899570538937335</v>
      </c>
    </row>
    <row r="12" spans="1:11">
      <c r="A12" s="44" t="s">
        <v>47</v>
      </c>
      <c r="B12" s="85">
        <v>2659.009</v>
      </c>
      <c r="C12" s="85">
        <v>3476.2249999999999</v>
      </c>
      <c r="D12" s="85">
        <v>4229.4399999999996</v>
      </c>
      <c r="E12" s="85">
        <v>5803.33</v>
      </c>
      <c r="F12" s="85">
        <v>5059.1490000000003</v>
      </c>
      <c r="G12" s="85">
        <v>6433.0820000000003</v>
      </c>
      <c r="I12" s="324">
        <f t="shared" si="0"/>
        <v>4610.0391666666665</v>
      </c>
      <c r="J12" s="312">
        <f t="shared" si="1"/>
        <v>0.27157393466766844</v>
      </c>
      <c r="K12" s="312">
        <f t="shared" si="2"/>
        <v>0.19327311529405855</v>
      </c>
    </row>
    <row r="13" spans="1:11">
      <c r="A13" s="325" t="s">
        <v>38</v>
      </c>
      <c r="B13" s="317">
        <v>2447.9789999999998</v>
      </c>
      <c r="C13" s="317">
        <v>2961.8409999999999</v>
      </c>
      <c r="D13" s="317">
        <v>3378.7710000000002</v>
      </c>
      <c r="E13" s="317">
        <v>3869.81</v>
      </c>
      <c r="F13" s="317">
        <v>2931.3969999999999</v>
      </c>
      <c r="G13" s="317">
        <v>3456.777</v>
      </c>
      <c r="I13" s="324">
        <f t="shared" si="0"/>
        <v>3174.4291666666663</v>
      </c>
      <c r="J13" s="312">
        <f t="shared" si="1"/>
        <v>0.17922512713221717</v>
      </c>
      <c r="K13" s="312">
        <f t="shared" si="2"/>
        <v>7.1452037780767697E-2</v>
      </c>
    </row>
    <row r="14" spans="1:11">
      <c r="A14" s="44" t="s">
        <v>51</v>
      </c>
      <c r="B14" s="85">
        <v>2478.6039999999998</v>
      </c>
      <c r="C14" s="85">
        <v>2555.4259999999999</v>
      </c>
      <c r="D14" s="85">
        <v>2906.1419999999998</v>
      </c>
      <c r="E14" s="85">
        <v>3374.1550000000002</v>
      </c>
      <c r="F14" s="85">
        <v>3006.54</v>
      </c>
      <c r="G14" s="85">
        <v>3282.8829999999998</v>
      </c>
      <c r="I14" s="324">
        <f t="shared" si="0"/>
        <v>2933.9583333333335</v>
      </c>
      <c r="J14" s="312">
        <f t="shared" si="1"/>
        <v>9.1913960898574398E-2</v>
      </c>
      <c r="K14" s="312">
        <f t="shared" si="2"/>
        <v>5.7814831102743325E-2</v>
      </c>
    </row>
    <row r="15" spans="1:11">
      <c r="A15" s="325" t="s">
        <v>94</v>
      </c>
      <c r="B15" s="317">
        <v>1789.8679999999999</v>
      </c>
      <c r="C15" s="317">
        <v>2317.7379999999998</v>
      </c>
      <c r="D15" s="317">
        <v>2543.1770000000001</v>
      </c>
      <c r="E15" s="317">
        <v>3144.8969999999999</v>
      </c>
      <c r="F15" s="317">
        <v>2397.6460000000002</v>
      </c>
      <c r="G15" s="317">
        <v>3064.7280000000001</v>
      </c>
      <c r="I15" s="324">
        <f t="shared" si="0"/>
        <v>2543.009</v>
      </c>
      <c r="J15" s="312">
        <f t="shared" si="1"/>
        <v>0.27822372443638455</v>
      </c>
      <c r="K15" s="312">
        <f t="shared" si="2"/>
        <v>0.11356144660169698</v>
      </c>
    </row>
    <row r="16" spans="1:11">
      <c r="A16" s="44" t="s">
        <v>30</v>
      </c>
      <c r="B16" s="85">
        <v>573.74</v>
      </c>
      <c r="C16" s="85">
        <v>683.51300000000003</v>
      </c>
      <c r="D16" s="85">
        <v>771.08900000000006</v>
      </c>
      <c r="E16" s="85">
        <v>811.49</v>
      </c>
      <c r="F16" s="85">
        <v>659.79899999999998</v>
      </c>
      <c r="G16" s="85">
        <v>697.47500000000002</v>
      </c>
      <c r="I16" s="324">
        <f t="shared" si="0"/>
        <v>699.51766666666674</v>
      </c>
      <c r="J16" s="312">
        <f t="shared" si="1"/>
        <v>5.7102238712092745E-2</v>
      </c>
      <c r="K16" s="312">
        <f t="shared" si="2"/>
        <v>3.9830862531578637E-2</v>
      </c>
    </row>
    <row r="17" spans="1:11">
      <c r="A17" s="325" t="s">
        <v>56</v>
      </c>
      <c r="B17" s="317">
        <v>392.11700000000002</v>
      </c>
      <c r="C17" s="317">
        <v>493.89</v>
      </c>
      <c r="D17" s="317">
        <v>518.60599999999999</v>
      </c>
      <c r="E17" s="317">
        <v>642.79200000000003</v>
      </c>
      <c r="F17" s="317">
        <v>532.94500000000005</v>
      </c>
      <c r="G17" s="317">
        <v>596.34900000000005</v>
      </c>
      <c r="I17" s="324">
        <f t="shared" si="0"/>
        <v>529.44983333333346</v>
      </c>
      <c r="J17" s="312">
        <f t="shared" si="1"/>
        <v>0.11896912439369922</v>
      </c>
      <c r="K17" s="312">
        <f t="shared" si="2"/>
        <v>8.74691984357443E-2</v>
      </c>
    </row>
    <row r="18" spans="1:11">
      <c r="A18" s="44" t="s">
        <v>49</v>
      </c>
      <c r="B18" s="85">
        <v>292.06299999999999</v>
      </c>
      <c r="C18" s="85">
        <v>370.69499999999999</v>
      </c>
      <c r="D18" s="85">
        <v>418.58199999999999</v>
      </c>
      <c r="E18" s="85">
        <v>524.00599999999997</v>
      </c>
      <c r="F18" s="85">
        <v>418.678</v>
      </c>
      <c r="G18" s="85">
        <v>533.85400000000004</v>
      </c>
      <c r="I18" s="324">
        <f t="shared" si="0"/>
        <v>426.31299999999993</v>
      </c>
      <c r="J18" s="312">
        <f t="shared" si="1"/>
        <v>0.27509446400336302</v>
      </c>
      <c r="K18" s="312">
        <f t="shared" si="2"/>
        <v>0.12820804393614993</v>
      </c>
    </row>
    <row r="19" spans="1:11">
      <c r="A19" s="325" t="s">
        <v>48</v>
      </c>
      <c r="B19" s="317">
        <v>147.68600000000001</v>
      </c>
      <c r="C19" s="317">
        <v>167</v>
      </c>
      <c r="D19" s="317">
        <v>214.27099999999999</v>
      </c>
      <c r="E19" s="317">
        <v>233.886</v>
      </c>
      <c r="F19" s="317">
        <v>170.26499999999999</v>
      </c>
      <c r="G19" s="317">
        <v>283.43799999999999</v>
      </c>
      <c r="I19" s="324">
        <f t="shared" si="0"/>
        <v>202.75766666666664</v>
      </c>
      <c r="J19" s="312">
        <f t="shared" si="1"/>
        <v>0.66468739905441532</v>
      </c>
      <c r="K19" s="312">
        <f t="shared" si="2"/>
        <v>0.13926236098447653</v>
      </c>
    </row>
    <row r="20" spans="1:11">
      <c r="A20" s="44" t="s">
        <v>46</v>
      </c>
      <c r="B20" s="85">
        <v>169.58600000000001</v>
      </c>
      <c r="C20" s="85">
        <v>214.12</v>
      </c>
      <c r="D20" s="85">
        <v>250.04300000000001</v>
      </c>
      <c r="E20" s="85">
        <v>306.37599999999998</v>
      </c>
      <c r="F20" s="85">
        <v>239.33099999999999</v>
      </c>
      <c r="G20" s="85">
        <v>293.20699999999999</v>
      </c>
      <c r="I20" s="324">
        <f t="shared" si="0"/>
        <v>245.44383333333334</v>
      </c>
      <c r="J20" s="312">
        <f t="shared" si="1"/>
        <v>0.22511082977132091</v>
      </c>
      <c r="K20" s="312">
        <f t="shared" si="2"/>
        <v>0.11572423736191095</v>
      </c>
    </row>
    <row r="21" spans="1:11">
      <c r="A21" s="325" t="s">
        <v>285</v>
      </c>
      <c r="B21" s="317">
        <v>31.178999999999998</v>
      </c>
      <c r="C21" s="317">
        <v>38.978999999999999</v>
      </c>
      <c r="D21" s="317">
        <v>44.265999999999998</v>
      </c>
      <c r="E21" s="317">
        <v>54.798000000000002</v>
      </c>
      <c r="F21" s="317">
        <v>46.42</v>
      </c>
      <c r="G21" s="317">
        <v>53.512999999999998</v>
      </c>
      <c r="I21" s="324">
        <f t="shared" si="0"/>
        <v>44.85916666666666</v>
      </c>
      <c r="J21" s="312">
        <f t="shared" si="1"/>
        <v>0.15280051701852648</v>
      </c>
      <c r="K21" s="312">
        <f t="shared" si="2"/>
        <v>0.11408781255880873</v>
      </c>
    </row>
    <row r="22" spans="1:11">
      <c r="A22" s="44" t="s">
        <v>50</v>
      </c>
      <c r="B22" s="85">
        <v>91.2</v>
      </c>
      <c r="C22" s="85">
        <v>107.181</v>
      </c>
      <c r="D22" s="85">
        <v>105.88800000000001</v>
      </c>
      <c r="E22" s="85">
        <v>123.363</v>
      </c>
      <c r="F22" s="85">
        <v>99.001999999999995</v>
      </c>
      <c r="G22" s="85">
        <v>100.232</v>
      </c>
      <c r="I22" s="324">
        <f t="shared" si="0"/>
        <v>104.47766666666666</v>
      </c>
      <c r="J22" s="312">
        <f t="shared" si="1"/>
        <v>1.2423991434516557E-2</v>
      </c>
      <c r="K22" s="312">
        <f t="shared" si="2"/>
        <v>1.9065998825734676E-2</v>
      </c>
    </row>
    <row r="23" spans="1:11">
      <c r="A23" s="325" t="s">
        <v>39</v>
      </c>
      <c r="B23" s="317">
        <v>33.177999999999997</v>
      </c>
      <c r="C23" s="317">
        <v>33.177999999999997</v>
      </c>
      <c r="D23" s="317">
        <v>33.177999999999997</v>
      </c>
      <c r="E23" s="317">
        <v>33.158000000000001</v>
      </c>
      <c r="F23" s="317">
        <v>33.158000000000001</v>
      </c>
      <c r="G23" s="317">
        <v>33.158000000000001</v>
      </c>
      <c r="I23" s="324">
        <f t="shared" si="0"/>
        <v>33.168000000000006</v>
      </c>
      <c r="J23" s="312">
        <f t="shared" si="1"/>
        <v>0</v>
      </c>
      <c r="K23" s="312">
        <f t="shared" si="2"/>
        <v>-1.2059089889493446E-4</v>
      </c>
    </row>
    <row r="24" spans="1:11">
      <c r="A24" s="44" t="s">
        <v>6</v>
      </c>
      <c r="B24" s="85">
        <v>0</v>
      </c>
      <c r="C24" s="85">
        <v>0</v>
      </c>
      <c r="D24" s="85">
        <v>8.7759999999999998</v>
      </c>
      <c r="E24" s="85">
        <v>0</v>
      </c>
      <c r="F24" s="85">
        <v>0</v>
      </c>
      <c r="G24" s="85">
        <v>0</v>
      </c>
      <c r="I24" s="324">
        <f t="shared" si="0"/>
        <v>1.4626666666666666</v>
      </c>
      <c r="J24" s="312" t="s">
        <v>305</v>
      </c>
      <c r="K24" s="312" t="s">
        <v>305</v>
      </c>
    </row>
    <row r="25" spans="1:11">
      <c r="A25" s="325" t="s">
        <v>79</v>
      </c>
      <c r="B25" s="317">
        <v>0</v>
      </c>
      <c r="C25" s="317">
        <v>0</v>
      </c>
      <c r="D25" s="317">
        <v>0</v>
      </c>
      <c r="E25" s="317">
        <v>0</v>
      </c>
      <c r="F25" s="317">
        <v>0</v>
      </c>
      <c r="G25" s="317">
        <v>0</v>
      </c>
      <c r="I25" s="376">
        <f t="shared" si="0"/>
        <v>0</v>
      </c>
      <c r="J25" s="377" t="s">
        <v>305</v>
      </c>
      <c r="K25" s="377" t="s">
        <v>305</v>
      </c>
    </row>
    <row r="26" spans="1:11">
      <c r="A26" s="358" t="s">
        <v>284</v>
      </c>
      <c r="B26" s="324">
        <v>43870.625999999997</v>
      </c>
      <c r="C26" s="324">
        <v>54809.599000000002</v>
      </c>
      <c r="D26" s="324">
        <v>65541.778999999995</v>
      </c>
      <c r="E26" s="324">
        <v>80038.828999999998</v>
      </c>
      <c r="F26" s="324">
        <v>64735.048999999999</v>
      </c>
      <c r="G26" s="324">
        <v>77570.838000000003</v>
      </c>
      <c r="I26" s="324">
        <f>AVERAGE(B26:G26)</f>
        <v>64427.78666666666</v>
      </c>
      <c r="J26" s="312">
        <f>G26/F26-1</f>
        <v>0.19828190753358355</v>
      </c>
      <c r="K26" s="312">
        <f>((G26/B26)^(1/5))-1</f>
        <v>0.12074014928159071</v>
      </c>
    </row>
    <row r="29" spans="1:11" s="130" customFormat="1" ht="11.25">
      <c r="A29" s="70" t="s">
        <v>110</v>
      </c>
    </row>
    <row r="30" spans="1:11" s="130" customFormat="1" ht="11.25">
      <c r="A30" s="70" t="s">
        <v>392</v>
      </c>
      <c r="B30" s="70"/>
      <c r="C30" s="70"/>
      <c r="D30" s="70"/>
      <c r="E30" s="70"/>
      <c r="F30" s="70"/>
      <c r="G30" s="70"/>
    </row>
  </sheetData>
  <sortState xmlns:xlrd2="http://schemas.microsoft.com/office/spreadsheetml/2017/richdata2" ref="A10:G25">
    <sortCondition descending="1" ref="G10:G25"/>
  </sortState>
  <hyperlinks>
    <hyperlink ref="A1" location="Contents!B3" display="Return to the Table of Contents" xr:uid="{8740F16F-3176-4A77-9EC2-0E238B85E4A9}"/>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58"/>
  <dimension ref="A1:J43"/>
  <sheetViews>
    <sheetView workbookViewId="0">
      <selection activeCell="A3" sqref="A3"/>
    </sheetView>
  </sheetViews>
  <sheetFormatPr defaultColWidth="10.625" defaultRowHeight="12.75"/>
  <cols>
    <col min="1" max="1" width="30.625" style="1" customWidth="1"/>
    <col min="2" max="7" width="8.125" style="1" customWidth="1"/>
    <col min="8" max="8" width="2.625" style="1" customWidth="1"/>
    <col min="9" max="10" width="8.125" style="1" customWidth="1"/>
    <col min="11" max="11" width="4.625" style="1" customWidth="1"/>
    <col min="12" max="16384" width="10.625" style="1"/>
  </cols>
  <sheetData>
    <row r="1" spans="1:10">
      <c r="A1" s="12" t="s">
        <v>55</v>
      </c>
    </row>
    <row r="2" spans="1:10">
      <c r="A2" s="12"/>
    </row>
    <row r="3" spans="1:10" s="4" customFormat="1">
      <c r="A3" s="27" t="s">
        <v>391</v>
      </c>
    </row>
    <row r="4" spans="1:10">
      <c r="A4" s="218"/>
    </row>
    <row r="6" spans="1:10">
      <c r="A6" s="27" t="s">
        <v>568</v>
      </c>
      <c r="B6" s="14"/>
      <c r="C6" s="14"/>
      <c r="D6" s="14"/>
      <c r="E6" s="14"/>
      <c r="F6" s="14"/>
      <c r="G6" s="14"/>
    </row>
    <row r="7" spans="1:10" ht="25.5">
      <c r="A7" s="398" t="s">
        <v>580</v>
      </c>
      <c r="B7" s="310">
        <f>'3-06'!B7</f>
        <v>2018</v>
      </c>
      <c r="C7" s="310">
        <f>'3-06'!C7</f>
        <v>2019</v>
      </c>
      <c r="D7" s="310">
        <f>'3-06'!D7</f>
        <v>2020</v>
      </c>
      <c r="E7" s="310">
        <f>'3-06'!E7</f>
        <v>2021</v>
      </c>
      <c r="F7" s="310">
        <f>'3-06'!F7</f>
        <v>2022</v>
      </c>
      <c r="G7" s="310">
        <f>'3-06'!G7</f>
        <v>2023</v>
      </c>
      <c r="I7" s="360" t="s">
        <v>99</v>
      </c>
      <c r="J7" s="360" t="s">
        <v>123</v>
      </c>
    </row>
    <row r="8" spans="1:10">
      <c r="A8" s="5" t="s">
        <v>17</v>
      </c>
      <c r="B8" s="74">
        <f>'3-06'!B8/'3-06'!B$26</f>
        <v>0.37559149486492405</v>
      </c>
      <c r="C8" s="74">
        <f>'3-06'!C8/'3-06'!C$26</f>
        <v>0.38636929272188247</v>
      </c>
      <c r="D8" s="74">
        <f>'3-06'!D8/'3-06'!D$26</f>
        <v>0.39753449475333896</v>
      </c>
      <c r="E8" s="74">
        <f>'3-06'!E8/'3-06'!E$26</f>
        <v>0.39586651124043803</v>
      </c>
      <c r="F8" s="74">
        <f>'3-06'!F8/'3-06'!F$26</f>
        <v>0.40896905785921323</v>
      </c>
      <c r="G8" s="74">
        <f>'3-06'!G8/'3-06'!G$26</f>
        <v>0.40716075543750085</v>
      </c>
      <c r="I8" s="312">
        <f t="shared" ref="I8:I25" si="0">AVERAGE(B8:G8)</f>
        <v>0.39524860114621624</v>
      </c>
      <c r="J8" s="312">
        <f>G8-F8</f>
        <v>-1.8083024217123711E-3</v>
      </c>
    </row>
    <row r="9" spans="1:10">
      <c r="A9" s="316" t="s">
        <v>16</v>
      </c>
      <c r="B9" s="319">
        <f>'3-06'!B9/'3-06'!B$26</f>
        <v>0.62440850513507595</v>
      </c>
      <c r="C9" s="319">
        <f>'3-06'!C9/'3-06'!C$26</f>
        <v>0.61363070727811753</v>
      </c>
      <c r="D9" s="319">
        <f>'3-06'!D9/'3-06'!D$26</f>
        <v>0.6024655052466612</v>
      </c>
      <c r="E9" s="319">
        <f>'3-06'!E9/'3-06'!E$26</f>
        <v>0.60413348875956185</v>
      </c>
      <c r="F9" s="319">
        <f>'3-06'!F9/'3-06'!F$26</f>
        <v>0.59103094214078689</v>
      </c>
      <c r="G9" s="319">
        <f>'3-06'!G9/'3-06'!G$26</f>
        <v>0.59283924456249937</v>
      </c>
      <c r="I9" s="312">
        <f t="shared" si="0"/>
        <v>0.60475139885378382</v>
      </c>
      <c r="J9" s="312">
        <f t="shared" ref="J9:J25" si="1">G9-F9</f>
        <v>1.8083024217124821E-3</v>
      </c>
    </row>
    <row r="10" spans="1:10">
      <c r="A10" s="44" t="str">
        <f>'3-06'!A10</f>
        <v>Mutual Funds</v>
      </c>
      <c r="B10" s="74">
        <f>'3-06'!B10/'3-06'!B$26</f>
        <v>0.22013476625567188</v>
      </c>
      <c r="C10" s="74">
        <f>'3-06'!C10/'3-06'!C$26</f>
        <v>0.21774505228545823</v>
      </c>
      <c r="D10" s="74">
        <f>'3-06'!D10/'3-06'!D$26</f>
        <v>0.20431349597636037</v>
      </c>
      <c r="E10" s="74">
        <f>'3-06'!E10/'3-06'!E$26</f>
        <v>0.19407843910360059</v>
      </c>
      <c r="F10" s="74">
        <f>'3-06'!F10/'3-06'!F$26</f>
        <v>0.18331686131881975</v>
      </c>
      <c r="G10" s="74">
        <f>'3-06'!G10/'3-06'!G$26</f>
        <v>0.17896035878844055</v>
      </c>
      <c r="I10" s="312">
        <f t="shared" si="0"/>
        <v>0.19975816228805854</v>
      </c>
      <c r="J10" s="312">
        <f t="shared" si="1"/>
        <v>-4.3565025303791971E-3</v>
      </c>
    </row>
    <row r="11" spans="1:10">
      <c r="A11" s="325" t="str">
        <f>'3-06'!A11</f>
        <v>Foreign</v>
      </c>
      <c r="B11" s="319">
        <f>'3-06'!B11/'3-06'!B$26</f>
        <v>0.15111553229260966</v>
      </c>
      <c r="C11" s="319">
        <f>'3-06'!C11/'3-06'!C$26</f>
        <v>0.15104193701544871</v>
      </c>
      <c r="D11" s="319">
        <f>'3-06'!D11/'3-06'!D$26</f>
        <v>0.16284821930146265</v>
      </c>
      <c r="E11" s="319">
        <f>'3-06'!E11/'3-06'!E$26</f>
        <v>0.17364403219842209</v>
      </c>
      <c r="F11" s="319">
        <f>'3-06'!F11/'3-06'!F$26</f>
        <v>0.16681938404032104</v>
      </c>
      <c r="G11" s="319">
        <f>'3-06'!G11/'3-06'!G$26</f>
        <v>0.1711498333948642</v>
      </c>
      <c r="I11" s="312">
        <f t="shared" si="0"/>
        <v>0.1627698230405214</v>
      </c>
      <c r="J11" s="312">
        <f t="shared" si="1"/>
        <v>4.3304493545431588E-3</v>
      </c>
    </row>
    <row r="12" spans="1:10">
      <c r="A12" s="44" t="str">
        <f>'3-06'!A12</f>
        <v>Exchange-Traded Funds</v>
      </c>
      <c r="B12" s="74">
        <f>'3-06'!B12/'3-06'!B$26</f>
        <v>6.0610236106500973E-2</v>
      </c>
      <c r="C12" s="74">
        <f>'3-06'!C12/'3-06'!C$26</f>
        <v>6.3423653218116036E-2</v>
      </c>
      <c r="D12" s="74">
        <f>'3-06'!D12/'3-06'!D$26</f>
        <v>6.453044248310684E-2</v>
      </c>
      <c r="E12" s="74">
        <f>'3-06'!E12/'3-06'!E$26</f>
        <v>7.2506433096366271E-2</v>
      </c>
      <c r="F12" s="74">
        <f>'3-06'!F12/'3-06'!F$26</f>
        <v>7.8151620770380514E-2</v>
      </c>
      <c r="G12" s="74">
        <f>'3-06'!G12/'3-06'!G$26</f>
        <v>8.2931706887064957E-2</v>
      </c>
      <c r="I12" s="312">
        <f t="shared" si="0"/>
        <v>7.0359015426922605E-2</v>
      </c>
      <c r="J12" s="312">
        <f t="shared" si="1"/>
        <v>4.7800861166844427E-3</v>
      </c>
    </row>
    <row r="13" spans="1:10">
      <c r="A13" s="325" t="str">
        <f>'3-06'!A13</f>
        <v>Private Pension Funds</v>
      </c>
      <c r="B13" s="319">
        <f>'3-06'!B13/'3-06'!B$26</f>
        <v>5.579995598877481E-2</v>
      </c>
      <c r="C13" s="319">
        <f>'3-06'!C13/'3-06'!C$26</f>
        <v>5.4038727778322186E-2</v>
      </c>
      <c r="D13" s="319">
        <f>'3-06'!D13/'3-06'!D$26</f>
        <v>5.155140814838121E-2</v>
      </c>
      <c r="E13" s="319">
        <f>'3-06'!E13/'3-06'!E$26</f>
        <v>4.8349158131736285E-2</v>
      </c>
      <c r="F13" s="319">
        <f>'3-06'!F13/'3-06'!F$26</f>
        <v>4.5282996541796086E-2</v>
      </c>
      <c r="G13" s="319">
        <f>'3-06'!G13/'3-06'!G$26</f>
        <v>4.4562842030918884E-2</v>
      </c>
      <c r="I13" s="312">
        <f t="shared" si="0"/>
        <v>4.9930848103321573E-2</v>
      </c>
      <c r="J13" s="312">
        <f t="shared" si="1"/>
        <v>-7.2015451087720228E-4</v>
      </c>
    </row>
    <row r="14" spans="1:10">
      <c r="A14" s="44" t="str">
        <f>'3-06'!A14</f>
        <v>State &amp; Local Gov't Retirement Funds</v>
      </c>
      <c r="B14" s="74">
        <f>'3-06'!B14/'3-06'!B$26</f>
        <v>5.6498031279517191E-2</v>
      </c>
      <c r="C14" s="74">
        <f>'3-06'!C14/'3-06'!C$26</f>
        <v>4.6623694510153225E-2</v>
      </c>
      <c r="D14" s="74">
        <f>'3-06'!D14/'3-06'!D$26</f>
        <v>4.43402978121787E-2</v>
      </c>
      <c r="E14" s="74">
        <f>'3-06'!E14/'3-06'!E$26</f>
        <v>4.2156476327258614E-2</v>
      </c>
      <c r="F14" s="74">
        <f>'3-06'!F14/'3-06'!F$26</f>
        <v>4.6443774221905661E-2</v>
      </c>
      <c r="G14" s="74">
        <f>'3-06'!G14/'3-06'!G$26</f>
        <v>4.2321097523788508E-2</v>
      </c>
      <c r="I14" s="312">
        <f t="shared" si="0"/>
        <v>4.6397228612466979E-2</v>
      </c>
      <c r="J14" s="312">
        <f t="shared" si="1"/>
        <v>-4.1226766981171531E-3</v>
      </c>
    </row>
    <row r="15" spans="1:10">
      <c r="A15" s="325" t="str">
        <f>'3-06'!A15</f>
        <v>Nonfinancial corporate business</v>
      </c>
      <c r="B15" s="319">
        <f>'3-06'!B15/'3-06'!B$26</f>
        <v>4.0798779575199132E-2</v>
      </c>
      <c r="C15" s="319">
        <f>'3-06'!C15/'3-06'!C$26</f>
        <v>4.2287081866809496E-2</v>
      </c>
      <c r="D15" s="319">
        <f>'3-06'!D15/'3-06'!D$26</f>
        <v>3.8802379776722268E-2</v>
      </c>
      <c r="E15" s="319">
        <f>'3-06'!E15/'3-06'!E$26</f>
        <v>3.9292141567938234E-2</v>
      </c>
      <c r="F15" s="319">
        <f>'3-06'!F15/'3-06'!F$26</f>
        <v>3.7037834017859476E-2</v>
      </c>
      <c r="G15" s="319">
        <f>'3-06'!G15/'3-06'!G$26</f>
        <v>3.9508764878883995E-2</v>
      </c>
      <c r="I15" s="312">
        <f t="shared" si="0"/>
        <v>3.9621163613902104E-2</v>
      </c>
      <c r="J15" s="312">
        <f t="shared" si="1"/>
        <v>2.4709308610245187E-3</v>
      </c>
    </row>
    <row r="16" spans="1:10">
      <c r="A16" s="44" t="str">
        <f>'3-06'!A16</f>
        <v>Life Insurance Companies</v>
      </c>
      <c r="B16" s="74">
        <f>'3-06'!B16/'3-06'!B$26</f>
        <v>1.3077998932588744E-2</v>
      </c>
      <c r="C16" s="74">
        <f>'3-06'!C16/'3-06'!C$26</f>
        <v>1.2470680546303577E-2</v>
      </c>
      <c r="D16" s="74">
        <f>'3-06'!D16/'3-06'!D$26</f>
        <v>1.1764846968831897E-2</v>
      </c>
      <c r="E16" s="74">
        <f>'3-06'!E16/'3-06'!E$26</f>
        <v>1.0138704053253953E-2</v>
      </c>
      <c r="F16" s="74">
        <f>'3-06'!F16/'3-06'!F$26</f>
        <v>1.0192299383290804E-2</v>
      </c>
      <c r="G16" s="74">
        <f>'3-06'!G16/'3-06'!G$26</f>
        <v>8.9914588778839798E-3</v>
      </c>
      <c r="I16" s="312">
        <f t="shared" si="0"/>
        <v>1.1105998127025493E-2</v>
      </c>
      <c r="J16" s="312">
        <f t="shared" si="1"/>
        <v>-1.2008405054068239E-3</v>
      </c>
    </row>
    <row r="17" spans="1:10">
      <c r="A17" s="325" t="str">
        <f>'3-06'!A17</f>
        <v>Property Casualty Companies</v>
      </c>
      <c r="B17" s="319">
        <f>'3-06'!B17/'3-06'!B$26</f>
        <v>8.9380306540417283E-3</v>
      </c>
      <c r="C17" s="319">
        <f>'3-06'!C17/'3-06'!C$26</f>
        <v>9.0110128337191446E-3</v>
      </c>
      <c r="D17" s="319">
        <f>'3-06'!D17/'3-06'!D$26</f>
        <v>7.9126018230295525E-3</v>
      </c>
      <c r="E17" s="319">
        <f>'3-06'!E17/'3-06'!E$26</f>
        <v>8.0310020527661653E-3</v>
      </c>
      <c r="F17" s="319">
        <f>'3-06'!F17/'3-06'!F$26</f>
        <v>8.2327117725669759E-3</v>
      </c>
      <c r="G17" s="319">
        <f>'3-06'!G17/'3-06'!G$26</f>
        <v>7.6877988607007191E-3</v>
      </c>
      <c r="I17" s="312">
        <f t="shared" si="0"/>
        <v>8.3021929994707127E-3</v>
      </c>
      <c r="J17" s="312">
        <f t="shared" si="1"/>
        <v>-5.4491291186625681E-4</v>
      </c>
    </row>
    <row r="18" spans="1:10">
      <c r="A18" s="44" t="str">
        <f>'3-06'!A18</f>
        <v>Federal Gov't Retirement Funds</v>
      </c>
      <c r="B18" s="74">
        <f>'3-06'!B18/'3-06'!B$26</f>
        <v>6.6573702413090709E-3</v>
      </c>
      <c r="C18" s="74">
        <f>'3-06'!C18/'3-06'!C$26</f>
        <v>6.763322607049177E-3</v>
      </c>
      <c r="D18" s="74">
        <f>'3-06'!D18/'3-06'!D$26</f>
        <v>6.3864912790969558E-3</v>
      </c>
      <c r="E18" s="74">
        <f>'3-06'!E18/'3-06'!E$26</f>
        <v>6.5468973815196617E-3</v>
      </c>
      <c r="F18" s="74">
        <f>'3-06'!F18/'3-06'!F$26</f>
        <v>6.4675628808128346E-3</v>
      </c>
      <c r="G18" s="74">
        <f>'3-06'!G18/'3-06'!G$26</f>
        <v>6.8821481598535785E-3</v>
      </c>
      <c r="I18" s="312">
        <f t="shared" si="0"/>
        <v>6.6172987582735461E-3</v>
      </c>
      <c r="J18" s="312">
        <f t="shared" si="1"/>
        <v>4.1458527904074394E-4</v>
      </c>
    </row>
    <row r="19" spans="1:10">
      <c r="A19" s="325" t="str">
        <f>'3-06'!A19</f>
        <v>Broker/Dealers</v>
      </c>
      <c r="B19" s="319">
        <f>'3-06'!B19/'3-06'!B$26</f>
        <v>3.3663982820760301E-3</v>
      </c>
      <c r="C19" s="319">
        <f>'3-06'!C19/'3-06'!C$26</f>
        <v>3.0469115455488004E-3</v>
      </c>
      <c r="D19" s="319">
        <f>'3-06'!D19/'3-06'!D$26</f>
        <v>3.2692277089396674E-3</v>
      </c>
      <c r="E19" s="319">
        <f>'3-06'!E19/'3-06'!E$26</f>
        <v>2.9221566947212584E-3</v>
      </c>
      <c r="F19" s="319">
        <f>'3-06'!F19/'3-06'!F$26</f>
        <v>2.6301826078790795E-3</v>
      </c>
      <c r="G19" s="319">
        <f>'3-06'!G19/'3-06'!G$26</f>
        <v>3.6539246875223904E-3</v>
      </c>
      <c r="I19" s="312">
        <f t="shared" si="0"/>
        <v>3.1481335877812044E-3</v>
      </c>
      <c r="J19" s="312">
        <f t="shared" si="1"/>
        <v>1.0237420796433108E-3</v>
      </c>
    </row>
    <row r="20" spans="1:10">
      <c r="A20" s="44" t="str">
        <f>'3-06'!A20</f>
        <v>State &amp; Local Governments</v>
      </c>
      <c r="B20" s="74">
        <f>'3-06'!B20/'3-06'!B$26</f>
        <v>3.8655933471293531E-3</v>
      </c>
      <c r="C20" s="74">
        <f>'3-06'!C20/'3-06'!C$26</f>
        <v>3.906614970855744E-3</v>
      </c>
      <c r="D20" s="74">
        <f>'3-06'!D20/'3-06'!D$26</f>
        <v>3.8150169832893918E-3</v>
      </c>
      <c r="E20" s="74">
        <f>'3-06'!E20/'3-06'!E$26</f>
        <v>3.8278421089843781E-3</v>
      </c>
      <c r="F20" s="74">
        <f>'3-06'!F20/'3-06'!F$26</f>
        <v>3.6970853300813907E-3</v>
      </c>
      <c r="G20" s="74">
        <f>'3-06'!G20/'3-06'!G$26</f>
        <v>3.7798611895877672E-3</v>
      </c>
      <c r="I20" s="312">
        <f t="shared" si="0"/>
        <v>3.8153356549880044E-3</v>
      </c>
      <c r="J20" s="312">
        <f t="shared" si="1"/>
        <v>8.2775859506376438E-5</v>
      </c>
    </row>
    <row r="21" spans="1:10">
      <c r="A21" s="325" t="str">
        <f>'3-06'!A21</f>
        <v>U.S. Chartered Depository Institutions</v>
      </c>
      <c r="B21" s="319">
        <f>'3-06'!B21/'3-06'!B$26</f>
        <v>7.1070333028755959E-4</v>
      </c>
      <c r="C21" s="319">
        <f>'3-06'!C21/'3-06'!C$26</f>
        <v>7.1117104870626767E-4</v>
      </c>
      <c r="D21" s="319">
        <f>'3-06'!D21/'3-06'!D$26</f>
        <v>6.7538600073702615E-4</v>
      </c>
      <c r="E21" s="319">
        <f>'3-06'!E21/'3-06'!E$26</f>
        <v>6.8464270010746913E-4</v>
      </c>
      <c r="F21" s="319">
        <f>'3-06'!F21/'3-06'!F$26</f>
        <v>7.1707677242972357E-4</v>
      </c>
      <c r="G21" s="319">
        <f>'3-06'!G21/'3-06'!G$26</f>
        <v>6.8985976405205255E-4</v>
      </c>
      <c r="I21" s="312">
        <f t="shared" si="0"/>
        <v>6.9813993605334981E-4</v>
      </c>
      <c r="J21" s="312">
        <f t="shared" si="1"/>
        <v>-2.7217008377671014E-5</v>
      </c>
    </row>
    <row r="22" spans="1:10">
      <c r="A22" s="44" t="str">
        <f>'3-06'!A22</f>
        <v>Closed-End Funds</v>
      </c>
      <c r="B22" s="74">
        <f>'3-06'!B22/'3-06'!B$26</f>
        <v>2.0788397229617832E-3</v>
      </c>
      <c r="C22" s="74">
        <f>'3-06'!C22/'3-06'!C$26</f>
        <v>1.9555151279249459E-3</v>
      </c>
      <c r="D22" s="74">
        <f>'3-06'!D22/'3-06'!D$26</f>
        <v>1.6155801935129044E-3</v>
      </c>
      <c r="E22" s="74">
        <f>'3-06'!E22/'3-06'!E$26</f>
        <v>1.5412894159158677E-3</v>
      </c>
      <c r="F22" s="74">
        <f>'3-06'!F22/'3-06'!F$26</f>
        <v>1.5293415472659949E-3</v>
      </c>
      <c r="G22" s="74">
        <f>'3-06'!G22/'3-06'!G$26</f>
        <v>1.2921350675623743E-3</v>
      </c>
      <c r="I22" s="312">
        <f t="shared" si="0"/>
        <v>1.6687835125239784E-3</v>
      </c>
      <c r="J22" s="312">
        <f t="shared" si="1"/>
        <v>-2.3720647970362058E-4</v>
      </c>
    </row>
    <row r="23" spans="1:10">
      <c r="A23" s="325" t="str">
        <f>'3-06'!A23</f>
        <v>Federal Government</v>
      </c>
      <c r="B23" s="319">
        <f>'3-06'!B23/'3-06'!B$26</f>
        <v>7.5626912640818032E-4</v>
      </c>
      <c r="C23" s="319">
        <f>'3-06'!C23/'3-06'!C$26</f>
        <v>6.0533192370190475E-4</v>
      </c>
      <c r="D23" s="319">
        <f>'3-06'!D23/'3-06'!D$26</f>
        <v>5.0621146551423329E-4</v>
      </c>
      <c r="E23" s="319">
        <f>'3-06'!E23/'3-06'!E$26</f>
        <v>4.1427392697112052E-4</v>
      </c>
      <c r="F23" s="319">
        <f>'3-06'!F23/'3-06'!F$26</f>
        <v>5.1221093537752633E-4</v>
      </c>
      <c r="G23" s="319">
        <f>'3-06'!G23/'3-06'!G$26</f>
        <v>4.2745445137514176E-4</v>
      </c>
      <c r="I23" s="312">
        <f t="shared" si="0"/>
        <v>5.369586382246845E-4</v>
      </c>
      <c r="J23" s="312">
        <f t="shared" si="1"/>
        <v>-8.4756484002384571E-5</v>
      </c>
    </row>
    <row r="24" spans="1:10">
      <c r="A24" s="44" t="str">
        <f>'3-06'!A24</f>
        <v>Other</v>
      </c>
      <c r="B24" s="74">
        <f>'3-06'!B24/'3-06'!B$26</f>
        <v>0</v>
      </c>
      <c r="C24" s="74">
        <f>'3-06'!C24/'3-06'!C$26</f>
        <v>0</v>
      </c>
      <c r="D24" s="74">
        <f>'3-06'!D24/'3-06'!D$26</f>
        <v>1.3389932549740525E-4</v>
      </c>
      <c r="E24" s="74">
        <f>'3-06'!E24/'3-06'!E$26</f>
        <v>0</v>
      </c>
      <c r="F24" s="74">
        <f>'3-06'!F24/'3-06'!F$26</f>
        <v>0</v>
      </c>
      <c r="G24" s="74">
        <f>'3-06'!G24/'3-06'!G$26</f>
        <v>0</v>
      </c>
      <c r="I24" s="312">
        <f t="shared" si="0"/>
        <v>2.2316554249567541E-5</v>
      </c>
      <c r="J24" s="312">
        <f t="shared" si="1"/>
        <v>0</v>
      </c>
    </row>
    <row r="25" spans="1:10">
      <c r="A25" s="325" t="str">
        <f>'3-06'!A25</f>
        <v>Monetary Authority</v>
      </c>
      <c r="B25" s="319">
        <f>'3-06'!B25/'3-06'!B$26</f>
        <v>0</v>
      </c>
      <c r="C25" s="319">
        <f>'3-06'!C25/'3-06'!C$26</f>
        <v>0</v>
      </c>
      <c r="D25" s="319">
        <f>'3-06'!D25/'3-06'!D$26</f>
        <v>0</v>
      </c>
      <c r="E25" s="319">
        <f>'3-06'!E25/'3-06'!E$26</f>
        <v>0</v>
      </c>
      <c r="F25" s="319">
        <f>'3-06'!F25/'3-06'!F$26</f>
        <v>0</v>
      </c>
      <c r="G25" s="319">
        <f>'3-06'!G25/'3-06'!G$26</f>
        <v>0</v>
      </c>
      <c r="I25" s="312">
        <f t="shared" si="0"/>
        <v>0</v>
      </c>
      <c r="J25" s="312">
        <f t="shared" si="1"/>
        <v>0</v>
      </c>
    </row>
    <row r="26" spans="1:10">
      <c r="B26" s="6"/>
      <c r="C26" s="6"/>
      <c r="D26" s="6"/>
      <c r="E26" s="6"/>
      <c r="F26" s="6"/>
      <c r="G26" s="6"/>
    </row>
    <row r="27" spans="1:10">
      <c r="B27" s="6"/>
      <c r="C27" s="6"/>
      <c r="D27" s="6"/>
      <c r="E27" s="6"/>
      <c r="F27" s="6"/>
      <c r="G27" s="6"/>
    </row>
    <row r="28" spans="1:10">
      <c r="B28" s="6"/>
      <c r="C28" s="6"/>
      <c r="D28" s="6"/>
      <c r="E28" s="6"/>
      <c r="F28" s="6"/>
      <c r="G28" s="6"/>
    </row>
    <row r="29" spans="1:10" s="130" customFormat="1" ht="11.25">
      <c r="A29" s="70" t="s">
        <v>110</v>
      </c>
    </row>
    <row r="30" spans="1:10" s="130" customFormat="1" ht="11.25">
      <c r="A30" s="70" t="s">
        <v>392</v>
      </c>
      <c r="B30" s="70"/>
      <c r="C30" s="70"/>
      <c r="D30" s="70"/>
      <c r="E30" s="70"/>
      <c r="F30" s="70"/>
      <c r="G30" s="70"/>
    </row>
    <row r="31" spans="1:10">
      <c r="A31" s="32"/>
      <c r="B31" s="32"/>
      <c r="C31" s="32"/>
      <c r="D31" s="32"/>
      <c r="E31" s="32"/>
      <c r="F31" s="32"/>
      <c r="G31" s="32"/>
    </row>
    <row r="32" spans="1:10">
      <c r="A32" s="32"/>
      <c r="B32" s="32"/>
      <c r="C32" s="32"/>
      <c r="D32" s="32"/>
      <c r="E32" s="32"/>
      <c r="F32" s="32"/>
      <c r="G32" s="32"/>
    </row>
    <row r="33" spans="1:7">
      <c r="A33" s="32"/>
      <c r="B33" s="32"/>
      <c r="C33" s="32"/>
      <c r="D33" s="32"/>
      <c r="E33" s="32"/>
      <c r="F33" s="32"/>
      <c r="G33" s="32"/>
    </row>
    <row r="34" spans="1:7">
      <c r="A34" s="32"/>
      <c r="B34" s="32"/>
      <c r="C34" s="32"/>
      <c r="D34" s="32"/>
      <c r="E34" s="32"/>
      <c r="F34" s="32"/>
      <c r="G34" s="32"/>
    </row>
    <row r="35" spans="1:7">
      <c r="A35" s="32"/>
      <c r="B35" s="32"/>
      <c r="C35" s="32"/>
      <c r="D35" s="32"/>
      <c r="E35" s="32"/>
      <c r="F35" s="32"/>
      <c r="G35" s="32"/>
    </row>
    <row r="36" spans="1:7">
      <c r="A36" s="32"/>
      <c r="B36" s="32"/>
      <c r="C36" s="32"/>
      <c r="D36" s="32"/>
      <c r="E36" s="32"/>
      <c r="F36" s="32"/>
      <c r="G36" s="32"/>
    </row>
    <row r="37" spans="1:7">
      <c r="A37" s="32"/>
      <c r="B37" s="32"/>
      <c r="C37" s="32"/>
      <c r="D37" s="32"/>
      <c r="E37" s="32"/>
      <c r="F37" s="32"/>
      <c r="G37" s="32"/>
    </row>
    <row r="38" spans="1:7">
      <c r="A38" s="32"/>
      <c r="B38" s="32"/>
      <c r="C38" s="32"/>
      <c r="D38" s="32"/>
      <c r="E38" s="32"/>
      <c r="F38" s="32"/>
      <c r="G38" s="32"/>
    </row>
    <row r="39" spans="1:7">
      <c r="A39" s="32"/>
      <c r="B39" s="32"/>
      <c r="C39" s="32"/>
      <c r="D39" s="32"/>
      <c r="E39" s="32"/>
      <c r="F39" s="32"/>
      <c r="G39" s="32"/>
    </row>
    <row r="40" spans="1:7">
      <c r="A40" s="32"/>
      <c r="B40" s="32"/>
      <c r="C40" s="32"/>
      <c r="D40" s="32"/>
      <c r="E40" s="32"/>
      <c r="F40" s="32"/>
      <c r="G40" s="32"/>
    </row>
    <row r="41" spans="1:7">
      <c r="A41" s="32"/>
      <c r="B41" s="32"/>
      <c r="C41" s="32"/>
      <c r="D41" s="32"/>
      <c r="E41" s="32"/>
      <c r="F41" s="32"/>
      <c r="G41" s="32"/>
    </row>
    <row r="42" spans="1:7">
      <c r="A42" s="32"/>
      <c r="B42" s="32"/>
      <c r="C42" s="32"/>
      <c r="D42" s="32"/>
      <c r="E42" s="32"/>
      <c r="F42" s="32"/>
      <c r="G42" s="32"/>
    </row>
    <row r="43" spans="1:7">
      <c r="B43" s="32"/>
      <c r="C43" s="32"/>
      <c r="D43" s="32"/>
      <c r="E43" s="32"/>
      <c r="F43" s="32"/>
      <c r="G43" s="32"/>
    </row>
  </sheetData>
  <hyperlinks>
    <hyperlink ref="A1" location="Contents!B3" display="Return to the Table of Contents" xr:uid="{77CA3B83-5693-46A6-8CC7-1B606E2E3D3A}"/>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59"/>
  <dimension ref="A1:J30"/>
  <sheetViews>
    <sheetView workbookViewId="0">
      <selection activeCell="A3" sqref="A3"/>
    </sheetView>
  </sheetViews>
  <sheetFormatPr defaultColWidth="9" defaultRowHeight="12.75"/>
  <cols>
    <col min="1" max="1" width="30.625" style="1" customWidth="1"/>
    <col min="2" max="7" width="8.125" style="6" customWidth="1"/>
    <col min="8" max="8" width="2.625" style="1" customWidth="1"/>
    <col min="9" max="10" width="8.125" style="1" customWidth="1"/>
    <col min="11" max="11" width="4.625" style="1" customWidth="1"/>
    <col min="12" max="16384" width="9" style="1"/>
  </cols>
  <sheetData>
    <row r="1" spans="1:10">
      <c r="A1" s="12" t="s">
        <v>55</v>
      </c>
    </row>
    <row r="2" spans="1:10">
      <c r="A2" s="12"/>
    </row>
    <row r="3" spans="1:10" s="4" customFormat="1">
      <c r="A3" s="27" t="s">
        <v>393</v>
      </c>
      <c r="B3" s="21"/>
      <c r="C3" s="21"/>
      <c r="D3" s="21"/>
      <c r="E3" s="21"/>
      <c r="F3" s="21"/>
      <c r="G3" s="21"/>
    </row>
    <row r="4" spans="1:10" s="4" customFormat="1">
      <c r="A4" s="27"/>
      <c r="B4" s="21"/>
      <c r="C4" s="21"/>
      <c r="D4" s="21"/>
      <c r="E4" s="21"/>
      <c r="F4" s="21"/>
      <c r="G4" s="21"/>
    </row>
    <row r="5" spans="1:10">
      <c r="A5" s="10"/>
    </row>
    <row r="6" spans="1:10">
      <c r="A6" s="14" t="s">
        <v>528</v>
      </c>
      <c r="B6" s="14"/>
      <c r="C6" s="14"/>
      <c r="D6" s="14"/>
      <c r="E6" s="14"/>
      <c r="F6" s="14"/>
      <c r="G6" s="14"/>
    </row>
    <row r="7" spans="1:10" ht="25.5">
      <c r="A7" s="398" t="s">
        <v>576</v>
      </c>
      <c r="B7" s="310">
        <v>2018</v>
      </c>
      <c r="C7" s="310">
        <v>2019</v>
      </c>
      <c r="D7" s="310">
        <v>2020</v>
      </c>
      <c r="E7" s="310">
        <v>2021</v>
      </c>
      <c r="F7" s="310">
        <v>2022</v>
      </c>
      <c r="G7" s="310">
        <v>2023</v>
      </c>
      <c r="I7" s="360" t="s">
        <v>99</v>
      </c>
      <c r="J7" s="360" t="s">
        <v>118</v>
      </c>
    </row>
    <row r="8" spans="1:10">
      <c r="A8" s="5" t="s">
        <v>17</v>
      </c>
      <c r="B8" s="85">
        <v>-201.267</v>
      </c>
      <c r="C8" s="85">
        <v>327.48099999999999</v>
      </c>
      <c r="D8" s="85">
        <v>649.29899999999998</v>
      </c>
      <c r="E8" s="85">
        <v>1182.752</v>
      </c>
      <c r="F8" s="85">
        <v>593.68899999999996</v>
      </c>
      <c r="G8" s="85">
        <v>-230.34899999999999</v>
      </c>
      <c r="I8" s="324">
        <f>AVERAGE(B8:G8)</f>
        <v>386.93416666666661</v>
      </c>
      <c r="J8" s="359">
        <f t="shared" ref="J8:J25" si="0">IFERROR((ABS((G8-F8)/F8)),"n/a")</f>
        <v>1.3879960720175042</v>
      </c>
    </row>
    <row r="9" spans="1:10">
      <c r="A9" s="316" t="s">
        <v>16</v>
      </c>
      <c r="B9" s="317">
        <v>-71.756000000000029</v>
      </c>
      <c r="C9" s="317">
        <v>-538.14899999999989</v>
      </c>
      <c r="D9" s="317">
        <v>141.40600000000006</v>
      </c>
      <c r="E9" s="317">
        <v>-306.6230000000001</v>
      </c>
      <c r="F9" s="317">
        <v>-475.57199999999995</v>
      </c>
      <c r="G9" s="317">
        <v>82.731999999999985</v>
      </c>
      <c r="I9" s="324">
        <f t="shared" ref="I9:I25" si="1">AVERAGE(B9:G9)</f>
        <v>-194.66033333333334</v>
      </c>
      <c r="J9" s="359">
        <f t="shared" si="0"/>
        <v>1.1739631433305577</v>
      </c>
    </row>
    <row r="10" spans="1:10">
      <c r="A10" s="44" t="s">
        <v>45</v>
      </c>
      <c r="B10" s="85">
        <v>110.985</v>
      </c>
      <c r="C10" s="85">
        <v>-249.16800000000001</v>
      </c>
      <c r="D10" s="85">
        <v>669.32100000000003</v>
      </c>
      <c r="E10" s="85">
        <v>-112.36499999999999</v>
      </c>
      <c r="F10" s="85">
        <v>-199.535</v>
      </c>
      <c r="G10" s="85">
        <v>162.31</v>
      </c>
      <c r="I10" s="324">
        <f t="shared" si="1"/>
        <v>63.591333333333331</v>
      </c>
      <c r="J10" s="359">
        <f t="shared" si="0"/>
        <v>1.8134412509083622</v>
      </c>
    </row>
    <row r="11" spans="1:10">
      <c r="A11" s="325" t="s">
        <v>29</v>
      </c>
      <c r="B11" s="317">
        <v>-121.029</v>
      </c>
      <c r="C11" s="317">
        <v>-219.404</v>
      </c>
      <c r="D11" s="317">
        <v>-481.34300000000002</v>
      </c>
      <c r="E11" s="317">
        <v>-316.69600000000003</v>
      </c>
      <c r="F11" s="317">
        <v>-388.28300000000002</v>
      </c>
      <c r="G11" s="317">
        <v>-316.815</v>
      </c>
      <c r="I11" s="324">
        <f t="shared" si="1"/>
        <v>-307.26166666666671</v>
      </c>
      <c r="J11" s="359">
        <f t="shared" si="0"/>
        <v>0.18406162515484845</v>
      </c>
    </row>
    <row r="12" spans="1:10">
      <c r="A12" s="44" t="s">
        <v>47</v>
      </c>
      <c r="B12" s="85">
        <v>204.22499999999999</v>
      </c>
      <c r="C12" s="85">
        <v>166.018</v>
      </c>
      <c r="D12" s="85">
        <v>260.17</v>
      </c>
      <c r="E12" s="85">
        <v>731.64099999999996</v>
      </c>
      <c r="F12" s="85">
        <v>416.11599999999999</v>
      </c>
      <c r="G12" s="85">
        <v>399.91699999999997</v>
      </c>
      <c r="I12" s="324">
        <f t="shared" si="1"/>
        <v>363.0145</v>
      </c>
      <c r="J12" s="359">
        <f t="shared" si="0"/>
        <v>3.8929048630670322E-2</v>
      </c>
    </row>
    <row r="13" spans="1:10">
      <c r="A13" s="325" t="s">
        <v>94</v>
      </c>
      <c r="B13" s="317">
        <v>-40.673000000000002</v>
      </c>
      <c r="C13" s="317">
        <v>10.193</v>
      </c>
      <c r="D13" s="317">
        <v>-136.00700000000001</v>
      </c>
      <c r="E13" s="317">
        <v>-101.357</v>
      </c>
      <c r="F13" s="317">
        <v>-136.173</v>
      </c>
      <c r="G13" s="317">
        <v>56.122999999999998</v>
      </c>
      <c r="I13" s="324">
        <f t="shared" si="1"/>
        <v>-57.982333333333344</v>
      </c>
      <c r="J13" s="359">
        <f t="shared" si="0"/>
        <v>1.4121448451602006</v>
      </c>
    </row>
    <row r="14" spans="1:10">
      <c r="A14" s="44" t="s">
        <v>38</v>
      </c>
      <c r="B14" s="85">
        <v>-80</v>
      </c>
      <c r="C14" s="85">
        <v>-168.80799999999999</v>
      </c>
      <c r="D14" s="85">
        <v>-112.392</v>
      </c>
      <c r="E14" s="85">
        <v>-294.96800000000002</v>
      </c>
      <c r="F14" s="85">
        <v>-135.429</v>
      </c>
      <c r="G14" s="85">
        <v>-164.923</v>
      </c>
      <c r="I14" s="324">
        <f t="shared" si="1"/>
        <v>-159.41999999999999</v>
      </c>
      <c r="J14" s="359">
        <f t="shared" si="0"/>
        <v>0.21778201123836105</v>
      </c>
    </row>
    <row r="15" spans="1:10">
      <c r="A15" s="325" t="s">
        <v>49</v>
      </c>
      <c r="B15" s="317">
        <v>-21.638999999999999</v>
      </c>
      <c r="C15" s="317">
        <v>-4.976</v>
      </c>
      <c r="D15" s="317">
        <v>-23.872</v>
      </c>
      <c r="E15" s="317">
        <v>10.211</v>
      </c>
      <c r="F15" s="317">
        <v>-6.1829999999999998</v>
      </c>
      <c r="G15" s="317">
        <v>11.407</v>
      </c>
      <c r="I15" s="324">
        <f t="shared" si="1"/>
        <v>-5.8419999999999987</v>
      </c>
      <c r="J15" s="359">
        <f t="shared" si="0"/>
        <v>2.8448972990457708</v>
      </c>
    </row>
    <row r="16" spans="1:10">
      <c r="A16" s="44" t="s">
        <v>56</v>
      </c>
      <c r="B16" s="85">
        <v>20.103000000000002</v>
      </c>
      <c r="C16" s="85">
        <v>-1.786</v>
      </c>
      <c r="D16" s="85">
        <v>-21.818999999999999</v>
      </c>
      <c r="E16" s="85">
        <v>2.6360000000000001</v>
      </c>
      <c r="F16" s="85">
        <v>38.511000000000003</v>
      </c>
      <c r="G16" s="85">
        <v>-24.754999999999999</v>
      </c>
      <c r="I16" s="324">
        <f t="shared" si="1"/>
        <v>2.1483333333333339</v>
      </c>
      <c r="J16" s="359">
        <f t="shared" si="0"/>
        <v>1.6428033548856171</v>
      </c>
    </row>
    <row r="17" spans="1:10">
      <c r="A17" s="325" t="s">
        <v>6</v>
      </c>
      <c r="B17" s="317">
        <v>0</v>
      </c>
      <c r="C17" s="317">
        <v>0</v>
      </c>
      <c r="D17" s="317">
        <v>8.7759999999999998</v>
      </c>
      <c r="E17" s="317">
        <v>-8.7759999999999998</v>
      </c>
      <c r="F17" s="317">
        <v>0</v>
      </c>
      <c r="G17" s="317">
        <v>0</v>
      </c>
      <c r="I17" s="324">
        <f t="shared" si="1"/>
        <v>0</v>
      </c>
      <c r="J17" s="359" t="str">
        <f t="shared" si="0"/>
        <v>n/a</v>
      </c>
    </row>
    <row r="18" spans="1:10">
      <c r="A18" s="44" t="s">
        <v>48</v>
      </c>
      <c r="B18" s="85">
        <v>-19.895</v>
      </c>
      <c r="C18" s="85">
        <v>-22.41</v>
      </c>
      <c r="D18" s="85">
        <v>6.7679999999999998</v>
      </c>
      <c r="E18" s="85">
        <v>-33.746000000000002</v>
      </c>
      <c r="F18" s="85">
        <v>-13.66</v>
      </c>
      <c r="G18" s="85">
        <v>63.607999999999997</v>
      </c>
      <c r="I18" s="324">
        <f t="shared" si="1"/>
        <v>-3.2225000000000001</v>
      </c>
      <c r="J18" s="359">
        <f t="shared" si="0"/>
        <v>5.656515373352855</v>
      </c>
    </row>
    <row r="19" spans="1:10">
      <c r="A19" s="325" t="s">
        <v>51</v>
      </c>
      <c r="B19" s="317">
        <v>-82.256</v>
      </c>
      <c r="C19" s="317">
        <v>-45.265999999999998</v>
      </c>
      <c r="D19" s="317">
        <v>-28.789000000000001</v>
      </c>
      <c r="E19" s="317">
        <v>-111.806</v>
      </c>
      <c r="F19" s="317">
        <v>-42.533000000000001</v>
      </c>
      <c r="G19" s="317">
        <v>-38.271999999999998</v>
      </c>
      <c r="I19" s="324">
        <f t="shared" si="1"/>
        <v>-58.153666666666659</v>
      </c>
      <c r="J19" s="359">
        <f t="shared" si="0"/>
        <v>0.10018103590153533</v>
      </c>
    </row>
    <row r="20" spans="1:10">
      <c r="A20" s="44" t="s">
        <v>46</v>
      </c>
      <c r="B20" s="85">
        <v>-3.4</v>
      </c>
      <c r="C20" s="85">
        <v>-3.4</v>
      </c>
      <c r="D20" s="85">
        <v>-3.4</v>
      </c>
      <c r="E20" s="85">
        <v>-3.4</v>
      </c>
      <c r="F20" s="85">
        <v>-3.4</v>
      </c>
      <c r="G20" s="85">
        <v>-3.399</v>
      </c>
      <c r="I20" s="324">
        <f t="shared" si="1"/>
        <v>-3.3998333333333335</v>
      </c>
      <c r="J20" s="359">
        <f t="shared" si="0"/>
        <v>2.9411764705879114E-4</v>
      </c>
    </row>
    <row r="21" spans="1:10">
      <c r="A21" s="325" t="s">
        <v>570</v>
      </c>
      <c r="B21" s="317">
        <v>2.5219999999999998</v>
      </c>
      <c r="C21" s="317">
        <v>0.79700000000000004</v>
      </c>
      <c r="D21" s="317">
        <v>2.948</v>
      </c>
      <c r="E21" s="317">
        <v>2.387</v>
      </c>
      <c r="F21" s="317">
        <v>-1.8839999999999999</v>
      </c>
      <c r="G21" s="317">
        <v>2.5369999999999999</v>
      </c>
      <c r="I21" s="324">
        <f t="shared" si="1"/>
        <v>1.5511666666666664</v>
      </c>
      <c r="J21" s="359">
        <f t="shared" si="0"/>
        <v>2.3466029723991504</v>
      </c>
    </row>
    <row r="22" spans="1:10">
      <c r="A22" s="44" t="s">
        <v>50</v>
      </c>
      <c r="B22" s="85">
        <v>-0.41099999999999998</v>
      </c>
      <c r="C22" s="85">
        <v>2.633</v>
      </c>
      <c r="D22" s="85">
        <v>1.901</v>
      </c>
      <c r="E22" s="85">
        <v>7.9939999999999998</v>
      </c>
      <c r="F22" s="85">
        <v>0.13400000000000001</v>
      </c>
      <c r="G22" s="85">
        <v>5.0999999999999997E-2</v>
      </c>
      <c r="I22" s="324">
        <f t="shared" si="1"/>
        <v>2.0503333333333336</v>
      </c>
      <c r="J22" s="359">
        <f t="shared" si="0"/>
        <v>0.61940298507462699</v>
      </c>
    </row>
    <row r="23" spans="1:10">
      <c r="A23" s="325" t="s">
        <v>30</v>
      </c>
      <c r="B23" s="317">
        <v>-44.258000000000003</v>
      </c>
      <c r="C23" s="317">
        <v>-2.5720000000000001</v>
      </c>
      <c r="D23" s="317">
        <v>-0.85599999999999998</v>
      </c>
      <c r="E23" s="317">
        <v>-78.358000000000004</v>
      </c>
      <c r="F23" s="317">
        <v>-3.2530000000000001</v>
      </c>
      <c r="G23" s="317">
        <v>-65.057000000000002</v>
      </c>
      <c r="I23" s="324">
        <f t="shared" si="1"/>
        <v>-32.39233333333334</v>
      </c>
      <c r="J23" s="359">
        <f t="shared" si="0"/>
        <v>18.999077774362128</v>
      </c>
    </row>
    <row r="24" spans="1:10">
      <c r="A24" s="44" t="s">
        <v>39</v>
      </c>
      <c r="B24" s="85">
        <v>3.97</v>
      </c>
      <c r="C24" s="85">
        <v>0</v>
      </c>
      <c r="D24" s="85">
        <v>0</v>
      </c>
      <c r="E24" s="85">
        <v>-0.02</v>
      </c>
      <c r="F24" s="85">
        <v>0</v>
      </c>
      <c r="G24" s="85">
        <v>0</v>
      </c>
      <c r="I24" s="324">
        <f t="shared" si="1"/>
        <v>0.65833333333333333</v>
      </c>
      <c r="J24" s="359" t="str">
        <f t="shared" si="0"/>
        <v>n/a</v>
      </c>
    </row>
    <row r="25" spans="1:10">
      <c r="A25" s="325" t="s">
        <v>79</v>
      </c>
      <c r="B25" s="317">
        <v>0</v>
      </c>
      <c r="C25" s="317">
        <v>0</v>
      </c>
      <c r="D25" s="317">
        <v>0</v>
      </c>
      <c r="E25" s="317">
        <v>0</v>
      </c>
      <c r="F25" s="317">
        <v>0</v>
      </c>
      <c r="G25" s="317">
        <v>0</v>
      </c>
      <c r="I25" s="324">
        <f t="shared" si="1"/>
        <v>0</v>
      </c>
      <c r="J25" s="359" t="str">
        <f t="shared" si="0"/>
        <v>n/a</v>
      </c>
    </row>
    <row r="26" spans="1:10">
      <c r="A26" s="358" t="s">
        <v>284</v>
      </c>
      <c r="B26" s="324">
        <v>-273.02300000000002</v>
      </c>
      <c r="C26" s="324">
        <v>-210.66800000000001</v>
      </c>
      <c r="D26" s="324">
        <v>790.70500000000004</v>
      </c>
      <c r="E26" s="324">
        <v>876.12900000000002</v>
      </c>
      <c r="F26" s="324">
        <v>118.117</v>
      </c>
      <c r="G26" s="324">
        <v>-147.61699999999999</v>
      </c>
      <c r="I26" s="361">
        <f>AVERAGE(B26:G26)</f>
        <v>192.27383333333333</v>
      </c>
      <c r="J26" s="362">
        <f>IFERROR((ABS((G26-F26)/F26)),"n/a")</f>
        <v>2.2497523641812776</v>
      </c>
    </row>
    <row r="27" spans="1:10">
      <c r="A27" s="44"/>
      <c r="B27" s="8"/>
      <c r="C27" s="8"/>
      <c r="D27" s="8"/>
      <c r="E27" s="8"/>
      <c r="F27" s="8"/>
      <c r="G27" s="8"/>
    </row>
    <row r="28" spans="1:10" ht="12.75" customHeight="1"/>
    <row r="29" spans="1:10" s="130" customFormat="1" ht="11.25" customHeight="1">
      <c r="A29" s="70" t="s">
        <v>110</v>
      </c>
    </row>
    <row r="30" spans="1:10" s="130" customFormat="1" ht="11.25" customHeight="1">
      <c r="A30" s="70" t="s">
        <v>394</v>
      </c>
      <c r="B30" s="70"/>
      <c r="C30" s="70"/>
      <c r="D30" s="70"/>
      <c r="E30" s="70"/>
      <c r="F30" s="70"/>
      <c r="G30" s="70"/>
    </row>
  </sheetData>
  <hyperlinks>
    <hyperlink ref="A1" location="Contents!B3" display="Return to the Table of Contents" xr:uid="{6DF621BA-3445-4068-B553-B338CCE310A9}"/>
  </hyperlinks>
  <pageMargins left="0.7" right="0.7" top="0.75" bottom="0.75" header="0.3" footer="0.3"/>
  <pageSetup orientation="portrait"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9"/>
  <dimension ref="A1:W36"/>
  <sheetViews>
    <sheetView workbookViewId="0">
      <selection activeCell="A3" sqref="A3"/>
    </sheetView>
  </sheetViews>
  <sheetFormatPr defaultColWidth="10.625" defaultRowHeight="12.75"/>
  <cols>
    <col min="1" max="1" width="10.625" style="1" customWidth="1"/>
    <col min="2" max="7" width="9.625" style="1" customWidth="1"/>
    <col min="8" max="8" width="2.625" style="1" customWidth="1"/>
    <col min="9" max="9" width="10.625" style="1" customWidth="1"/>
    <col min="10" max="15" width="9.625" style="1" customWidth="1"/>
    <col min="16" max="16" width="2.625" style="1" customWidth="1"/>
    <col min="17" max="17" width="10.625" style="1" customWidth="1"/>
    <col min="18" max="22" width="9.625" style="1" customWidth="1"/>
    <col min="23" max="23" width="2.5" style="1" customWidth="1"/>
    <col min="24" max="16384" width="10.625" style="1"/>
  </cols>
  <sheetData>
    <row r="1" spans="1:23">
      <c r="A1" s="68" t="s">
        <v>55</v>
      </c>
    </row>
    <row r="2" spans="1:23">
      <c r="A2" s="68"/>
    </row>
    <row r="3" spans="1:23">
      <c r="A3" s="14" t="s">
        <v>566</v>
      </c>
    </row>
    <row r="4" spans="1:23">
      <c r="A4" s="14"/>
    </row>
    <row r="5" spans="1:23">
      <c r="A5" s="10"/>
    </row>
    <row r="6" spans="1:23" ht="14.25" customHeight="1">
      <c r="A6" s="14" t="s">
        <v>462</v>
      </c>
      <c r="B6" s="14"/>
      <c r="C6" s="14"/>
      <c r="D6" s="14"/>
      <c r="E6" s="14"/>
      <c r="F6" s="14"/>
      <c r="G6" s="14"/>
      <c r="I6" s="14" t="s">
        <v>463</v>
      </c>
      <c r="J6" s="14"/>
      <c r="K6" s="14"/>
      <c r="L6" s="14"/>
      <c r="M6" s="14"/>
      <c r="N6" s="14"/>
      <c r="O6" s="14"/>
      <c r="Q6" s="14" t="s">
        <v>464</v>
      </c>
      <c r="R6" s="14"/>
      <c r="S6" s="14"/>
      <c r="T6" s="14"/>
      <c r="U6" s="14"/>
      <c r="V6" s="14"/>
      <c r="W6" s="160"/>
    </row>
    <row r="7" spans="1:23" s="7" customFormat="1" ht="27" customHeight="1">
      <c r="A7" s="399" t="s">
        <v>584</v>
      </c>
      <c r="B7" s="295" t="s">
        <v>77</v>
      </c>
      <c r="C7" s="295" t="s">
        <v>313</v>
      </c>
      <c r="D7" s="295" t="s">
        <v>314</v>
      </c>
      <c r="E7" s="295" t="s">
        <v>315</v>
      </c>
      <c r="F7" s="295" t="s">
        <v>316</v>
      </c>
      <c r="G7" s="295" t="s">
        <v>0</v>
      </c>
      <c r="H7" s="1"/>
      <c r="I7" s="399" t="s">
        <v>577</v>
      </c>
      <c r="J7" s="295" t="str">
        <f t="shared" ref="J7:O7" si="0">B7</f>
        <v>Private</v>
      </c>
      <c r="K7" s="295" t="str">
        <f t="shared" si="0"/>
        <v>Annuities</v>
      </c>
      <c r="L7" s="295" t="str">
        <f t="shared" si="0"/>
        <v>Govt: State/Local</v>
      </c>
      <c r="M7" s="295" t="str">
        <f t="shared" si="0"/>
        <v>Govt: Fed</v>
      </c>
      <c r="N7" s="295" t="str">
        <f t="shared" si="0"/>
        <v>IRAs</v>
      </c>
      <c r="O7" s="295" t="str">
        <f t="shared" si="0"/>
        <v>Total</v>
      </c>
      <c r="P7" s="1"/>
      <c r="Q7" s="399" t="s">
        <v>580</v>
      </c>
      <c r="R7" s="295" t="str">
        <f>J7</f>
        <v>Private</v>
      </c>
      <c r="S7" s="295" t="str">
        <f>K7</f>
        <v>Annuities</v>
      </c>
      <c r="T7" s="295" t="str">
        <f>L7</f>
        <v>Govt: State/Local</v>
      </c>
      <c r="U7" s="295" t="str">
        <f>M7</f>
        <v>Govt: Fed</v>
      </c>
      <c r="V7" s="295" t="str">
        <f>N7</f>
        <v>IRAs</v>
      </c>
      <c r="W7" s="100"/>
    </row>
    <row r="8" spans="1:23">
      <c r="A8" s="5">
        <v>2009</v>
      </c>
      <c r="B8" s="85">
        <v>5988.223</v>
      </c>
      <c r="C8" s="85">
        <v>2109.8719999999998</v>
      </c>
      <c r="D8" s="85">
        <v>5788.3289999999997</v>
      </c>
      <c r="E8" s="85">
        <v>2911.1909999999998</v>
      </c>
      <c r="F8" s="85">
        <v>4488</v>
      </c>
      <c r="G8" s="85">
        <v>21285.614999999998</v>
      </c>
      <c r="I8" s="5"/>
      <c r="J8" s="64"/>
      <c r="K8" s="64"/>
      <c r="L8" s="64"/>
      <c r="M8" s="64"/>
      <c r="N8" s="64"/>
      <c r="O8" s="64"/>
      <c r="Q8" s="5">
        <f t="shared" ref="Q8:Q22" si="1">A8</f>
        <v>2009</v>
      </c>
      <c r="R8" s="74">
        <f t="shared" ref="R8:R22" si="2">B8/$G8</f>
        <v>0.28132722498269375</v>
      </c>
      <c r="S8" s="74">
        <f t="shared" ref="S8:S22" si="3">C8/$G8</f>
        <v>9.9121965703128617E-2</v>
      </c>
      <c r="T8" s="74">
        <f t="shared" ref="T8:T22" si="4">D8/$G8</f>
        <v>0.27193618789027241</v>
      </c>
      <c r="U8" s="74">
        <f t="shared" ref="U8:U22" si="5">E8/$G8</f>
        <v>0.13676800036080705</v>
      </c>
      <c r="V8" s="74">
        <f t="shared" ref="V8:V22" si="6">F8/$G8</f>
        <v>0.21084662106309826</v>
      </c>
      <c r="W8" s="74"/>
    </row>
    <row r="9" spans="1:23">
      <c r="A9" s="163">
        <v>2010</v>
      </c>
      <c r="B9" s="165">
        <v>6640.6729999999998</v>
      </c>
      <c r="C9" s="165">
        <v>2326.1210000000001</v>
      </c>
      <c r="D9" s="165">
        <v>6274.9840000000004</v>
      </c>
      <c r="E9" s="165">
        <v>3143.6869999999999</v>
      </c>
      <c r="F9" s="165">
        <v>5029</v>
      </c>
      <c r="G9" s="165">
        <v>23414.465</v>
      </c>
      <c r="I9" s="163">
        <f t="shared" ref="I9:I22" si="7">A9</f>
        <v>2010</v>
      </c>
      <c r="J9" s="166">
        <f t="shared" ref="J9:J22" si="8">B9/B8-1</f>
        <v>0.10895552820928667</v>
      </c>
      <c r="K9" s="166">
        <f t="shared" ref="K9:K22" si="9">C9/C8-1</f>
        <v>0.10249389536426867</v>
      </c>
      <c r="L9" s="166">
        <f t="shared" ref="L9:L22" si="10">D9/D8-1</f>
        <v>8.4075214107560248E-2</v>
      </c>
      <c r="M9" s="166">
        <f t="shared" ref="M9:M22" si="11">E9/E8-1</f>
        <v>7.9862846511960184E-2</v>
      </c>
      <c r="N9" s="166">
        <f t="shared" ref="N9:N22" si="12">F9/F8-1</f>
        <v>0.12054367201426031</v>
      </c>
      <c r="O9" s="166">
        <f t="shared" ref="O9:O22" si="13">G9/G8-1</f>
        <v>0.10001355375449572</v>
      </c>
      <c r="Q9" s="163">
        <f t="shared" si="1"/>
        <v>2010</v>
      </c>
      <c r="R9" s="164">
        <f t="shared" si="2"/>
        <v>0.28361412485828735</v>
      </c>
      <c r="S9" s="164">
        <f t="shared" si="3"/>
        <v>9.9345468709193224E-2</v>
      </c>
      <c r="T9" s="164">
        <f t="shared" si="4"/>
        <v>0.26799604432559104</v>
      </c>
      <c r="U9" s="164">
        <f t="shared" si="5"/>
        <v>0.13426260219911068</v>
      </c>
      <c r="V9" s="164">
        <f t="shared" si="6"/>
        <v>0.21478175990781767</v>
      </c>
      <c r="W9" s="74"/>
    </row>
    <row r="10" spans="1:23">
      <c r="A10" s="5">
        <v>2011</v>
      </c>
      <c r="B10" s="85">
        <v>6774.076</v>
      </c>
      <c r="C10" s="85">
        <v>2326.6819999999998</v>
      </c>
      <c r="D10" s="85">
        <v>6443.1369999999997</v>
      </c>
      <c r="E10" s="85">
        <v>3243.5729999999999</v>
      </c>
      <c r="F10" s="85">
        <v>5153</v>
      </c>
      <c r="G10" s="85">
        <v>23940.468000000001</v>
      </c>
      <c r="I10" s="5">
        <f t="shared" si="7"/>
        <v>2011</v>
      </c>
      <c r="J10" s="67">
        <f t="shared" si="8"/>
        <v>2.0088777146533232E-2</v>
      </c>
      <c r="K10" s="67">
        <f t="shared" si="9"/>
        <v>2.4117404038737078E-4</v>
      </c>
      <c r="L10" s="67">
        <f t="shared" si="10"/>
        <v>2.6797359164580925E-2</v>
      </c>
      <c r="M10" s="67">
        <f t="shared" si="11"/>
        <v>3.1773519437526598E-2</v>
      </c>
      <c r="N10" s="67">
        <f t="shared" si="12"/>
        <v>2.4656989461125489E-2</v>
      </c>
      <c r="O10" s="67">
        <f t="shared" si="13"/>
        <v>2.2464873743645253E-2</v>
      </c>
      <c r="Q10" s="5">
        <f t="shared" si="1"/>
        <v>2011</v>
      </c>
      <c r="R10" s="74">
        <f t="shared" si="2"/>
        <v>0.2829550366350399</v>
      </c>
      <c r="S10" s="74">
        <f t="shared" si="3"/>
        <v>9.7186153587306631E-2</v>
      </c>
      <c r="T10" s="74">
        <f t="shared" si="4"/>
        <v>0.26913162265666651</v>
      </c>
      <c r="U10" s="74">
        <f t="shared" si="5"/>
        <v>0.13548494540708225</v>
      </c>
      <c r="V10" s="74">
        <f t="shared" si="6"/>
        <v>0.21524224171390466</v>
      </c>
      <c r="W10" s="74"/>
    </row>
    <row r="11" spans="1:23">
      <c r="A11" s="163">
        <v>2012</v>
      </c>
      <c r="B11" s="165">
        <v>7295.7690000000002</v>
      </c>
      <c r="C11" s="165">
        <v>2522.1350000000002</v>
      </c>
      <c r="D11" s="165">
        <v>6646.8819999999996</v>
      </c>
      <c r="E11" s="165">
        <v>3366.7530000000002</v>
      </c>
      <c r="F11" s="165">
        <v>5785</v>
      </c>
      <c r="G11" s="165">
        <v>25616.539000000001</v>
      </c>
      <c r="I11" s="163">
        <f t="shared" si="7"/>
        <v>2012</v>
      </c>
      <c r="J11" s="166">
        <f t="shared" si="8"/>
        <v>7.7013160171217399E-2</v>
      </c>
      <c r="K11" s="166">
        <f t="shared" si="9"/>
        <v>8.4005033777714511E-2</v>
      </c>
      <c r="L11" s="166">
        <f t="shared" si="10"/>
        <v>3.1622018901662274E-2</v>
      </c>
      <c r="M11" s="166">
        <f t="shared" si="11"/>
        <v>3.7976638725257805E-2</v>
      </c>
      <c r="N11" s="166">
        <f t="shared" si="12"/>
        <v>0.1226470017465553</v>
      </c>
      <c r="O11" s="166">
        <f t="shared" si="13"/>
        <v>7.0009951350992861E-2</v>
      </c>
      <c r="Q11" s="163">
        <f t="shared" si="1"/>
        <v>2012</v>
      </c>
      <c r="R11" s="164">
        <f t="shared" si="2"/>
        <v>0.28480697568082869</v>
      </c>
      <c r="S11" s="164">
        <f t="shared" si="3"/>
        <v>9.8457289644006948E-2</v>
      </c>
      <c r="T11" s="164">
        <f t="shared" si="4"/>
        <v>0.25947619231466046</v>
      </c>
      <c r="U11" s="164">
        <f t="shared" si="5"/>
        <v>0.13142887881926596</v>
      </c>
      <c r="V11" s="164">
        <f t="shared" si="6"/>
        <v>0.22583066354123793</v>
      </c>
      <c r="W11" s="74"/>
    </row>
    <row r="12" spans="1:23">
      <c r="A12" s="5">
        <v>2013</v>
      </c>
      <c r="B12" s="85">
        <v>8457.0959999999995</v>
      </c>
      <c r="C12" s="85">
        <v>2800.9290000000001</v>
      </c>
      <c r="D12" s="85">
        <v>7602.567</v>
      </c>
      <c r="E12" s="85">
        <v>3524.875</v>
      </c>
      <c r="F12" s="85">
        <v>6819</v>
      </c>
      <c r="G12" s="85">
        <v>29204.467000000001</v>
      </c>
      <c r="I12" s="5">
        <f t="shared" si="7"/>
        <v>2013</v>
      </c>
      <c r="J12" s="67">
        <f t="shared" si="8"/>
        <v>0.15917814832130772</v>
      </c>
      <c r="K12" s="67">
        <f t="shared" si="9"/>
        <v>0.11053888867963058</v>
      </c>
      <c r="L12" s="67">
        <f t="shared" si="10"/>
        <v>0.14377944425672085</v>
      </c>
      <c r="M12" s="67">
        <f t="shared" si="11"/>
        <v>4.6965726324443624E-2</v>
      </c>
      <c r="N12" s="67">
        <f t="shared" si="12"/>
        <v>0.17873811581676757</v>
      </c>
      <c r="O12" s="67">
        <f t="shared" si="13"/>
        <v>0.14006294917514039</v>
      </c>
      <c r="Q12" s="5">
        <f t="shared" si="1"/>
        <v>2013</v>
      </c>
      <c r="R12" s="74">
        <f t="shared" si="2"/>
        <v>0.28958227520468016</v>
      </c>
      <c r="S12" s="74">
        <f t="shared" si="3"/>
        <v>9.5907554142316651E-2</v>
      </c>
      <c r="T12" s="74">
        <f t="shared" si="4"/>
        <v>0.26032205963560301</v>
      </c>
      <c r="U12" s="74">
        <f t="shared" si="5"/>
        <v>0.1206964331860602</v>
      </c>
      <c r="V12" s="74">
        <f t="shared" si="6"/>
        <v>0.23349167783133998</v>
      </c>
      <c r="W12" s="74"/>
    </row>
    <row r="13" spans="1:23">
      <c r="A13" s="163">
        <v>2014</v>
      </c>
      <c r="B13" s="165">
        <v>8756.4240000000009</v>
      </c>
      <c r="C13" s="165">
        <v>2920.1390000000001</v>
      </c>
      <c r="D13" s="165">
        <v>7929.9340000000002</v>
      </c>
      <c r="E13" s="165">
        <v>3612.4160000000002</v>
      </c>
      <c r="F13" s="165">
        <v>7292</v>
      </c>
      <c r="G13" s="165">
        <v>30510.913000000004</v>
      </c>
      <c r="I13" s="163">
        <f t="shared" si="7"/>
        <v>2014</v>
      </c>
      <c r="J13" s="166">
        <f t="shared" si="8"/>
        <v>3.539370961379662E-2</v>
      </c>
      <c r="K13" s="166">
        <f t="shared" si="9"/>
        <v>4.2560878908390665E-2</v>
      </c>
      <c r="L13" s="166">
        <f t="shared" si="10"/>
        <v>4.3060061160921093E-2</v>
      </c>
      <c r="M13" s="166">
        <f t="shared" si="11"/>
        <v>2.483520692223129E-2</v>
      </c>
      <c r="N13" s="166">
        <f t="shared" si="12"/>
        <v>6.9365009532189381E-2</v>
      </c>
      <c r="O13" s="166">
        <f t="shared" si="13"/>
        <v>4.4734457917003034E-2</v>
      </c>
      <c r="Q13" s="163">
        <f t="shared" si="1"/>
        <v>2014</v>
      </c>
      <c r="R13" s="164">
        <f t="shared" si="2"/>
        <v>0.28699318175106725</v>
      </c>
      <c r="S13" s="164">
        <f t="shared" si="3"/>
        <v>9.5708017652569088E-2</v>
      </c>
      <c r="T13" s="164">
        <f t="shared" si="4"/>
        <v>0.25990484126122343</v>
      </c>
      <c r="U13" s="164">
        <f t="shared" si="5"/>
        <v>0.1183975058366821</v>
      </c>
      <c r="V13" s="164">
        <f t="shared" si="6"/>
        <v>0.23899645349845805</v>
      </c>
      <c r="W13" s="74"/>
    </row>
    <row r="14" spans="1:23">
      <c r="A14" s="5">
        <v>2015</v>
      </c>
      <c r="B14" s="85">
        <v>8686.0010000000002</v>
      </c>
      <c r="C14" s="85">
        <v>2962.5039999999999</v>
      </c>
      <c r="D14" s="85">
        <v>8194.8189999999995</v>
      </c>
      <c r="E14" s="85">
        <v>3709.22</v>
      </c>
      <c r="F14" s="85">
        <v>7477</v>
      </c>
      <c r="G14" s="85">
        <v>31029.544000000002</v>
      </c>
      <c r="I14" s="5">
        <f t="shared" si="7"/>
        <v>2015</v>
      </c>
      <c r="J14" s="67">
        <f t="shared" si="8"/>
        <v>-8.042438328705992E-3</v>
      </c>
      <c r="K14" s="67">
        <f t="shared" si="9"/>
        <v>1.4507871029426855E-2</v>
      </c>
      <c r="L14" s="67">
        <f t="shared" si="10"/>
        <v>3.3403178387108712E-2</v>
      </c>
      <c r="M14" s="67">
        <f t="shared" si="11"/>
        <v>2.6797578130536293E-2</v>
      </c>
      <c r="N14" s="67">
        <f t="shared" si="12"/>
        <v>2.5370268787712646E-2</v>
      </c>
      <c r="O14" s="67">
        <f t="shared" si="13"/>
        <v>1.6998213065600343E-2</v>
      </c>
      <c r="Q14" s="5">
        <f t="shared" si="1"/>
        <v>2015</v>
      </c>
      <c r="R14" s="74">
        <f t="shared" si="2"/>
        <v>0.27992680137355547</v>
      </c>
      <c r="S14" s="74">
        <f t="shared" si="3"/>
        <v>9.547365568762467E-2</v>
      </c>
      <c r="T14" s="74">
        <f t="shared" si="4"/>
        <v>0.26409730674740173</v>
      </c>
      <c r="U14" s="74">
        <f t="shared" si="5"/>
        <v>0.11953833417597112</v>
      </c>
      <c r="V14" s="74">
        <f t="shared" si="6"/>
        <v>0.24096390201544693</v>
      </c>
      <c r="W14" s="74"/>
    </row>
    <row r="15" spans="1:23">
      <c r="A15" s="163">
        <v>2016</v>
      </c>
      <c r="B15" s="165">
        <v>9110.0550000000003</v>
      </c>
      <c r="C15" s="165">
        <v>3057.5039999999999</v>
      </c>
      <c r="D15" s="165">
        <v>8467.9940000000006</v>
      </c>
      <c r="E15" s="165">
        <v>3808.3220000000001</v>
      </c>
      <c r="F15" s="165">
        <v>8015</v>
      </c>
      <c r="G15" s="165">
        <v>32458.875</v>
      </c>
      <c r="I15" s="163">
        <f t="shared" si="7"/>
        <v>2016</v>
      </c>
      <c r="J15" s="166">
        <f t="shared" si="8"/>
        <v>4.8820395024131269E-2</v>
      </c>
      <c r="K15" s="166">
        <f t="shared" si="9"/>
        <v>3.2067467250677106E-2</v>
      </c>
      <c r="L15" s="166">
        <f t="shared" si="10"/>
        <v>3.3335086473539111E-2</v>
      </c>
      <c r="M15" s="166">
        <f t="shared" si="11"/>
        <v>2.6717746588231561E-2</v>
      </c>
      <c r="N15" s="166">
        <f t="shared" si="12"/>
        <v>7.195399224287824E-2</v>
      </c>
      <c r="O15" s="166">
        <f t="shared" si="13"/>
        <v>4.6063551562343319E-2</v>
      </c>
      <c r="Q15" s="163">
        <f t="shared" si="1"/>
        <v>2016</v>
      </c>
      <c r="R15" s="164">
        <f t="shared" si="2"/>
        <v>0.28066453319777718</v>
      </c>
      <c r="S15" s="164">
        <f t="shared" si="3"/>
        <v>9.4196240627563335E-2</v>
      </c>
      <c r="T15" s="164">
        <f t="shared" si="4"/>
        <v>0.26088377985989963</v>
      </c>
      <c r="U15" s="164">
        <f t="shared" si="5"/>
        <v>0.11732760300534138</v>
      </c>
      <c r="V15" s="164">
        <f t="shared" si="6"/>
        <v>0.24692784330941844</v>
      </c>
      <c r="W15" s="74"/>
    </row>
    <row r="16" spans="1:23">
      <c r="A16" s="5">
        <v>2017</v>
      </c>
      <c r="B16" s="85">
        <v>10056.669</v>
      </c>
      <c r="C16" s="85">
        <v>3279.8629999999998</v>
      </c>
      <c r="D16" s="85">
        <v>8788.41</v>
      </c>
      <c r="E16" s="85">
        <v>3925.42</v>
      </c>
      <c r="F16" s="85">
        <v>9439</v>
      </c>
      <c r="G16" s="85">
        <v>35489.362000000001</v>
      </c>
      <c r="I16" s="5">
        <f t="shared" si="7"/>
        <v>2017</v>
      </c>
      <c r="J16" s="67">
        <f t="shared" si="8"/>
        <v>0.10390870307588695</v>
      </c>
      <c r="K16" s="67">
        <f t="shared" si="9"/>
        <v>7.2725661192920787E-2</v>
      </c>
      <c r="L16" s="67">
        <f t="shared" si="10"/>
        <v>3.7838477448141727E-2</v>
      </c>
      <c r="M16" s="67">
        <f t="shared" si="11"/>
        <v>3.0747925201702886E-2</v>
      </c>
      <c r="N16" s="67">
        <f t="shared" si="12"/>
        <v>0.177666874610106</v>
      </c>
      <c r="O16" s="67">
        <f t="shared" si="13"/>
        <v>9.3363895082623882E-2</v>
      </c>
      <c r="Q16" s="5">
        <f t="shared" si="1"/>
        <v>2017</v>
      </c>
      <c r="R16" s="74">
        <f t="shared" si="2"/>
        <v>0.28337136632661919</v>
      </c>
      <c r="S16" s="74">
        <f t="shared" si="3"/>
        <v>9.2418201262676955E-2</v>
      </c>
      <c r="T16" s="74">
        <f t="shared" si="4"/>
        <v>0.24763505187836285</v>
      </c>
      <c r="U16" s="74">
        <f t="shared" si="5"/>
        <v>0.11060835638578118</v>
      </c>
      <c r="V16" s="74">
        <f t="shared" si="6"/>
        <v>0.26596702414655976</v>
      </c>
      <c r="W16" s="74"/>
    </row>
    <row r="17" spans="1:23">
      <c r="A17" s="163">
        <v>2018</v>
      </c>
      <c r="B17" s="165">
        <v>9732.36</v>
      </c>
      <c r="C17" s="165">
        <v>3234.71</v>
      </c>
      <c r="D17" s="165">
        <v>8998.9220000000005</v>
      </c>
      <c r="E17" s="165">
        <v>4013.29</v>
      </c>
      <c r="F17" s="165">
        <v>9135</v>
      </c>
      <c r="G17" s="165">
        <v>35114.281999999999</v>
      </c>
      <c r="I17" s="163">
        <f t="shared" si="7"/>
        <v>2018</v>
      </c>
      <c r="J17" s="166">
        <f t="shared" si="8"/>
        <v>-3.2248152942092378E-2</v>
      </c>
      <c r="K17" s="166">
        <f t="shared" si="9"/>
        <v>-1.3766733549541499E-2</v>
      </c>
      <c r="L17" s="166">
        <f t="shared" si="10"/>
        <v>2.3953365853436548E-2</v>
      </c>
      <c r="M17" s="166">
        <f t="shared" si="11"/>
        <v>2.2384865823275035E-2</v>
      </c>
      <c r="N17" s="166">
        <f t="shared" si="12"/>
        <v>-3.220680156796274E-2</v>
      </c>
      <c r="O17" s="166">
        <f t="shared" si="13"/>
        <v>-1.0568800870525696E-2</v>
      </c>
      <c r="Q17" s="163">
        <f t="shared" si="1"/>
        <v>2018</v>
      </c>
      <c r="R17" s="164">
        <f t="shared" si="2"/>
        <v>0.27716243777959065</v>
      </c>
      <c r="S17" s="164">
        <f t="shared" si="3"/>
        <v>9.2119497132249498E-2</v>
      </c>
      <c r="T17" s="164">
        <f t="shared" si="4"/>
        <v>0.25627526714058974</v>
      </c>
      <c r="U17" s="164">
        <f t="shared" si="5"/>
        <v>0.11429224154433799</v>
      </c>
      <c r="V17" s="164">
        <f t="shared" si="6"/>
        <v>0.26015055640323215</v>
      </c>
      <c r="W17" s="74"/>
    </row>
    <row r="18" spans="1:23">
      <c r="A18" s="5">
        <v>2019</v>
      </c>
      <c r="B18" s="85">
        <v>11097.39</v>
      </c>
      <c r="C18" s="85">
        <v>3566.9259999999999</v>
      </c>
      <c r="D18" s="85">
        <v>9337.0969999999998</v>
      </c>
      <c r="E18" s="85">
        <v>4195.6930000000002</v>
      </c>
      <c r="F18" s="85">
        <v>10949</v>
      </c>
      <c r="G18" s="85">
        <v>39146.106</v>
      </c>
      <c r="I18" s="5">
        <f t="shared" si="7"/>
        <v>2019</v>
      </c>
      <c r="J18" s="67">
        <f t="shared" si="8"/>
        <v>0.14025683390256827</v>
      </c>
      <c r="K18" s="67">
        <f t="shared" si="9"/>
        <v>0.10270348810248819</v>
      </c>
      <c r="L18" s="67">
        <f t="shared" si="10"/>
        <v>3.7579501189142439E-2</v>
      </c>
      <c r="M18" s="67">
        <f t="shared" si="11"/>
        <v>4.5449743228124673E-2</v>
      </c>
      <c r="N18" s="67">
        <f t="shared" si="12"/>
        <v>0.19857690202517797</v>
      </c>
      <c r="O18" s="67">
        <f t="shared" si="13"/>
        <v>0.11482006096550679</v>
      </c>
      <c r="Q18" s="5">
        <f t="shared" si="1"/>
        <v>2019</v>
      </c>
      <c r="R18" s="74">
        <f t="shared" si="2"/>
        <v>0.28348643412961688</v>
      </c>
      <c r="S18" s="74">
        <f t="shared" si="3"/>
        <v>9.1118283897764954E-2</v>
      </c>
      <c r="T18" s="74">
        <f t="shared" si="4"/>
        <v>0.23851917736083378</v>
      </c>
      <c r="U18" s="74">
        <f t="shared" si="5"/>
        <v>0.10718034125795296</v>
      </c>
      <c r="V18" s="74">
        <f t="shared" si="6"/>
        <v>0.27969576335383139</v>
      </c>
      <c r="W18" s="74"/>
    </row>
    <row r="19" spans="1:23">
      <c r="A19" s="163">
        <v>2020</v>
      </c>
      <c r="B19" s="165">
        <v>12079.061</v>
      </c>
      <c r="C19" s="165">
        <v>3876.5880000000002</v>
      </c>
      <c r="D19" s="165">
        <v>9615.4879999999994</v>
      </c>
      <c r="E19" s="165">
        <v>4383.2579999999998</v>
      </c>
      <c r="F19" s="165">
        <v>12661</v>
      </c>
      <c r="G19" s="165">
        <v>42615.394999999997</v>
      </c>
      <c r="I19" s="163">
        <f t="shared" si="7"/>
        <v>2020</v>
      </c>
      <c r="J19" s="166">
        <f t="shared" si="8"/>
        <v>8.8459628795599654E-2</v>
      </c>
      <c r="K19" s="166">
        <f t="shared" si="9"/>
        <v>8.6814809166212203E-2</v>
      </c>
      <c r="L19" s="166">
        <f t="shared" si="10"/>
        <v>2.9815584008605622E-2</v>
      </c>
      <c r="M19" s="166">
        <f t="shared" si="11"/>
        <v>4.4704176401848095E-2</v>
      </c>
      <c r="N19" s="166">
        <f t="shared" si="12"/>
        <v>0.15636131153529997</v>
      </c>
      <c r="O19" s="166">
        <f t="shared" si="13"/>
        <v>8.8624115001374459E-2</v>
      </c>
      <c r="Q19" s="163">
        <f t="shared" si="1"/>
        <v>2020</v>
      </c>
      <c r="R19" s="164">
        <f t="shared" si="2"/>
        <v>0.28344360060489876</v>
      </c>
      <c r="S19" s="164">
        <f t="shared" si="3"/>
        <v>9.0966844258982008E-2</v>
      </c>
      <c r="T19" s="164">
        <f t="shared" si="4"/>
        <v>0.22563413996279982</v>
      </c>
      <c r="U19" s="164">
        <f t="shared" si="5"/>
        <v>0.10285620959280091</v>
      </c>
      <c r="V19" s="164">
        <f t="shared" si="6"/>
        <v>0.2970992055805185</v>
      </c>
      <c r="W19" s="74"/>
    </row>
    <row r="20" spans="1:23">
      <c r="A20" s="5">
        <v>2021</v>
      </c>
      <c r="B20" s="85">
        <v>13203.123</v>
      </c>
      <c r="C20" s="85">
        <v>4109.8779999999997</v>
      </c>
      <c r="D20" s="85">
        <v>9898.0030000000006</v>
      </c>
      <c r="E20" s="85">
        <v>4559.53</v>
      </c>
      <c r="F20" s="85">
        <v>14460</v>
      </c>
      <c r="G20" s="85">
        <v>46230.534</v>
      </c>
      <c r="I20" s="5">
        <f t="shared" si="7"/>
        <v>2021</v>
      </c>
      <c r="J20" s="67">
        <f t="shared" si="8"/>
        <v>9.3058723687213796E-2</v>
      </c>
      <c r="K20" s="67">
        <f t="shared" si="9"/>
        <v>6.0179209139583412E-2</v>
      </c>
      <c r="L20" s="67">
        <f t="shared" si="10"/>
        <v>2.9381244092863579E-2</v>
      </c>
      <c r="M20" s="67">
        <f t="shared" si="11"/>
        <v>4.0214835631395607E-2</v>
      </c>
      <c r="N20" s="67">
        <f t="shared" si="12"/>
        <v>0.1420898823157728</v>
      </c>
      <c r="O20" s="67">
        <f t="shared" si="13"/>
        <v>8.4831760916448173E-2</v>
      </c>
      <c r="Q20" s="5">
        <f t="shared" si="1"/>
        <v>2021</v>
      </c>
      <c r="R20" s="74">
        <f t="shared" si="2"/>
        <v>0.28559313201963016</v>
      </c>
      <c r="S20" s="74">
        <f t="shared" si="3"/>
        <v>8.8899643685707797E-2</v>
      </c>
      <c r="T20" s="74">
        <f t="shared" si="4"/>
        <v>0.21410098788822124</v>
      </c>
      <c r="U20" s="74">
        <f t="shared" si="5"/>
        <v>9.8625942758956656E-2</v>
      </c>
      <c r="V20" s="74">
        <f t="shared" si="6"/>
        <v>0.31278029364748416</v>
      </c>
      <c r="W20" s="74"/>
    </row>
    <row r="21" spans="1:23">
      <c r="A21" s="163">
        <v>2022</v>
      </c>
      <c r="B21" s="165">
        <v>11728.971</v>
      </c>
      <c r="C21" s="165">
        <v>3822.848</v>
      </c>
      <c r="D21" s="165">
        <v>9067.7639999999992</v>
      </c>
      <c r="E21" s="165">
        <v>4529.6120000000001</v>
      </c>
      <c r="F21" s="165">
        <v>11950</v>
      </c>
      <c r="G21" s="165">
        <v>41099.195</v>
      </c>
      <c r="I21" s="163">
        <f t="shared" si="7"/>
        <v>2022</v>
      </c>
      <c r="J21" s="166">
        <f t="shared" si="8"/>
        <v>-0.11165176602535631</v>
      </c>
      <c r="K21" s="166">
        <f t="shared" si="9"/>
        <v>-6.9839056049838866E-2</v>
      </c>
      <c r="L21" s="166">
        <f t="shared" si="10"/>
        <v>-8.3879445176971656E-2</v>
      </c>
      <c r="M21" s="166">
        <f t="shared" si="11"/>
        <v>-6.5616412217924802E-3</v>
      </c>
      <c r="N21" s="166">
        <f t="shared" si="12"/>
        <v>-0.17358229598893504</v>
      </c>
      <c r="O21" s="166">
        <f t="shared" si="13"/>
        <v>-0.11099458639175575</v>
      </c>
      <c r="Q21" s="163">
        <f t="shared" si="1"/>
        <v>2022</v>
      </c>
      <c r="R21" s="164">
        <f t="shared" si="2"/>
        <v>0.28538201295670146</v>
      </c>
      <c r="S21" s="164">
        <f t="shared" si="3"/>
        <v>9.3015155163014743E-2</v>
      </c>
      <c r="T21" s="164">
        <f t="shared" si="4"/>
        <v>0.22063118267888213</v>
      </c>
      <c r="U21" s="164">
        <f t="shared" si="5"/>
        <v>0.11021169636047616</v>
      </c>
      <c r="V21" s="164">
        <f t="shared" si="6"/>
        <v>0.29075995284092548</v>
      </c>
      <c r="W21" s="74"/>
    </row>
    <row r="22" spans="1:23">
      <c r="A22" s="93">
        <v>2023</v>
      </c>
      <c r="B22" s="92">
        <v>12941.625</v>
      </c>
      <c r="C22" s="92">
        <v>4162.0060000000003</v>
      </c>
      <c r="D22" s="92">
        <v>9407.1579999999994</v>
      </c>
      <c r="E22" s="92">
        <v>4724.4309999999996</v>
      </c>
      <c r="F22" s="92">
        <v>13556</v>
      </c>
      <c r="G22" s="92">
        <v>44791.22</v>
      </c>
      <c r="I22" s="93">
        <f t="shared" si="7"/>
        <v>2023</v>
      </c>
      <c r="J22" s="73">
        <f t="shared" si="8"/>
        <v>0.10338963238974674</v>
      </c>
      <c r="K22" s="73">
        <f t="shared" si="9"/>
        <v>8.8718672570816448E-2</v>
      </c>
      <c r="L22" s="73">
        <f t="shared" si="10"/>
        <v>3.7428631799416134E-2</v>
      </c>
      <c r="M22" s="73">
        <f t="shared" si="11"/>
        <v>4.3010085632058548E-2</v>
      </c>
      <c r="N22" s="73">
        <f t="shared" si="12"/>
        <v>0.13439330543933048</v>
      </c>
      <c r="O22" s="73">
        <f t="shared" si="13"/>
        <v>8.9832051455022377E-2</v>
      </c>
      <c r="Q22" s="93">
        <f t="shared" si="1"/>
        <v>2023</v>
      </c>
      <c r="R22" s="73">
        <f t="shared" si="2"/>
        <v>0.28893218358419348</v>
      </c>
      <c r="S22" s="73">
        <f t="shared" si="3"/>
        <v>9.2920130329113615E-2</v>
      </c>
      <c r="T22" s="73">
        <f t="shared" si="4"/>
        <v>0.21002236599047758</v>
      </c>
      <c r="U22" s="73">
        <f t="shared" si="5"/>
        <v>0.10547672066087951</v>
      </c>
      <c r="V22" s="73">
        <f t="shared" si="6"/>
        <v>0.30264859943533573</v>
      </c>
      <c r="W22" s="74"/>
    </row>
    <row r="23" spans="1:23">
      <c r="A23" s="13"/>
      <c r="B23" s="18"/>
      <c r="C23" s="18"/>
      <c r="D23" s="18"/>
      <c r="E23" s="18"/>
      <c r="F23" s="18"/>
      <c r="G23" s="18"/>
      <c r="W23" s="74"/>
    </row>
    <row r="24" spans="1:23">
      <c r="A24" s="296" t="s">
        <v>99</v>
      </c>
      <c r="B24" s="297">
        <f>AVERAGE(B$8:B$22)</f>
        <v>9503.1677333333337</v>
      </c>
      <c r="C24" s="297">
        <f t="shared" ref="C24:G24" si="14">AVERAGE(C$8:C$22)</f>
        <v>3138.5803333333333</v>
      </c>
      <c r="D24" s="297">
        <f t="shared" si="14"/>
        <v>8164.0991999999987</v>
      </c>
      <c r="E24" s="297">
        <f t="shared" si="14"/>
        <v>3843.4180666666666</v>
      </c>
      <c r="F24" s="297">
        <f t="shared" si="14"/>
        <v>8813.8666666666668</v>
      </c>
      <c r="G24" s="297">
        <f t="shared" si="14"/>
        <v>33463.132000000005</v>
      </c>
      <c r="Q24" s="300" t="s">
        <v>99</v>
      </c>
      <c r="R24" s="301">
        <f>AVERAGE(R8:R22)</f>
        <v>0.28381608807234537</v>
      </c>
      <c r="S24" s="301">
        <f t="shared" ref="S24:V24" si="15">AVERAGE(S8:S22)</f>
        <v>9.4456940098881267E-2</v>
      </c>
      <c r="T24" s="301">
        <f t="shared" si="15"/>
        <v>0.2484377471727657</v>
      </c>
      <c r="U24" s="301">
        <f t="shared" si="15"/>
        <v>0.1175437207701004</v>
      </c>
      <c r="V24" s="301">
        <f t="shared" si="15"/>
        <v>0.25574550388590733</v>
      </c>
      <c r="W24" s="74"/>
    </row>
    <row r="25" spans="1:23">
      <c r="A25" s="296" t="s">
        <v>123</v>
      </c>
      <c r="B25" s="298">
        <f>B22/B21-1</f>
        <v>0.10338963238974674</v>
      </c>
      <c r="C25" s="298">
        <f t="shared" ref="C25:G25" si="16">C22/C21-1</f>
        <v>8.8718672570816448E-2</v>
      </c>
      <c r="D25" s="298">
        <f t="shared" si="16"/>
        <v>3.7428631799416134E-2</v>
      </c>
      <c r="E25" s="298">
        <f t="shared" si="16"/>
        <v>4.3010085632058548E-2</v>
      </c>
      <c r="F25" s="298">
        <f t="shared" si="16"/>
        <v>0.13439330543933048</v>
      </c>
      <c r="G25" s="298">
        <f t="shared" si="16"/>
        <v>8.9832051455022377E-2</v>
      </c>
      <c r="Q25" s="300" t="s">
        <v>123</v>
      </c>
      <c r="R25" s="301">
        <f>R22-R21</f>
        <v>3.5501706274920219E-3</v>
      </c>
      <c r="S25" s="301">
        <f t="shared" ref="S25:V25" si="17">S22-S21</f>
        <v>-9.5024833901127814E-5</v>
      </c>
      <c r="T25" s="301">
        <f t="shared" si="17"/>
        <v>-1.0608816688404549E-2</v>
      </c>
      <c r="U25" s="301">
        <f t="shared" si="17"/>
        <v>-4.7349756995966469E-3</v>
      </c>
      <c r="V25" s="301">
        <f t="shared" si="17"/>
        <v>1.1888646594410246E-2</v>
      </c>
      <c r="W25" s="74"/>
    </row>
    <row r="26" spans="1:23">
      <c r="A26" s="299" t="s">
        <v>457</v>
      </c>
      <c r="B26" s="298">
        <f>((B22/B17)^(1/5))-1</f>
        <v>5.8654210806028173E-2</v>
      </c>
      <c r="C26" s="298">
        <f t="shared" ref="C26:G26" si="18">((C22/C17)^(1/5))-1</f>
        <v>5.1703865518751835E-2</v>
      </c>
      <c r="D26" s="298">
        <f t="shared" si="18"/>
        <v>8.9127029998850027E-3</v>
      </c>
      <c r="E26" s="298">
        <f t="shared" si="18"/>
        <v>3.3165257251230429E-2</v>
      </c>
      <c r="F26" s="298">
        <f t="shared" si="18"/>
        <v>8.2142868443509931E-2</v>
      </c>
      <c r="G26" s="298">
        <f t="shared" si="18"/>
        <v>4.9885215008663719E-2</v>
      </c>
      <c r="I26" s="36"/>
      <c r="J26" s="74"/>
      <c r="K26" s="74"/>
      <c r="L26" s="74"/>
      <c r="M26" s="74"/>
      <c r="N26" s="74"/>
      <c r="O26" s="74"/>
      <c r="Q26" s="36"/>
      <c r="R26" s="74"/>
    </row>
    <row r="27" spans="1:23">
      <c r="A27" s="299" t="s">
        <v>458</v>
      </c>
      <c r="B27" s="298">
        <f>((B22/B12)^(1/10))-1</f>
        <v>4.3462281616582166E-2</v>
      </c>
      <c r="C27" s="298">
        <f t="shared" ref="C27:G27" si="19">((C22/C12)^(1/10))-1</f>
        <v>4.0399321221900264E-2</v>
      </c>
      <c r="D27" s="298">
        <f t="shared" si="19"/>
        <v>2.1526925325132451E-2</v>
      </c>
      <c r="E27" s="298">
        <f t="shared" si="19"/>
        <v>2.9723392883802102E-2</v>
      </c>
      <c r="F27" s="298">
        <f t="shared" si="19"/>
        <v>7.1127296508904037E-2</v>
      </c>
      <c r="G27" s="298">
        <f t="shared" si="19"/>
        <v>4.3696821166655742E-2</v>
      </c>
      <c r="I27" s="36"/>
      <c r="J27" s="74"/>
      <c r="K27" s="74"/>
      <c r="L27" s="74"/>
      <c r="M27" s="74"/>
      <c r="N27" s="74"/>
      <c r="O27" s="74"/>
      <c r="Q27" s="36"/>
      <c r="R27" s="74"/>
    </row>
    <row r="28" spans="1:23">
      <c r="A28" s="36"/>
      <c r="B28" s="74"/>
      <c r="C28" s="74"/>
      <c r="D28" s="74"/>
      <c r="E28" s="74"/>
      <c r="F28" s="74"/>
      <c r="G28" s="74"/>
      <c r="I28" s="36"/>
      <c r="J28" s="74"/>
      <c r="K28" s="74"/>
      <c r="L28" s="74"/>
      <c r="M28" s="74"/>
      <c r="N28" s="74"/>
      <c r="O28" s="74"/>
      <c r="Q28" s="36"/>
      <c r="R28" s="74"/>
    </row>
    <row r="29" spans="1:23">
      <c r="A29" s="36"/>
      <c r="B29" s="74"/>
      <c r="C29" s="74"/>
      <c r="D29" s="74"/>
      <c r="E29" s="74"/>
      <c r="F29" s="74"/>
      <c r="G29" s="74"/>
      <c r="I29" s="36"/>
      <c r="J29" s="74"/>
      <c r="K29" s="74"/>
      <c r="L29" s="74"/>
      <c r="M29" s="74"/>
      <c r="N29" s="74"/>
      <c r="O29" s="74"/>
    </row>
    <row r="30" spans="1:23" s="130" customFormat="1" ht="11.25">
      <c r="A30" s="119" t="s">
        <v>110</v>
      </c>
      <c r="B30" s="119"/>
      <c r="C30" s="119"/>
      <c r="D30" s="119"/>
      <c r="E30" s="119"/>
      <c r="F30" s="119"/>
      <c r="G30" s="119"/>
    </row>
    <row r="31" spans="1:23" s="130" customFormat="1" ht="11.25">
      <c r="A31" s="134" t="s">
        <v>362</v>
      </c>
      <c r="B31" s="137"/>
      <c r="C31" s="137"/>
      <c r="D31" s="137"/>
      <c r="E31" s="137"/>
      <c r="F31" s="137"/>
      <c r="G31" s="137"/>
    </row>
    <row r="32" spans="1:23">
      <c r="A32" s="36"/>
      <c r="B32" s="74"/>
      <c r="C32" s="74"/>
      <c r="D32" s="74"/>
      <c r="E32" s="74"/>
      <c r="F32" s="74"/>
      <c r="G32" s="74"/>
      <c r="I32" s="36"/>
      <c r="J32" s="74"/>
      <c r="K32" s="74"/>
      <c r="L32" s="74"/>
      <c r="M32" s="74"/>
      <c r="N32" s="74"/>
      <c r="O32" s="74"/>
    </row>
    <row r="33" spans="1:1">
      <c r="A33" s="119"/>
    </row>
    <row r="34" spans="1:1">
      <c r="A34" s="119"/>
    </row>
    <row r="35" spans="1:1">
      <c r="A35" s="119"/>
    </row>
    <row r="36" spans="1:1">
      <c r="A36" s="119"/>
    </row>
  </sheetData>
  <hyperlinks>
    <hyperlink ref="A1" location="Contents!B3" display="Return to the Table of Contents" xr:uid="{042E0475-441F-4BD1-92E2-B3805D4F999A}"/>
  </hyperlinks>
  <pageMargins left="0.7" right="0.7" top="0.75" bottom="0.75" header="0.3" footer="0.3"/>
  <pageSetup orientation="portrait"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90"/>
  <dimension ref="A1:N32"/>
  <sheetViews>
    <sheetView workbookViewId="0">
      <selection activeCell="A3" sqref="A3"/>
    </sheetView>
  </sheetViews>
  <sheetFormatPr defaultColWidth="9" defaultRowHeight="12.75"/>
  <cols>
    <col min="1" max="1" width="10.875" style="31" customWidth="1"/>
    <col min="2" max="4" width="10.625" style="31" customWidth="1"/>
    <col min="5" max="5" width="2.625" style="31" customWidth="1"/>
    <col min="6" max="6" width="10.875" style="31" customWidth="1"/>
    <col min="7" max="8" width="10.625" style="31" customWidth="1"/>
    <col min="9" max="9" width="10.625" style="1" customWidth="1"/>
    <col min="10" max="10" width="2.625" style="1" customWidth="1"/>
    <col min="11" max="11" width="10.875" style="1" customWidth="1"/>
    <col min="12" max="13" width="10.625" style="1" customWidth="1"/>
    <col min="14" max="14" width="2.625" style="1" customWidth="1"/>
    <col min="15" max="16384" width="9" style="1"/>
  </cols>
  <sheetData>
    <row r="1" spans="1:14">
      <c r="A1" s="12" t="s">
        <v>55</v>
      </c>
    </row>
    <row r="2" spans="1:14">
      <c r="A2" s="12"/>
    </row>
    <row r="3" spans="1:14" s="4" customFormat="1">
      <c r="A3" s="27" t="s">
        <v>363</v>
      </c>
      <c r="B3" s="41"/>
      <c r="C3" s="41"/>
      <c r="F3" s="41"/>
      <c r="G3" s="41"/>
      <c r="H3" s="41"/>
    </row>
    <row r="4" spans="1:14" s="4" customFormat="1">
      <c r="A4" s="27"/>
      <c r="B4" s="41"/>
      <c r="C4" s="41"/>
      <c r="F4" s="41"/>
      <c r="G4" s="41"/>
      <c r="H4" s="41"/>
    </row>
    <row r="5" spans="1:14">
      <c r="A5" s="1"/>
      <c r="B5" s="1"/>
      <c r="C5" s="1"/>
      <c r="D5" s="1"/>
      <c r="E5" s="1"/>
      <c r="F5" s="1"/>
      <c r="G5" s="1"/>
      <c r="H5" s="1"/>
    </row>
    <row r="6" spans="1:14">
      <c r="A6" s="27" t="s">
        <v>529</v>
      </c>
      <c r="B6" s="42"/>
      <c r="C6" s="42"/>
      <c r="D6" s="42"/>
      <c r="E6" s="116"/>
      <c r="F6" s="27" t="s">
        <v>530</v>
      </c>
      <c r="G6" s="42"/>
      <c r="H6" s="42"/>
      <c r="I6" s="42"/>
      <c r="K6" s="27" t="s">
        <v>531</v>
      </c>
      <c r="L6" s="14"/>
      <c r="M6" s="14"/>
    </row>
    <row r="7" spans="1:14" s="7" customFormat="1" ht="25.5">
      <c r="A7" s="399" t="s">
        <v>576</v>
      </c>
      <c r="B7" s="295" t="s">
        <v>78</v>
      </c>
      <c r="C7" s="295" t="s">
        <v>40</v>
      </c>
      <c r="D7" s="295" t="s">
        <v>0</v>
      </c>
      <c r="E7" s="116"/>
      <c r="F7" s="399" t="s">
        <v>577</v>
      </c>
      <c r="G7" s="295" t="s">
        <v>78</v>
      </c>
      <c r="H7" s="295" t="s">
        <v>40</v>
      </c>
      <c r="I7" s="295" t="s">
        <v>0</v>
      </c>
      <c r="J7" s="1"/>
      <c r="K7" s="399" t="s">
        <v>580</v>
      </c>
      <c r="L7" s="295" t="s">
        <v>78</v>
      </c>
      <c r="M7" s="295" t="s">
        <v>40</v>
      </c>
      <c r="N7" s="28"/>
    </row>
    <row r="8" spans="1:14">
      <c r="A8" s="5">
        <v>2009</v>
      </c>
      <c r="B8" s="85">
        <v>2652.8679999999999</v>
      </c>
      <c r="C8" s="85">
        <v>3335.355</v>
      </c>
      <c r="D8" s="85">
        <v>5988.223</v>
      </c>
      <c r="E8" s="116"/>
      <c r="F8" s="5"/>
      <c r="G8" s="64"/>
      <c r="H8" s="64"/>
      <c r="I8" s="64"/>
      <c r="K8" s="5">
        <f>A8</f>
        <v>2009</v>
      </c>
      <c r="L8" s="74">
        <f>B8/D8</f>
        <v>0.44301422976398841</v>
      </c>
      <c r="M8" s="74">
        <f>C8/D8</f>
        <v>0.55698577023601159</v>
      </c>
      <c r="N8" s="29"/>
    </row>
    <row r="9" spans="1:14">
      <c r="A9" s="163">
        <v>2010</v>
      </c>
      <c r="B9" s="165">
        <v>2872.2379999999998</v>
      </c>
      <c r="C9" s="165">
        <v>3768.4349999999999</v>
      </c>
      <c r="D9" s="165">
        <v>6640.6729999999998</v>
      </c>
      <c r="E9" s="116"/>
      <c r="F9" s="163">
        <f>A9</f>
        <v>2010</v>
      </c>
      <c r="G9" s="166">
        <f>B9/B8-1</f>
        <v>8.2691637880211166E-2</v>
      </c>
      <c r="H9" s="166">
        <f>C9/C8-1</f>
        <v>0.12984524885656845</v>
      </c>
      <c r="I9" s="166">
        <f>D9/D8-1</f>
        <v>0.10895552820928667</v>
      </c>
      <c r="K9" s="163">
        <f t="shared" ref="K9:K22" si="0">A9</f>
        <v>2010</v>
      </c>
      <c r="L9" s="164">
        <f t="shared" ref="L9:L22" si="1">B9/D9</f>
        <v>0.4325221253930136</v>
      </c>
      <c r="M9" s="164">
        <f t="shared" ref="M9:M22" si="2">C9/D9</f>
        <v>0.5674778746069864</v>
      </c>
      <c r="N9" s="29"/>
    </row>
    <row r="10" spans="1:14">
      <c r="A10" s="5">
        <v>2011</v>
      </c>
      <c r="B10" s="85">
        <v>2983.7719999999999</v>
      </c>
      <c r="C10" s="85">
        <v>3790.3040000000001</v>
      </c>
      <c r="D10" s="85">
        <v>6774.076</v>
      </c>
      <c r="E10" s="116"/>
      <c r="F10" s="5">
        <f t="shared" ref="F10:F22" si="3">A10</f>
        <v>2011</v>
      </c>
      <c r="G10" s="67">
        <f t="shared" ref="G10:G22" si="4">B10/B9-1</f>
        <v>3.8831740266649151E-2</v>
      </c>
      <c r="H10" s="67">
        <f t="shared" ref="H10:I22" si="5">C10/C9-1</f>
        <v>5.8032047786416019E-3</v>
      </c>
      <c r="I10" s="67">
        <f t="shared" si="5"/>
        <v>2.0088777146533232E-2</v>
      </c>
      <c r="K10" s="5">
        <f t="shared" si="0"/>
        <v>2011</v>
      </c>
      <c r="L10" s="74">
        <f>B10/D10</f>
        <v>0.44046922414215606</v>
      </c>
      <c r="M10" s="74">
        <f t="shared" si="2"/>
        <v>0.55953077585784394</v>
      </c>
      <c r="N10" s="42"/>
    </row>
    <row r="11" spans="1:14">
      <c r="A11" s="163">
        <v>2012</v>
      </c>
      <c r="B11" s="165">
        <v>3055.3580000000002</v>
      </c>
      <c r="C11" s="165">
        <v>4240.4110000000001</v>
      </c>
      <c r="D11" s="165">
        <v>7295.7690000000002</v>
      </c>
      <c r="E11" s="116"/>
      <c r="F11" s="163">
        <f t="shared" si="3"/>
        <v>2012</v>
      </c>
      <c r="G11" s="166">
        <f t="shared" si="4"/>
        <v>2.3991779532752666E-2</v>
      </c>
      <c r="H11" s="166">
        <f t="shared" si="5"/>
        <v>0.11875221618107679</v>
      </c>
      <c r="I11" s="166">
        <f t="shared" si="5"/>
        <v>7.7013160171217399E-2</v>
      </c>
      <c r="K11" s="163">
        <f t="shared" si="0"/>
        <v>2012</v>
      </c>
      <c r="L11" s="164">
        <f t="shared" si="1"/>
        <v>0.4187849149280905</v>
      </c>
      <c r="M11" s="164">
        <f>C11/D11</f>
        <v>0.58121508507190944</v>
      </c>
      <c r="N11" s="42"/>
    </row>
    <row r="12" spans="1:14">
      <c r="A12" s="5">
        <v>2013</v>
      </c>
      <c r="B12" s="85">
        <v>3451.34</v>
      </c>
      <c r="C12" s="85">
        <v>5005.7560000000003</v>
      </c>
      <c r="D12" s="85">
        <v>8457.0959999999995</v>
      </c>
      <c r="E12" s="116"/>
      <c r="F12" s="5">
        <f t="shared" si="3"/>
        <v>2013</v>
      </c>
      <c r="G12" s="67">
        <f t="shared" si="4"/>
        <v>0.12960248848089151</v>
      </c>
      <c r="H12" s="67">
        <f t="shared" si="5"/>
        <v>0.18048840077058581</v>
      </c>
      <c r="I12" s="67">
        <f t="shared" si="5"/>
        <v>0.15917814832130772</v>
      </c>
      <c r="K12" s="5">
        <f t="shared" si="0"/>
        <v>2013</v>
      </c>
      <c r="L12" s="74">
        <f>B12/D12</f>
        <v>0.40809989622915482</v>
      </c>
      <c r="M12" s="74">
        <f t="shared" si="2"/>
        <v>0.59190010377084523</v>
      </c>
      <c r="N12" s="42"/>
    </row>
    <row r="13" spans="1:14">
      <c r="A13" s="163">
        <v>2014</v>
      </c>
      <c r="B13" s="165">
        <v>3463.5549999999998</v>
      </c>
      <c r="C13" s="165">
        <v>5292.8689999999997</v>
      </c>
      <c r="D13" s="165">
        <v>8756.4240000000009</v>
      </c>
      <c r="E13" s="116"/>
      <c r="F13" s="163">
        <f t="shared" si="3"/>
        <v>2014</v>
      </c>
      <c r="G13" s="166">
        <f t="shared" si="4"/>
        <v>3.5392050623814786E-3</v>
      </c>
      <c r="H13" s="166">
        <f t="shared" si="5"/>
        <v>5.7356571115331878E-2</v>
      </c>
      <c r="I13" s="166">
        <f t="shared" si="5"/>
        <v>3.539370961379662E-2</v>
      </c>
      <c r="K13" s="163">
        <f t="shared" si="0"/>
        <v>2014</v>
      </c>
      <c r="L13" s="164">
        <f t="shared" si="1"/>
        <v>0.39554445970181429</v>
      </c>
      <c r="M13" s="164">
        <f t="shared" si="2"/>
        <v>0.6044555402981856</v>
      </c>
      <c r="N13" s="42"/>
    </row>
    <row r="14" spans="1:14">
      <c r="A14" s="5">
        <v>2015</v>
      </c>
      <c r="B14" s="85">
        <v>3436.319</v>
      </c>
      <c r="C14" s="85">
        <v>5249.6819999999998</v>
      </c>
      <c r="D14" s="85">
        <v>8686.0010000000002</v>
      </c>
      <c r="E14" s="116"/>
      <c r="F14" s="5">
        <f t="shared" si="3"/>
        <v>2015</v>
      </c>
      <c r="G14" s="67">
        <f t="shared" si="4"/>
        <v>-7.8635967957777497E-3</v>
      </c>
      <c r="H14" s="67">
        <f t="shared" si="5"/>
        <v>-8.159468900514999E-3</v>
      </c>
      <c r="I14" s="67">
        <f t="shared" si="5"/>
        <v>-8.042438328705992E-3</v>
      </c>
      <c r="K14" s="5">
        <f t="shared" si="0"/>
        <v>2015</v>
      </c>
      <c r="L14" s="74">
        <f t="shared" si="1"/>
        <v>0.39561577301222967</v>
      </c>
      <c r="M14" s="74">
        <f t="shared" si="2"/>
        <v>0.60438422698777028</v>
      </c>
      <c r="N14" s="31"/>
    </row>
    <row r="15" spans="1:14">
      <c r="A15" s="163">
        <v>2016</v>
      </c>
      <c r="B15" s="165">
        <v>3469.489</v>
      </c>
      <c r="C15" s="165">
        <v>5640.5659999999998</v>
      </c>
      <c r="D15" s="165">
        <v>9110.0550000000003</v>
      </c>
      <c r="E15" s="116"/>
      <c r="F15" s="163">
        <f t="shared" si="3"/>
        <v>2016</v>
      </c>
      <c r="G15" s="166">
        <f t="shared" si="4"/>
        <v>9.652770886521278E-3</v>
      </c>
      <c r="H15" s="166">
        <f t="shared" si="5"/>
        <v>7.4458605302187841E-2</v>
      </c>
      <c r="I15" s="166">
        <f t="shared" si="5"/>
        <v>4.8820395024131269E-2</v>
      </c>
      <c r="K15" s="163">
        <f t="shared" si="0"/>
        <v>2016</v>
      </c>
      <c r="L15" s="164">
        <f t="shared" si="1"/>
        <v>0.38084171829917601</v>
      </c>
      <c r="M15" s="164">
        <f t="shared" si="2"/>
        <v>0.61915828170082399</v>
      </c>
      <c r="N15" s="31"/>
    </row>
    <row r="16" spans="1:14">
      <c r="A16" s="5">
        <v>2017</v>
      </c>
      <c r="B16" s="85">
        <v>3516.0419999999999</v>
      </c>
      <c r="C16" s="85">
        <v>6540.6270000000004</v>
      </c>
      <c r="D16" s="85">
        <v>10056.669</v>
      </c>
      <c r="E16" s="116"/>
      <c r="F16" s="5">
        <f t="shared" si="3"/>
        <v>2017</v>
      </c>
      <c r="G16" s="67">
        <f t="shared" si="4"/>
        <v>1.3417826083322426E-2</v>
      </c>
      <c r="H16" s="67">
        <f t="shared" si="5"/>
        <v>0.15956927017607825</v>
      </c>
      <c r="I16" s="67">
        <f t="shared" si="5"/>
        <v>0.10390870307588695</v>
      </c>
      <c r="K16" s="5">
        <f t="shared" si="0"/>
        <v>2017</v>
      </c>
      <c r="L16" s="74">
        <f t="shared" si="1"/>
        <v>0.34962292186408839</v>
      </c>
      <c r="M16" s="74">
        <f t="shared" si="2"/>
        <v>0.65037707813591161</v>
      </c>
      <c r="N16" s="42"/>
    </row>
    <row r="17" spans="1:14">
      <c r="A17" s="163">
        <v>2018</v>
      </c>
      <c r="B17" s="165">
        <v>3532.26</v>
      </c>
      <c r="C17" s="165">
        <v>6200.1</v>
      </c>
      <c r="D17" s="165">
        <v>9732.36</v>
      </c>
      <c r="E17" s="116"/>
      <c r="F17" s="163">
        <f t="shared" si="3"/>
        <v>2018</v>
      </c>
      <c r="G17" s="166">
        <f t="shared" si="4"/>
        <v>4.6125728873547267E-3</v>
      </c>
      <c r="H17" s="166">
        <f t="shared" si="5"/>
        <v>-5.2063357228596008E-2</v>
      </c>
      <c r="I17" s="166">
        <f t="shared" si="5"/>
        <v>-3.2248152942092378E-2</v>
      </c>
      <c r="K17" s="163">
        <f t="shared" si="0"/>
        <v>2018</v>
      </c>
      <c r="L17" s="164">
        <f t="shared" si="1"/>
        <v>0.36293971862939717</v>
      </c>
      <c r="M17" s="164">
        <f t="shared" si="2"/>
        <v>0.63706028137060278</v>
      </c>
      <c r="N17" s="42"/>
    </row>
    <row r="18" spans="1:14">
      <c r="A18" s="5">
        <v>2019</v>
      </c>
      <c r="B18" s="85">
        <v>3670.585</v>
      </c>
      <c r="C18" s="85">
        <v>7426.8050000000003</v>
      </c>
      <c r="D18" s="85">
        <v>11097.39</v>
      </c>
      <c r="E18" s="116"/>
      <c r="F18" s="5">
        <f t="shared" si="3"/>
        <v>2019</v>
      </c>
      <c r="G18" s="67">
        <f t="shared" si="4"/>
        <v>3.9160480825307209E-2</v>
      </c>
      <c r="H18" s="67">
        <f t="shared" si="5"/>
        <v>0.19785245399267759</v>
      </c>
      <c r="I18" s="67">
        <f t="shared" si="5"/>
        <v>0.14025683390256827</v>
      </c>
      <c r="K18" s="5">
        <f t="shared" si="0"/>
        <v>2019</v>
      </c>
      <c r="L18" s="74">
        <f t="shared" si="1"/>
        <v>0.3307611068908996</v>
      </c>
      <c r="M18" s="74">
        <f t="shared" si="2"/>
        <v>0.66923889310910045</v>
      </c>
      <c r="N18" s="42"/>
    </row>
    <row r="19" spans="1:14">
      <c r="A19" s="163">
        <v>2020</v>
      </c>
      <c r="B19" s="165">
        <v>3665.8960000000002</v>
      </c>
      <c r="C19" s="165">
        <v>8413.1650000000009</v>
      </c>
      <c r="D19" s="165">
        <v>12079.061</v>
      </c>
      <c r="E19" s="116"/>
      <c r="F19" s="163">
        <f t="shared" si="3"/>
        <v>2020</v>
      </c>
      <c r="G19" s="166">
        <f t="shared" si="4"/>
        <v>-1.2774530490371472E-3</v>
      </c>
      <c r="H19" s="166">
        <f t="shared" si="5"/>
        <v>0.13281081164780817</v>
      </c>
      <c r="I19" s="166">
        <f t="shared" si="5"/>
        <v>8.8459628795599654E-2</v>
      </c>
      <c r="K19" s="163">
        <f t="shared" si="0"/>
        <v>2020</v>
      </c>
      <c r="L19" s="164">
        <f t="shared" si="1"/>
        <v>0.30349180288103522</v>
      </c>
      <c r="M19" s="164">
        <f t="shared" si="2"/>
        <v>0.69650819711896483</v>
      </c>
      <c r="N19" s="42"/>
    </row>
    <row r="20" spans="1:14">
      <c r="A20" s="5">
        <v>2021</v>
      </c>
      <c r="B20" s="85">
        <v>3713.9679999999998</v>
      </c>
      <c r="C20" s="85">
        <v>9489.1550000000007</v>
      </c>
      <c r="D20" s="85">
        <v>13203.123</v>
      </c>
      <c r="E20" s="116"/>
      <c r="F20" s="5">
        <f t="shared" si="3"/>
        <v>2021</v>
      </c>
      <c r="G20" s="67">
        <f t="shared" si="4"/>
        <v>1.3113301632124763E-2</v>
      </c>
      <c r="H20" s="67">
        <f t="shared" si="5"/>
        <v>0.12789360484431245</v>
      </c>
      <c r="I20" s="67">
        <f t="shared" si="5"/>
        <v>9.3058723687213796E-2</v>
      </c>
      <c r="K20" s="5">
        <f t="shared" si="0"/>
        <v>2021</v>
      </c>
      <c r="L20" s="74">
        <f t="shared" si="1"/>
        <v>0.28129466036179468</v>
      </c>
      <c r="M20" s="74">
        <f t="shared" si="2"/>
        <v>0.71870533963820538</v>
      </c>
      <c r="N20" s="42"/>
    </row>
    <row r="21" spans="1:14">
      <c r="A21" s="163">
        <v>2022</v>
      </c>
      <c r="B21" s="165">
        <v>3765.241</v>
      </c>
      <c r="C21" s="165">
        <v>7963.73</v>
      </c>
      <c r="D21" s="165">
        <v>11728.971</v>
      </c>
      <c r="E21" s="116"/>
      <c r="F21" s="163">
        <f t="shared" si="3"/>
        <v>2022</v>
      </c>
      <c r="G21" s="166">
        <f t="shared" si="4"/>
        <v>1.3805450127734042E-2</v>
      </c>
      <c r="H21" s="166">
        <f t="shared" si="5"/>
        <v>-0.16075456666057208</v>
      </c>
      <c r="I21" s="166">
        <f t="shared" si="5"/>
        <v>-0.11165176602535631</v>
      </c>
      <c r="K21" s="163">
        <f t="shared" si="0"/>
        <v>2022</v>
      </c>
      <c r="L21" s="164">
        <f t="shared" si="1"/>
        <v>0.321020573757067</v>
      </c>
      <c r="M21" s="164">
        <f t="shared" si="2"/>
        <v>0.67897942624293295</v>
      </c>
      <c r="N21" s="42"/>
    </row>
    <row r="22" spans="1:14">
      <c r="A22" s="93">
        <v>2023</v>
      </c>
      <c r="B22" s="92">
        <v>3796.1129999999998</v>
      </c>
      <c r="C22" s="92">
        <v>9145.5120000000006</v>
      </c>
      <c r="D22" s="92">
        <v>12941.625</v>
      </c>
      <c r="E22" s="116"/>
      <c r="F22" s="93">
        <f t="shared" si="3"/>
        <v>2023</v>
      </c>
      <c r="G22" s="73">
        <f t="shared" si="4"/>
        <v>8.199209559228704E-3</v>
      </c>
      <c r="H22" s="73">
        <f t="shared" si="5"/>
        <v>0.14839553827163909</v>
      </c>
      <c r="I22" s="73">
        <f t="shared" si="5"/>
        <v>0.10338963238974674</v>
      </c>
      <c r="K22" s="93">
        <f t="shared" si="0"/>
        <v>2023</v>
      </c>
      <c r="L22" s="73">
        <f t="shared" si="1"/>
        <v>0.2933258381385645</v>
      </c>
      <c r="M22" s="73">
        <f t="shared" si="2"/>
        <v>0.7066741618614355</v>
      </c>
      <c r="N22" s="42"/>
    </row>
    <row r="23" spans="1:14">
      <c r="A23" s="13"/>
      <c r="B23" s="18"/>
      <c r="C23" s="18"/>
      <c r="D23" s="18"/>
      <c r="E23" s="116"/>
      <c r="F23" s="43"/>
      <c r="G23" s="38"/>
      <c r="H23" s="38"/>
      <c r="I23" s="38"/>
      <c r="K23" s="31"/>
      <c r="L23" s="34"/>
      <c r="M23" s="34"/>
      <c r="N23" s="42"/>
    </row>
    <row r="24" spans="1:14">
      <c r="A24" s="296" t="s">
        <v>99</v>
      </c>
      <c r="B24" s="297">
        <f>AVERAGE(B$8:B$22)</f>
        <v>3403.0029333333337</v>
      </c>
      <c r="C24" s="297">
        <f t="shared" ref="C24:D24" si="6">AVERAGE(C$8:C$22)</f>
        <v>6100.1648000000005</v>
      </c>
      <c r="D24" s="297">
        <f t="shared" si="6"/>
        <v>9503.1677333333337</v>
      </c>
      <c r="E24" s="116"/>
      <c r="J24" s="42"/>
      <c r="K24" s="300" t="s">
        <v>99</v>
      </c>
      <c r="L24" s="298">
        <f>AVERAGE(L$8:L$22)</f>
        <v>0.37048993093283122</v>
      </c>
      <c r="M24" s="298">
        <f>AVERAGE(M$8:M$22)</f>
        <v>0.62951006906716878</v>
      </c>
      <c r="N24" s="42"/>
    </row>
    <row r="25" spans="1:14">
      <c r="A25" s="296" t="s">
        <v>123</v>
      </c>
      <c r="B25" s="298">
        <f>B22/B21-1</f>
        <v>8.199209559228704E-3</v>
      </c>
      <c r="C25" s="298">
        <f t="shared" ref="C25:D25" si="7">C22/C21-1</f>
        <v>0.14839553827163909</v>
      </c>
      <c r="D25" s="298">
        <f t="shared" si="7"/>
        <v>0.10338963238974674</v>
      </c>
      <c r="E25" s="116"/>
      <c r="J25" s="42"/>
      <c r="K25" s="300" t="s">
        <v>123</v>
      </c>
      <c r="L25" s="298">
        <f>L22-L21</f>
        <v>-2.7694735618502497E-2</v>
      </c>
      <c r="M25" s="298">
        <f>M22-M21</f>
        <v>2.7694735618502553E-2</v>
      </c>
      <c r="N25" s="42"/>
    </row>
    <row r="26" spans="1:14">
      <c r="A26" s="299" t="s">
        <v>457</v>
      </c>
      <c r="B26" s="298">
        <f>((B22/B17)^(1/5))-1</f>
        <v>1.451224597081846E-2</v>
      </c>
      <c r="C26" s="298">
        <f>((C22/C17)^(1/5))-1</f>
        <v>8.0841137734479762E-2</v>
      </c>
      <c r="D26" s="298">
        <f>((D22/D17)^(1/5))-1</f>
        <v>5.8654210806028173E-2</v>
      </c>
      <c r="E26" s="116"/>
      <c r="F26" s="36"/>
      <c r="G26" s="74"/>
      <c r="H26" s="74"/>
      <c r="I26" s="74"/>
      <c r="J26" s="31"/>
      <c r="K26" s="5"/>
      <c r="L26" s="105"/>
      <c r="M26" s="105"/>
      <c r="N26" s="31"/>
    </row>
    <row r="27" spans="1:14">
      <c r="A27" s="299" t="s">
        <v>458</v>
      </c>
      <c r="B27" s="298">
        <f>((B22/B12)^(1/10))-1</f>
        <v>9.5669824808666259E-3</v>
      </c>
      <c r="C27" s="298">
        <f>((C22/C12)^(1/10))-1</f>
        <v>6.212060636190242E-2</v>
      </c>
      <c r="D27" s="298">
        <f>((D22/D12)^(1/10))-1</f>
        <v>4.3462281616582166E-2</v>
      </c>
      <c r="E27" s="116"/>
      <c r="F27" s="36"/>
      <c r="G27" s="74"/>
      <c r="H27" s="74"/>
      <c r="I27" s="74"/>
      <c r="J27" s="31"/>
      <c r="K27" s="5"/>
      <c r="L27" s="105"/>
      <c r="M27" s="105"/>
      <c r="N27" s="31"/>
    </row>
    <row r="28" spans="1:14">
      <c r="A28" s="299" t="s">
        <v>459</v>
      </c>
      <c r="B28" s="298">
        <f>B22/$D22</f>
        <v>0.2933258381385645</v>
      </c>
      <c r="C28" s="298">
        <f>C22/$D22</f>
        <v>0.7066741618614355</v>
      </c>
      <c r="D28" s="298"/>
      <c r="E28" s="116"/>
      <c r="F28" s="36"/>
      <c r="G28" s="74"/>
      <c r="H28" s="74"/>
      <c r="I28" s="74"/>
      <c r="J28" s="31"/>
      <c r="K28" s="5"/>
      <c r="L28" s="105"/>
      <c r="M28" s="105"/>
      <c r="N28" s="31"/>
    </row>
    <row r="29" spans="1:14">
      <c r="A29" s="299" t="s">
        <v>460</v>
      </c>
      <c r="B29" s="298">
        <f>B22/'4-01'!$G$22</f>
        <v>8.4751274915039143E-2</v>
      </c>
      <c r="C29" s="298">
        <f>C22/'4-01'!$G$22</f>
        <v>0.20418090866915437</v>
      </c>
      <c r="D29" s="298">
        <f>D22/'4-01'!$G$22</f>
        <v>0.28893218358419348</v>
      </c>
      <c r="E29" s="116"/>
      <c r="F29" s="36"/>
      <c r="G29" s="74"/>
      <c r="H29" s="74"/>
      <c r="I29" s="74"/>
      <c r="J29" s="31"/>
      <c r="K29" s="5"/>
      <c r="L29" s="105"/>
      <c r="M29" s="105"/>
      <c r="N29" s="31"/>
    </row>
    <row r="30" spans="1:14">
      <c r="A30" s="36"/>
      <c r="B30" s="74"/>
      <c r="C30" s="74"/>
      <c r="D30" s="74"/>
      <c r="E30" s="105"/>
      <c r="F30" s="36"/>
      <c r="G30" s="74"/>
      <c r="H30" s="74"/>
      <c r="I30" s="74"/>
      <c r="J30" s="31"/>
      <c r="K30" s="5"/>
      <c r="L30" s="105"/>
      <c r="M30" s="105"/>
      <c r="N30" s="31"/>
    </row>
    <row r="31" spans="1:14" s="130" customFormat="1" ht="11.25">
      <c r="A31" s="70" t="s">
        <v>110</v>
      </c>
      <c r="B31" s="70"/>
      <c r="C31" s="70"/>
      <c r="D31" s="70"/>
      <c r="E31" s="82"/>
      <c r="F31" s="82"/>
      <c r="G31" s="405"/>
      <c r="H31" s="405"/>
    </row>
    <row r="32" spans="1:14" s="130" customFormat="1" ht="11.25">
      <c r="A32" s="119" t="s">
        <v>364</v>
      </c>
      <c r="B32" s="119"/>
      <c r="C32" s="119"/>
      <c r="D32" s="119"/>
      <c r="E32" s="162"/>
      <c r="F32" s="162"/>
      <c r="G32" s="162"/>
      <c r="H32" s="162"/>
    </row>
  </sheetData>
  <mergeCells count="1">
    <mergeCell ref="G31:H31"/>
  </mergeCells>
  <hyperlinks>
    <hyperlink ref="A1" location="Contents!B3" display="Return to the Table of Contents" xr:uid="{62F1A7AC-417E-47BF-9E90-B7A31329C59E}"/>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91"/>
  <dimension ref="A1:Y53"/>
  <sheetViews>
    <sheetView workbookViewId="0">
      <selection activeCell="A3" sqref="A3"/>
    </sheetView>
  </sheetViews>
  <sheetFormatPr defaultColWidth="9" defaultRowHeight="12.75"/>
  <cols>
    <col min="1" max="1" width="10.875" style="31" customWidth="1"/>
    <col min="2" max="8" width="7.625" style="31" customWidth="1"/>
    <col min="9" max="9" width="2.625" style="1" customWidth="1"/>
    <col min="10" max="10" width="10.875" style="1" customWidth="1"/>
    <col min="11" max="17" width="7.625" style="1" customWidth="1"/>
    <col min="18" max="18" width="2.625" style="1" customWidth="1"/>
    <col min="19" max="19" width="10.875" style="1" customWidth="1"/>
    <col min="20" max="25" width="7.625" style="1" customWidth="1"/>
    <col min="26" max="26" width="2.625" style="1" customWidth="1"/>
    <col min="27" max="16384" width="9" style="1"/>
  </cols>
  <sheetData>
    <row r="1" spans="1:25">
      <c r="A1" s="12" t="s">
        <v>55</v>
      </c>
    </row>
    <row r="2" spans="1:25">
      <c r="A2" s="12"/>
    </row>
    <row r="3" spans="1:25" s="4" customFormat="1">
      <c r="A3" s="27" t="s">
        <v>368</v>
      </c>
    </row>
    <row r="4" spans="1:25">
      <c r="A4" s="33"/>
      <c r="B4" s="26"/>
      <c r="C4" s="26"/>
      <c r="D4" s="26"/>
      <c r="E4" s="26"/>
      <c r="F4" s="26"/>
      <c r="G4" s="26"/>
      <c r="H4" s="26"/>
    </row>
    <row r="5" spans="1:25">
      <c r="A5" s="33"/>
      <c r="B5" s="26"/>
      <c r="C5" s="26"/>
      <c r="D5" s="26"/>
      <c r="E5" s="26"/>
      <c r="F5" s="26"/>
      <c r="G5" s="26"/>
      <c r="H5" s="26"/>
    </row>
    <row r="6" spans="1:25" ht="14.25" customHeight="1">
      <c r="A6" s="27" t="s">
        <v>532</v>
      </c>
      <c r="B6" s="14"/>
      <c r="C6" s="14"/>
      <c r="D6" s="14"/>
      <c r="E6" s="14"/>
      <c r="F6" s="14"/>
      <c r="G6" s="14"/>
      <c r="H6" s="14"/>
      <c r="J6" s="27" t="s">
        <v>533</v>
      </c>
      <c r="K6" s="14"/>
      <c r="L6" s="14"/>
      <c r="M6" s="14"/>
      <c r="N6" s="14"/>
      <c r="O6" s="14"/>
      <c r="P6" s="14"/>
      <c r="Q6" s="14"/>
      <c r="S6" s="27" t="s">
        <v>533</v>
      </c>
      <c r="T6" s="14"/>
      <c r="U6" s="14"/>
      <c r="V6" s="14"/>
      <c r="W6" s="14"/>
      <c r="X6" s="14"/>
      <c r="Y6" s="14"/>
    </row>
    <row r="7" spans="1:25">
      <c r="A7" s="399" t="s">
        <v>576</v>
      </c>
      <c r="B7" s="295" t="s">
        <v>1</v>
      </c>
      <c r="C7" s="295" t="s">
        <v>3</v>
      </c>
      <c r="D7" s="295" t="s">
        <v>367</v>
      </c>
      <c r="E7" s="295" t="s">
        <v>365</v>
      </c>
      <c r="F7" s="295" t="s">
        <v>366</v>
      </c>
      <c r="G7" s="295" t="s">
        <v>6</v>
      </c>
      <c r="H7" s="295" t="s">
        <v>0</v>
      </c>
      <c r="J7" s="399" t="s">
        <v>577</v>
      </c>
      <c r="K7" s="295" t="str">
        <f>B7</f>
        <v>Equity</v>
      </c>
      <c r="L7" s="295" t="str">
        <f t="shared" ref="L7:Q7" si="0">C7</f>
        <v>Bonds</v>
      </c>
      <c r="M7" s="295" t="str">
        <f t="shared" si="0"/>
        <v>MFs</v>
      </c>
      <c r="N7" s="295" t="str">
        <f t="shared" si="0"/>
        <v>Cash</v>
      </c>
      <c r="O7" s="295" t="str">
        <f t="shared" si="0"/>
        <v>Claims</v>
      </c>
      <c r="P7" s="295" t="str">
        <f t="shared" si="0"/>
        <v>Other</v>
      </c>
      <c r="Q7" s="295" t="str">
        <f t="shared" si="0"/>
        <v>Total</v>
      </c>
      <c r="S7" s="399" t="s">
        <v>577</v>
      </c>
      <c r="T7" s="295" t="str">
        <f t="shared" ref="T7:Y7" si="1">K7</f>
        <v>Equity</v>
      </c>
      <c r="U7" s="295" t="str">
        <f t="shared" si="1"/>
        <v>Bonds</v>
      </c>
      <c r="V7" s="295" t="str">
        <f t="shared" si="1"/>
        <v>MFs</v>
      </c>
      <c r="W7" s="295" t="str">
        <f t="shared" si="1"/>
        <v>Cash</v>
      </c>
      <c r="X7" s="295" t="str">
        <f t="shared" si="1"/>
        <v>Claims</v>
      </c>
      <c r="Y7" s="295" t="str">
        <f t="shared" si="1"/>
        <v>Other</v>
      </c>
    </row>
    <row r="8" spans="1:25">
      <c r="A8" s="5">
        <v>2009</v>
      </c>
      <c r="B8" s="85">
        <v>1504.4449999999999</v>
      </c>
      <c r="C8" s="85">
        <v>722.827</v>
      </c>
      <c r="D8" s="85">
        <v>1955.289</v>
      </c>
      <c r="E8" s="85">
        <v>236.78700000000001</v>
      </c>
      <c r="F8" s="85">
        <v>465.983</v>
      </c>
      <c r="G8" s="85">
        <v>1066.277</v>
      </c>
      <c r="H8" s="85">
        <v>5951.6080000000002</v>
      </c>
      <c r="J8" s="5"/>
      <c r="K8" s="64"/>
      <c r="L8" s="64"/>
      <c r="M8" s="64"/>
      <c r="N8" s="64"/>
      <c r="O8" s="64"/>
      <c r="P8" s="64"/>
      <c r="Q8" s="64"/>
      <c r="S8" s="5">
        <f>A8</f>
        <v>2009</v>
      </c>
      <c r="T8" s="74">
        <f t="shared" ref="T8:T22" si="2">B8/$H8</f>
        <v>0.25277958494578268</v>
      </c>
      <c r="U8" s="74">
        <f t="shared" ref="U8:U22" si="3">C8/$H8</f>
        <v>0.12145070710302157</v>
      </c>
      <c r="V8" s="74">
        <f t="shared" ref="V8:V22" si="4">D8/$H8</f>
        <v>0.32853121374929262</v>
      </c>
      <c r="W8" s="74">
        <f t="shared" ref="W8:W22" si="5">E8/$H8</f>
        <v>3.9785382370613118E-2</v>
      </c>
      <c r="X8" s="74">
        <f t="shared" ref="X8:X22" si="6">F8/$H8</f>
        <v>7.8295311115920266E-2</v>
      </c>
      <c r="Y8" s="74">
        <f t="shared" ref="Y8:Y22" si="7">G8/$H8</f>
        <v>0.17915780071536969</v>
      </c>
    </row>
    <row r="9" spans="1:25">
      <c r="A9" s="163">
        <v>2010</v>
      </c>
      <c r="B9" s="165">
        <v>1778.0820000000001</v>
      </c>
      <c r="C9" s="165">
        <v>829.14700000000005</v>
      </c>
      <c r="D9" s="165">
        <v>2220.17</v>
      </c>
      <c r="E9" s="165">
        <v>226.07499999999999</v>
      </c>
      <c r="F9" s="165">
        <v>437.18200000000002</v>
      </c>
      <c r="G9" s="165">
        <v>1113.1769999999997</v>
      </c>
      <c r="H9" s="165">
        <v>6603.8329999999996</v>
      </c>
      <c r="J9" s="163">
        <f>A9</f>
        <v>2010</v>
      </c>
      <c r="K9" s="166">
        <f>B9/B8-1</f>
        <v>0.18188567877190609</v>
      </c>
      <c r="L9" s="166">
        <f>C9/C8-1</f>
        <v>0.14708913751146557</v>
      </c>
      <c r="M9" s="166">
        <f t="shared" ref="L9:Q22" si="8">D9/D8-1</f>
        <v>0.13546897670881397</v>
      </c>
      <c r="N9" s="166">
        <f t="shared" si="8"/>
        <v>-4.5238970044808258E-2</v>
      </c>
      <c r="O9" s="166">
        <f t="shared" si="8"/>
        <v>-6.1806975790962282E-2</v>
      </c>
      <c r="P9" s="166">
        <f t="shared" si="8"/>
        <v>4.3984818203899767E-2</v>
      </c>
      <c r="Q9" s="166">
        <f t="shared" si="8"/>
        <v>0.10958803066330969</v>
      </c>
      <c r="S9" s="163">
        <f t="shared" ref="S9:S22" si="9">J9</f>
        <v>2010</v>
      </c>
      <c r="T9" s="164">
        <f t="shared" si="2"/>
        <v>0.26924999466219091</v>
      </c>
      <c r="U9" s="164">
        <f t="shared" si="3"/>
        <v>0.12555541607427081</v>
      </c>
      <c r="V9" s="164">
        <f t="shared" si="4"/>
        <v>0.33619414664180641</v>
      </c>
      <c r="W9" s="164">
        <f t="shared" si="5"/>
        <v>3.423390627836894E-2</v>
      </c>
      <c r="X9" s="164">
        <f t="shared" si="6"/>
        <v>6.6201250092181321E-2</v>
      </c>
      <c r="Y9" s="164">
        <f t="shared" si="7"/>
        <v>0.16856528625118167</v>
      </c>
    </row>
    <row r="10" spans="1:25">
      <c r="A10" s="5">
        <v>2011</v>
      </c>
      <c r="B10" s="85">
        <v>1680.431</v>
      </c>
      <c r="C10" s="85">
        <v>915.03099999999995</v>
      </c>
      <c r="D10" s="85">
        <v>2199.9580000000001</v>
      </c>
      <c r="E10" s="85">
        <v>252.63300000000001</v>
      </c>
      <c r="F10" s="85">
        <v>497.49</v>
      </c>
      <c r="G10" s="85">
        <v>1191.5450000000001</v>
      </c>
      <c r="H10" s="85">
        <v>6737.0879999999997</v>
      </c>
      <c r="J10" s="5">
        <f t="shared" ref="J10:J22" si="10">A10</f>
        <v>2011</v>
      </c>
      <c r="K10" s="67">
        <f t="shared" ref="K10:K22" si="11">B10/B9-1</f>
        <v>-5.4919289436595187E-2</v>
      </c>
      <c r="L10" s="67">
        <f t="shared" si="8"/>
        <v>0.10358115026647852</v>
      </c>
      <c r="M10" s="67">
        <f t="shared" si="8"/>
        <v>-9.103807366102612E-3</v>
      </c>
      <c r="N10" s="67">
        <f t="shared" si="8"/>
        <v>0.11747428950569505</v>
      </c>
      <c r="O10" s="67">
        <f t="shared" si="8"/>
        <v>0.13794712499599715</v>
      </c>
      <c r="P10" s="67">
        <f t="shared" si="8"/>
        <v>7.0400304713446715E-2</v>
      </c>
      <c r="Q10" s="67">
        <f t="shared" si="8"/>
        <v>2.0178432737472329E-2</v>
      </c>
      <c r="S10" s="5">
        <f t="shared" si="9"/>
        <v>2011</v>
      </c>
      <c r="T10" s="74">
        <f t="shared" si="2"/>
        <v>0.24942987237215844</v>
      </c>
      <c r="U10" s="74">
        <f t="shared" si="3"/>
        <v>0.13581995663408286</v>
      </c>
      <c r="V10" s="74">
        <f t="shared" si="4"/>
        <v>0.32654434675634342</v>
      </c>
      <c r="W10" s="74">
        <f t="shared" si="5"/>
        <v>3.7498842229758619E-2</v>
      </c>
      <c r="X10" s="74">
        <f t="shared" si="6"/>
        <v>7.3843476588104542E-2</v>
      </c>
      <c r="Y10" s="74">
        <f t="shared" si="7"/>
        <v>0.1768635054195522</v>
      </c>
    </row>
    <row r="11" spans="1:25">
      <c r="A11" s="163">
        <v>2012</v>
      </c>
      <c r="B11" s="165">
        <v>1890.7</v>
      </c>
      <c r="C11" s="165">
        <v>1049.5429999999999</v>
      </c>
      <c r="D11" s="165">
        <v>2481.4870000000001</v>
      </c>
      <c r="E11" s="165">
        <v>225.209</v>
      </c>
      <c r="F11" s="165">
        <v>377.16199999999998</v>
      </c>
      <c r="G11" s="165">
        <v>1234.3969999999999</v>
      </c>
      <c r="H11" s="165">
        <v>7258.4979999999996</v>
      </c>
      <c r="J11" s="163">
        <f t="shared" si="10"/>
        <v>2012</v>
      </c>
      <c r="K11" s="166">
        <f t="shared" si="11"/>
        <v>0.12512801775258842</v>
      </c>
      <c r="L11" s="166">
        <f t="shared" si="8"/>
        <v>0.14700266985490096</v>
      </c>
      <c r="M11" s="166">
        <f t="shared" si="8"/>
        <v>0.12797017033961566</v>
      </c>
      <c r="N11" s="166">
        <f>E11/E10-1</f>
        <v>-0.10855272272426808</v>
      </c>
      <c r="O11" s="166">
        <f t="shared" si="8"/>
        <v>-0.24187018834549445</v>
      </c>
      <c r="P11" s="166">
        <f t="shared" si="8"/>
        <v>3.5963392066602484E-2</v>
      </c>
      <c r="Q11" s="166">
        <f t="shared" si="8"/>
        <v>7.7393971995022071E-2</v>
      </c>
      <c r="S11" s="163">
        <f t="shared" si="9"/>
        <v>2012</v>
      </c>
      <c r="T11" s="164">
        <f t="shared" si="2"/>
        <v>0.260480887368158</v>
      </c>
      <c r="U11" s="164">
        <f t="shared" si="3"/>
        <v>0.14459506636221434</v>
      </c>
      <c r="V11" s="164">
        <f t="shared" si="4"/>
        <v>0.34187334624876942</v>
      </c>
      <c r="W11" s="164">
        <f t="shared" si="5"/>
        <v>3.1026942488652613E-2</v>
      </c>
      <c r="X11" s="164">
        <f t="shared" si="6"/>
        <v>5.1961438854154121E-2</v>
      </c>
      <c r="Y11" s="164">
        <f t="shared" si="7"/>
        <v>0.17006231867805158</v>
      </c>
    </row>
    <row r="12" spans="1:25">
      <c r="A12" s="5">
        <v>2013</v>
      </c>
      <c r="B12" s="85">
        <v>2243.7759999999998</v>
      </c>
      <c r="C12" s="85">
        <v>1045.4580000000001</v>
      </c>
      <c r="D12" s="85">
        <v>3006.8870000000002</v>
      </c>
      <c r="E12" s="85">
        <v>247.97499999999999</v>
      </c>
      <c r="F12" s="85">
        <v>591.30700000000002</v>
      </c>
      <c r="G12" s="85">
        <v>1284.491</v>
      </c>
      <c r="H12" s="85">
        <v>8419.8940000000002</v>
      </c>
      <c r="J12" s="5">
        <f t="shared" si="10"/>
        <v>2013</v>
      </c>
      <c r="K12" s="67">
        <f t="shared" si="11"/>
        <v>0.18674353414079436</v>
      </c>
      <c r="L12" s="67">
        <f t="shared" si="8"/>
        <v>-3.8921702112251211E-3</v>
      </c>
      <c r="M12" s="67">
        <f t="shared" si="8"/>
        <v>0.21172788735141479</v>
      </c>
      <c r="N12" s="67">
        <f t="shared" si="8"/>
        <v>0.1010883224027459</v>
      </c>
      <c r="O12" s="67">
        <f t="shared" si="8"/>
        <v>0.5677798929902802</v>
      </c>
      <c r="P12" s="67">
        <f t="shared" si="8"/>
        <v>4.0581757732722989E-2</v>
      </c>
      <c r="Q12" s="67">
        <f t="shared" si="8"/>
        <v>0.16000500379004046</v>
      </c>
      <c r="S12" s="5">
        <f t="shared" si="9"/>
        <v>2013</v>
      </c>
      <c r="T12" s="74">
        <f t="shared" si="2"/>
        <v>0.26648506501388258</v>
      </c>
      <c r="U12" s="74">
        <f t="shared" si="3"/>
        <v>0.12416522108235567</v>
      </c>
      <c r="V12" s="74">
        <f t="shared" si="4"/>
        <v>0.35711696608057064</v>
      </c>
      <c r="W12" s="74">
        <f t="shared" si="5"/>
        <v>2.9451083350930544E-2</v>
      </c>
      <c r="X12" s="74">
        <f t="shared" si="6"/>
        <v>7.0227368658085237E-2</v>
      </c>
      <c r="Y12" s="74">
        <f t="shared" si="7"/>
        <v>0.15255429581417532</v>
      </c>
    </row>
    <row r="13" spans="1:25">
      <c r="A13" s="163">
        <v>2014</v>
      </c>
      <c r="B13" s="165">
        <v>2284.2629999999999</v>
      </c>
      <c r="C13" s="165">
        <v>1166.5070000000001</v>
      </c>
      <c r="D13" s="165">
        <v>3190.2429999999999</v>
      </c>
      <c r="E13" s="165">
        <v>256.63900000000001</v>
      </c>
      <c r="F13" s="165">
        <v>503.42599999999999</v>
      </c>
      <c r="G13" s="165">
        <v>1318.1559999999999</v>
      </c>
      <c r="H13" s="165">
        <v>8719.2340000000004</v>
      </c>
      <c r="J13" s="163">
        <f t="shared" si="10"/>
        <v>2014</v>
      </c>
      <c r="K13" s="166">
        <f t="shared" si="11"/>
        <v>1.8044136313072334E-2</v>
      </c>
      <c r="L13" s="166">
        <f t="shared" si="8"/>
        <v>0.1157856174040468</v>
      </c>
      <c r="M13" s="166">
        <f t="shared" si="8"/>
        <v>6.0978679943742398E-2</v>
      </c>
      <c r="N13" s="166">
        <f t="shared" si="8"/>
        <v>3.4939005948180224E-2</v>
      </c>
      <c r="O13" s="166">
        <f t="shared" si="8"/>
        <v>-0.1486216128001191</v>
      </c>
      <c r="P13" s="166">
        <f t="shared" si="8"/>
        <v>2.620882512995415E-2</v>
      </c>
      <c r="Q13" s="166">
        <f t="shared" si="8"/>
        <v>3.5551516444268794E-2</v>
      </c>
      <c r="S13" s="163">
        <f t="shared" si="9"/>
        <v>2014</v>
      </c>
      <c r="T13" s="164">
        <f t="shared" si="2"/>
        <v>0.26197977941640282</v>
      </c>
      <c r="U13" s="164">
        <f t="shared" si="3"/>
        <v>0.13378549078967258</v>
      </c>
      <c r="V13" s="164">
        <f t="shared" si="4"/>
        <v>0.36588569592237113</v>
      </c>
      <c r="W13" s="164">
        <f t="shared" si="5"/>
        <v>2.94336635534727E-2</v>
      </c>
      <c r="X13" s="164">
        <f t="shared" si="6"/>
        <v>5.7737411336821559E-2</v>
      </c>
      <c r="Y13" s="164">
        <f t="shared" si="7"/>
        <v>0.15117795898125913</v>
      </c>
    </row>
    <row r="14" spans="1:25">
      <c r="A14" s="5">
        <v>2015</v>
      </c>
      <c r="B14" s="85">
        <v>2220.4470000000001</v>
      </c>
      <c r="C14" s="85">
        <v>1136.2090000000001</v>
      </c>
      <c r="D14" s="85">
        <v>3127.88</v>
      </c>
      <c r="E14" s="85">
        <v>247.999</v>
      </c>
      <c r="F14" s="85">
        <v>608.28599999999994</v>
      </c>
      <c r="G14" s="85">
        <v>1307.8870000000006</v>
      </c>
      <c r="H14" s="85">
        <v>8648.7080000000005</v>
      </c>
      <c r="J14" s="5">
        <f t="shared" si="10"/>
        <v>2015</v>
      </c>
      <c r="K14" s="67">
        <f t="shared" si="11"/>
        <v>-2.7937238400306708E-2</v>
      </c>
      <c r="L14" s="67">
        <f t="shared" si="8"/>
        <v>-2.5973268913088376E-2</v>
      </c>
      <c r="M14" s="67">
        <f t="shared" si="8"/>
        <v>-1.9548040697840219E-2</v>
      </c>
      <c r="N14" s="67">
        <f t="shared" si="8"/>
        <v>-3.3665966591204022E-2</v>
      </c>
      <c r="O14" s="67">
        <f t="shared" si="8"/>
        <v>0.2082927778859256</v>
      </c>
      <c r="P14" s="67">
        <f t="shared" si="8"/>
        <v>-7.7904284470118323E-3</v>
      </c>
      <c r="Q14" s="67">
        <f t="shared" si="8"/>
        <v>-8.0885545679815207E-3</v>
      </c>
      <c r="S14" s="5">
        <f t="shared" si="9"/>
        <v>2015</v>
      </c>
      <c r="T14" s="74">
        <f t="shared" si="2"/>
        <v>0.25673742251443799</v>
      </c>
      <c r="U14" s="74">
        <f t="shared" si="3"/>
        <v>0.13137326407597527</v>
      </c>
      <c r="V14" s="74">
        <f t="shared" si="4"/>
        <v>0.36165864311756157</v>
      </c>
      <c r="W14" s="74">
        <f t="shared" si="5"/>
        <v>2.8674687594956377E-2</v>
      </c>
      <c r="X14" s="74">
        <f t="shared" si="6"/>
        <v>7.0332586092627922E-2</v>
      </c>
      <c r="Y14" s="74">
        <f t="shared" si="7"/>
        <v>0.15122339660444087</v>
      </c>
    </row>
    <row r="15" spans="1:25">
      <c r="A15" s="163">
        <v>2016</v>
      </c>
      <c r="B15" s="165">
        <v>2329.9110000000001</v>
      </c>
      <c r="C15" s="165">
        <v>1192.519</v>
      </c>
      <c r="D15" s="165">
        <v>3352.752</v>
      </c>
      <c r="E15" s="165">
        <v>248.447</v>
      </c>
      <c r="F15" s="165">
        <v>581.51400000000001</v>
      </c>
      <c r="G15" s="165">
        <v>1367.4779999999982</v>
      </c>
      <c r="H15" s="165">
        <v>9072.6209999999992</v>
      </c>
      <c r="J15" s="163">
        <f t="shared" si="10"/>
        <v>2016</v>
      </c>
      <c r="K15" s="166">
        <f t="shared" si="11"/>
        <v>4.9298181852572842E-2</v>
      </c>
      <c r="L15" s="166">
        <f t="shared" si="8"/>
        <v>4.9559544062756089E-2</v>
      </c>
      <c r="M15" s="166">
        <f t="shared" si="8"/>
        <v>7.1892783610624456E-2</v>
      </c>
      <c r="N15" s="166">
        <f t="shared" si="8"/>
        <v>1.8064588970116979E-3</v>
      </c>
      <c r="O15" s="166">
        <f t="shared" si="8"/>
        <v>-4.4012191633540643E-2</v>
      </c>
      <c r="P15" s="166">
        <f t="shared" si="8"/>
        <v>4.5562804737716345E-2</v>
      </c>
      <c r="Q15" s="166">
        <f t="shared" si="8"/>
        <v>4.9014604262278105E-2</v>
      </c>
      <c r="S15" s="163">
        <f t="shared" si="9"/>
        <v>2016</v>
      </c>
      <c r="T15" s="164">
        <f t="shared" si="2"/>
        <v>0.25680682572323921</v>
      </c>
      <c r="U15" s="164">
        <f t="shared" si="3"/>
        <v>0.13144150957038767</v>
      </c>
      <c r="V15" s="164">
        <f t="shared" si="4"/>
        <v>0.36954613225880373</v>
      </c>
      <c r="W15" s="164">
        <f t="shared" si="5"/>
        <v>2.738425863926202E-2</v>
      </c>
      <c r="X15" s="164">
        <f t="shared" si="6"/>
        <v>6.4095480236637248E-2</v>
      </c>
      <c r="Y15" s="164">
        <f t="shared" si="7"/>
        <v>0.15072579357167001</v>
      </c>
    </row>
    <row r="16" spans="1:25">
      <c r="A16" s="5">
        <v>2017</v>
      </c>
      <c r="B16" s="85">
        <v>2713.027</v>
      </c>
      <c r="C16" s="85">
        <v>1348.279</v>
      </c>
      <c r="D16" s="85">
        <v>3886.598</v>
      </c>
      <c r="E16" s="85">
        <v>261.49799999999999</v>
      </c>
      <c r="F16" s="85">
        <v>325.77199999999999</v>
      </c>
      <c r="G16" s="85">
        <v>1483.9789999999994</v>
      </c>
      <c r="H16" s="85">
        <v>10019.153</v>
      </c>
      <c r="J16" s="5">
        <f t="shared" si="10"/>
        <v>2017</v>
      </c>
      <c r="K16" s="67">
        <f t="shared" si="11"/>
        <v>0.16443374875692673</v>
      </c>
      <c r="L16" s="67">
        <f t="shared" si="8"/>
        <v>0.13061427113530266</v>
      </c>
      <c r="M16" s="67">
        <f t="shared" si="8"/>
        <v>0.15922621178065066</v>
      </c>
      <c r="N16" s="67">
        <f t="shared" si="8"/>
        <v>5.2530318337512538E-2</v>
      </c>
      <c r="O16" s="67">
        <f t="shared" si="8"/>
        <v>-0.4397864883734528</v>
      </c>
      <c r="P16" s="67">
        <f t="shared" si="8"/>
        <v>8.5194057966564207E-2</v>
      </c>
      <c r="Q16" s="67">
        <f t="shared" si="8"/>
        <v>0.10432839639173741</v>
      </c>
      <c r="S16" s="5">
        <f t="shared" si="9"/>
        <v>2017</v>
      </c>
      <c r="T16" s="74">
        <f t="shared" si="2"/>
        <v>0.27078406727594639</v>
      </c>
      <c r="U16" s="74">
        <f t="shared" si="3"/>
        <v>0.13457015777681008</v>
      </c>
      <c r="V16" s="74">
        <f t="shared" si="4"/>
        <v>0.38791682290908225</v>
      </c>
      <c r="W16" s="74">
        <f t="shared" si="5"/>
        <v>2.6099811031930542E-2</v>
      </c>
      <c r="X16" s="74">
        <f t="shared" si="6"/>
        <v>3.2514924165745349E-2</v>
      </c>
      <c r="Y16" s="74">
        <f t="shared" si="7"/>
        <v>0.14811421684048534</v>
      </c>
    </row>
    <row r="17" spans="1:25">
      <c r="A17" s="163">
        <v>2018</v>
      </c>
      <c r="B17" s="165">
        <v>2447.9789999999998</v>
      </c>
      <c r="C17" s="165">
        <v>1378.4760000000001</v>
      </c>
      <c r="D17" s="165">
        <v>3594.6129999999998</v>
      </c>
      <c r="E17" s="165">
        <v>245.244</v>
      </c>
      <c r="F17" s="165">
        <v>600.96600000000001</v>
      </c>
      <c r="G17" s="165">
        <v>1427.8020000000015</v>
      </c>
      <c r="H17" s="165">
        <v>9695.08</v>
      </c>
      <c r="J17" s="163">
        <f t="shared" si="10"/>
        <v>2018</v>
      </c>
      <c r="K17" s="166">
        <f t="shared" si="11"/>
        <v>-9.7694567728223936E-2</v>
      </c>
      <c r="L17" s="166">
        <f t="shared" si="8"/>
        <v>2.2396699792847086E-2</v>
      </c>
      <c r="M17" s="166">
        <f t="shared" si="8"/>
        <v>-7.5126112862714423E-2</v>
      </c>
      <c r="N17" s="166">
        <f t="shared" si="8"/>
        <v>-6.2157263153064246E-2</v>
      </c>
      <c r="O17" s="166">
        <f t="shared" si="8"/>
        <v>0.84474417690900383</v>
      </c>
      <c r="P17" s="166">
        <f t="shared" si="8"/>
        <v>-3.7855656987058395E-2</v>
      </c>
      <c r="Q17" s="166">
        <f t="shared" si="8"/>
        <v>-3.234534895315011E-2</v>
      </c>
      <c r="S17" s="163">
        <f t="shared" si="9"/>
        <v>2018</v>
      </c>
      <c r="T17" s="164">
        <f t="shared" si="2"/>
        <v>0.25249703973561843</v>
      </c>
      <c r="U17" s="164">
        <f t="shared" si="3"/>
        <v>0.14218304542097643</v>
      </c>
      <c r="V17" s="164">
        <f t="shared" si="4"/>
        <v>0.37076671878932405</v>
      </c>
      <c r="W17" s="164">
        <f t="shared" si="5"/>
        <v>2.529571700285093E-2</v>
      </c>
      <c r="X17" s="164">
        <f t="shared" si="6"/>
        <v>6.1986698407852231E-2</v>
      </c>
      <c r="Y17" s="164">
        <f t="shared" si="7"/>
        <v>0.14727078064337804</v>
      </c>
    </row>
    <row r="18" spans="1:25">
      <c r="A18" s="5">
        <v>2019</v>
      </c>
      <c r="B18" s="85">
        <v>2961.8409999999999</v>
      </c>
      <c r="C18" s="85">
        <v>1530.653</v>
      </c>
      <c r="D18" s="85">
        <v>4320.0959999999995</v>
      </c>
      <c r="E18" s="85">
        <v>269.47500000000002</v>
      </c>
      <c r="F18" s="85">
        <v>413.85399999999998</v>
      </c>
      <c r="G18" s="85">
        <v>1564.3189999999995</v>
      </c>
      <c r="H18" s="85">
        <v>11060.237999999999</v>
      </c>
      <c r="J18" s="5">
        <f t="shared" si="10"/>
        <v>2019</v>
      </c>
      <c r="K18" s="67">
        <f t="shared" si="11"/>
        <v>0.20991274843452512</v>
      </c>
      <c r="L18" s="67">
        <f t="shared" si="8"/>
        <v>0.1103951029978032</v>
      </c>
      <c r="M18" s="67">
        <f t="shared" si="8"/>
        <v>0.20182506433933223</v>
      </c>
      <c r="N18" s="67">
        <f t="shared" si="8"/>
        <v>9.8803640456035735E-2</v>
      </c>
      <c r="O18" s="67">
        <f t="shared" si="8"/>
        <v>-0.31135205652233244</v>
      </c>
      <c r="P18" s="67">
        <f t="shared" si="8"/>
        <v>9.5613397375825082E-2</v>
      </c>
      <c r="Q18" s="67">
        <f t="shared" si="8"/>
        <v>0.14080935897382996</v>
      </c>
      <c r="S18" s="5">
        <f t="shared" si="9"/>
        <v>2019</v>
      </c>
      <c r="T18" s="74">
        <f t="shared" si="2"/>
        <v>0.26779179616207177</v>
      </c>
      <c r="U18" s="74">
        <f t="shared" si="3"/>
        <v>0.13839241072389222</v>
      </c>
      <c r="V18" s="74">
        <f t="shared" si="4"/>
        <v>0.39059701970246929</v>
      </c>
      <c r="W18" s="74">
        <f t="shared" si="5"/>
        <v>2.4364303914617393E-2</v>
      </c>
      <c r="X18" s="74">
        <f t="shared" si="6"/>
        <v>3.7418182140384323E-2</v>
      </c>
      <c r="Y18" s="74">
        <f t="shared" si="7"/>
        <v>0.14143628735656499</v>
      </c>
    </row>
    <row r="19" spans="1:25">
      <c r="A19" s="163">
        <v>2020</v>
      </c>
      <c r="B19" s="165">
        <v>3378.7710000000002</v>
      </c>
      <c r="C19" s="165">
        <v>1674.6859999999999</v>
      </c>
      <c r="D19" s="165">
        <v>4900.3680000000004</v>
      </c>
      <c r="E19" s="165">
        <v>300.262</v>
      </c>
      <c r="F19" s="165">
        <v>127.729</v>
      </c>
      <c r="G19" s="165">
        <v>1660.152</v>
      </c>
      <c r="H19" s="165">
        <v>12041.968000000001</v>
      </c>
      <c r="J19" s="163">
        <f t="shared" si="10"/>
        <v>2020</v>
      </c>
      <c r="K19" s="166">
        <f t="shared" si="11"/>
        <v>0.14076717825163487</v>
      </c>
      <c r="L19" s="166">
        <f t="shared" si="8"/>
        <v>9.4099054455843323E-2</v>
      </c>
      <c r="M19" s="166">
        <f t="shared" si="8"/>
        <v>0.13431923735028128</v>
      </c>
      <c r="N19" s="166">
        <f t="shared" si="8"/>
        <v>0.11424807496057143</v>
      </c>
      <c r="O19" s="166">
        <f t="shared" si="8"/>
        <v>-0.69136700382260408</v>
      </c>
      <c r="P19" s="166">
        <f t="shared" si="8"/>
        <v>6.1261801461211185E-2</v>
      </c>
      <c r="Q19" s="166">
        <f t="shared" si="8"/>
        <v>8.8762104395945229E-2</v>
      </c>
      <c r="S19" s="163">
        <f t="shared" si="9"/>
        <v>2020</v>
      </c>
      <c r="T19" s="164">
        <f t="shared" si="2"/>
        <v>0.28058295786868059</v>
      </c>
      <c r="U19" s="164">
        <f t="shared" si="3"/>
        <v>0.13907078975795317</v>
      </c>
      <c r="V19" s="164">
        <f t="shared" si="4"/>
        <v>0.40694079240203929</v>
      </c>
      <c r="W19" s="164">
        <f t="shared" si="5"/>
        <v>2.4934628625487128E-2</v>
      </c>
      <c r="X19" s="164">
        <f t="shared" si="6"/>
        <v>1.0606987163559976E-2</v>
      </c>
      <c r="Y19" s="164">
        <f t="shared" si="7"/>
        <v>0.13786384418227984</v>
      </c>
    </row>
    <row r="20" spans="1:25">
      <c r="A20" s="5">
        <v>2021</v>
      </c>
      <c r="B20" s="85">
        <v>3869.81</v>
      </c>
      <c r="C20" s="85">
        <v>1779.2550000000001</v>
      </c>
      <c r="D20" s="85">
        <v>5430.0739999999996</v>
      </c>
      <c r="E20" s="85">
        <v>314.22000000000003</v>
      </c>
      <c r="F20" s="85">
        <v>53.436999999999998</v>
      </c>
      <c r="G20" s="85">
        <v>1717.862000000001</v>
      </c>
      <c r="H20" s="85">
        <v>13164.657999999999</v>
      </c>
      <c r="J20" s="5">
        <f t="shared" si="10"/>
        <v>2021</v>
      </c>
      <c r="K20" s="67">
        <f t="shared" si="11"/>
        <v>0.14533065425268532</v>
      </c>
      <c r="L20" s="67">
        <f t="shared" si="8"/>
        <v>6.2440959081284664E-2</v>
      </c>
      <c r="M20" s="67">
        <f t="shared" si="8"/>
        <v>0.10809514713996982</v>
      </c>
      <c r="N20" s="67">
        <f t="shared" si="8"/>
        <v>4.6486068833219152E-2</v>
      </c>
      <c r="O20" s="67">
        <f t="shared" si="8"/>
        <v>-0.58163768603840948</v>
      </c>
      <c r="P20" s="67">
        <f t="shared" si="8"/>
        <v>3.4761877225700344E-2</v>
      </c>
      <c r="Q20" s="67">
        <f t="shared" si="8"/>
        <v>9.3231438582132009E-2</v>
      </c>
      <c r="S20" s="5">
        <f t="shared" si="9"/>
        <v>2021</v>
      </c>
      <c r="T20" s="74">
        <f t="shared" si="2"/>
        <v>0.2939544650533269</v>
      </c>
      <c r="U20" s="74">
        <f t="shared" si="3"/>
        <v>0.13515390980912684</v>
      </c>
      <c r="V20" s="74">
        <f t="shared" si="4"/>
        <v>0.41247360926504889</v>
      </c>
      <c r="W20" s="74">
        <f t="shared" si="5"/>
        <v>2.3868451425019931E-2</v>
      </c>
      <c r="X20" s="74">
        <f t="shared" si="6"/>
        <v>4.0591255769804272E-3</v>
      </c>
      <c r="Y20" s="74">
        <f t="shared" si="7"/>
        <v>0.13049043887049713</v>
      </c>
    </row>
    <row r="21" spans="1:25">
      <c r="A21" s="163">
        <v>2022</v>
      </c>
      <c r="B21" s="165">
        <v>2931.3969999999999</v>
      </c>
      <c r="C21" s="165">
        <v>1637.2760000000001</v>
      </c>
      <c r="D21" s="165">
        <v>4382.2389999999996</v>
      </c>
      <c r="E21" s="165">
        <v>332.51400000000001</v>
      </c>
      <c r="F21" s="165">
        <v>720.08600000000001</v>
      </c>
      <c r="G21" s="165">
        <v>1685.8350000000009</v>
      </c>
      <c r="H21" s="165">
        <v>11689.347</v>
      </c>
      <c r="J21" s="163">
        <f t="shared" si="10"/>
        <v>2022</v>
      </c>
      <c r="K21" s="166">
        <f t="shared" si="11"/>
        <v>-0.24249588481088225</v>
      </c>
      <c r="L21" s="166">
        <f t="shared" si="8"/>
        <v>-7.9796881278962228E-2</v>
      </c>
      <c r="M21" s="166">
        <f t="shared" si="8"/>
        <v>-0.19296882510256763</v>
      </c>
      <c r="N21" s="166">
        <f t="shared" si="8"/>
        <v>5.8220355165170767E-2</v>
      </c>
      <c r="O21" s="166">
        <f t="shared" si="8"/>
        <v>12.475419653049386</v>
      </c>
      <c r="P21" s="166">
        <f t="shared" si="8"/>
        <v>-1.8643523170080001E-2</v>
      </c>
      <c r="Q21" s="166">
        <f t="shared" si="8"/>
        <v>-0.11206603316242625</v>
      </c>
      <c r="S21" s="163">
        <f t="shared" si="9"/>
        <v>2022</v>
      </c>
      <c r="T21" s="164">
        <f t="shared" si="2"/>
        <v>0.25077508606768195</v>
      </c>
      <c r="U21" s="164">
        <f t="shared" si="3"/>
        <v>0.14006565122927739</v>
      </c>
      <c r="V21" s="164">
        <f t="shared" si="4"/>
        <v>0.37489168556635366</v>
      </c>
      <c r="W21" s="164">
        <f t="shared" si="5"/>
        <v>2.844590035696605E-2</v>
      </c>
      <c r="X21" s="164">
        <f t="shared" si="6"/>
        <v>6.1601901286701476E-2</v>
      </c>
      <c r="Y21" s="164">
        <f t="shared" si="7"/>
        <v>0.14421977549301951</v>
      </c>
    </row>
    <row r="22" spans="1:25">
      <c r="A22" s="93">
        <v>2023</v>
      </c>
      <c r="B22" s="92">
        <v>3456.777</v>
      </c>
      <c r="C22" s="92">
        <v>1850.9580000000001</v>
      </c>
      <c r="D22" s="92">
        <v>5059.5550000000003</v>
      </c>
      <c r="E22" s="92">
        <v>349.363</v>
      </c>
      <c r="F22" s="92">
        <v>458.03500000000003</v>
      </c>
      <c r="G22" s="92">
        <v>1726.1550000000007</v>
      </c>
      <c r="H22" s="92">
        <v>12900.843000000001</v>
      </c>
      <c r="J22" s="93">
        <f t="shared" si="10"/>
        <v>2023</v>
      </c>
      <c r="K22" s="73">
        <f t="shared" si="11"/>
        <v>0.17922512713221717</v>
      </c>
      <c r="L22" s="73">
        <f t="shared" si="8"/>
        <v>0.13051067749114997</v>
      </c>
      <c r="M22" s="73">
        <f t="shared" si="8"/>
        <v>0.15455934740209298</v>
      </c>
      <c r="N22" s="73">
        <f t="shared" si="8"/>
        <v>5.0671550671550714E-2</v>
      </c>
      <c r="O22" s="73">
        <f t="shared" si="8"/>
        <v>-0.3639162544473854</v>
      </c>
      <c r="P22" s="73">
        <f t="shared" si="8"/>
        <v>2.391693137228712E-2</v>
      </c>
      <c r="Q22" s="73">
        <f t="shared" si="8"/>
        <v>0.10364103315608664</v>
      </c>
      <c r="S22" s="93">
        <f t="shared" si="9"/>
        <v>2023</v>
      </c>
      <c r="T22" s="73">
        <f t="shared" si="2"/>
        <v>0.26794969910105876</v>
      </c>
      <c r="U22" s="73">
        <f t="shared" si="3"/>
        <v>0.143475740306273</v>
      </c>
      <c r="V22" s="73">
        <f t="shared" si="4"/>
        <v>0.39218793686583114</v>
      </c>
      <c r="W22" s="73">
        <f t="shared" si="5"/>
        <v>2.7080633412870769E-2</v>
      </c>
      <c r="X22" s="73">
        <f t="shared" si="6"/>
        <v>3.5504268984592711E-2</v>
      </c>
      <c r="Y22" s="73">
        <f t="shared" si="7"/>
        <v>0.13380172132937362</v>
      </c>
    </row>
    <row r="23" spans="1:25">
      <c r="A23" s="13"/>
      <c r="B23" s="18"/>
      <c r="C23" s="18"/>
      <c r="D23" s="18"/>
      <c r="E23" s="18"/>
      <c r="F23" s="129"/>
      <c r="G23" s="18"/>
      <c r="H23" s="18"/>
    </row>
    <row r="24" spans="1:25">
      <c r="A24" s="296" t="s">
        <v>99</v>
      </c>
      <c r="B24" s="297">
        <f>AVERAGE(B$8:B$22)</f>
        <v>2512.7771333333339</v>
      </c>
      <c r="C24" s="297">
        <f t="shared" ref="C24:H24" si="12">AVERAGE(C$8:C$22)</f>
        <v>1283.7882666666667</v>
      </c>
      <c r="D24" s="297">
        <f t="shared" si="12"/>
        <v>3540.5472666666674</v>
      </c>
      <c r="E24" s="297">
        <f t="shared" si="12"/>
        <v>267.62266666666665</v>
      </c>
      <c r="F24" s="297">
        <f t="shared" si="12"/>
        <v>450.81526666666673</v>
      </c>
      <c r="G24" s="297">
        <f t="shared" si="12"/>
        <v>1409.9674666666667</v>
      </c>
      <c r="H24" s="297">
        <f t="shared" si="12"/>
        <v>9465.5180666666674</v>
      </c>
      <c r="S24" s="300" t="s">
        <v>99</v>
      </c>
      <c r="T24" s="301">
        <f t="shared" ref="T24:Y24" si="13">AVERAGE(T$8:T$22)</f>
        <v>0.26388563621870914</v>
      </c>
      <c r="U24" s="301">
        <f t="shared" si="13"/>
        <v>0.13473988911441934</v>
      </c>
      <c r="V24" s="301">
        <f t="shared" si="13"/>
        <v>0.36820833841837786</v>
      </c>
      <c r="W24" s="301">
        <f t="shared" si="13"/>
        <v>2.9171880818383844E-2</v>
      </c>
      <c r="X24" s="301">
        <f t="shared" si="13"/>
        <v>5.1759094046689907E-2</v>
      </c>
      <c r="Y24" s="301">
        <f t="shared" si="13"/>
        <v>0.15223516138341997</v>
      </c>
    </row>
    <row r="25" spans="1:25">
      <c r="A25" s="296" t="s">
        <v>123</v>
      </c>
      <c r="B25" s="298">
        <f>B22/B21-1</f>
        <v>0.17922512713221717</v>
      </c>
      <c r="C25" s="298">
        <f t="shared" ref="C25:H25" si="14">C22/C21-1</f>
        <v>0.13051067749114997</v>
      </c>
      <c r="D25" s="298">
        <f t="shared" si="14"/>
        <v>0.15455934740209298</v>
      </c>
      <c r="E25" s="298">
        <f t="shared" si="14"/>
        <v>5.0671550671550714E-2</v>
      </c>
      <c r="F25" s="298">
        <f t="shared" si="14"/>
        <v>-0.3639162544473854</v>
      </c>
      <c r="G25" s="298">
        <f t="shared" si="14"/>
        <v>2.391693137228712E-2</v>
      </c>
      <c r="H25" s="298">
        <f t="shared" si="14"/>
        <v>0.10364103315608664</v>
      </c>
      <c r="J25" s="388"/>
      <c r="S25" s="300" t="s">
        <v>118</v>
      </c>
      <c r="T25" s="301">
        <f>T22-T21</f>
        <v>1.7174613033376807E-2</v>
      </c>
      <c r="U25" s="301">
        <f t="shared" ref="U25:Y25" si="15">U22-U21</f>
        <v>3.4100890769956094E-3</v>
      </c>
      <c r="V25" s="301">
        <f t="shared" si="15"/>
        <v>1.7296251299477483E-2</v>
      </c>
      <c r="W25" s="301">
        <f t="shared" si="15"/>
        <v>-1.3652669440952815E-3</v>
      </c>
      <c r="X25" s="301">
        <f t="shared" si="15"/>
        <v>-2.6097632302108764E-2</v>
      </c>
      <c r="Y25" s="301">
        <f t="shared" si="15"/>
        <v>-1.0418054163645885E-2</v>
      </c>
    </row>
    <row r="26" spans="1:25">
      <c r="A26" s="299" t="s">
        <v>457</v>
      </c>
      <c r="B26" s="298">
        <f>((B22/B17)^(1/5))-1</f>
        <v>7.1452037780767697E-2</v>
      </c>
      <c r="C26" s="298">
        <f t="shared" ref="C26:H26" si="16">((C22/C17)^(1/5))-1</f>
        <v>6.0716857658366097E-2</v>
      </c>
      <c r="D26" s="298">
        <f t="shared" si="16"/>
        <v>7.0759746296981341E-2</v>
      </c>
      <c r="E26" s="298">
        <f>((E22/E17)^(1/5))-1</f>
        <v>7.3336018498074029E-2</v>
      </c>
      <c r="F26" s="298">
        <f t="shared" si="16"/>
        <v>-5.2869651853065136E-2</v>
      </c>
      <c r="G26" s="298">
        <f t="shared" si="16"/>
        <v>3.8681415027532084E-2</v>
      </c>
      <c r="H26" s="298">
        <f t="shared" si="16"/>
        <v>5.8798551748718175E-2</v>
      </c>
      <c r="J26" s="36"/>
      <c r="K26" s="74"/>
      <c r="L26" s="74"/>
      <c r="M26" s="74"/>
      <c r="N26" s="74"/>
      <c r="O26" s="74"/>
      <c r="P26" s="74"/>
      <c r="Q26" s="74"/>
    </row>
    <row r="27" spans="1:25">
      <c r="A27" s="299" t="s">
        <v>458</v>
      </c>
      <c r="B27" s="298">
        <f>((B22/B12)^(1/10))-1</f>
        <v>4.4165131735508512E-2</v>
      </c>
      <c r="C27" s="298">
        <f t="shared" ref="C27:H27" si="17">((C22/C12)^(1/10))-1</f>
        <v>5.8787968106044808E-2</v>
      </c>
      <c r="D27" s="298">
        <f t="shared" si="17"/>
        <v>5.3415056330472721E-2</v>
      </c>
      <c r="E27" s="298">
        <f t="shared" si="17"/>
        <v>3.4872629815131395E-2</v>
      </c>
      <c r="F27" s="298">
        <f t="shared" si="17"/>
        <v>-2.5215613086680189E-2</v>
      </c>
      <c r="G27" s="298">
        <f t="shared" si="17"/>
        <v>2.9994421360068912E-2</v>
      </c>
      <c r="H27" s="298">
        <f t="shared" si="17"/>
        <v>4.3592974108122684E-2</v>
      </c>
      <c r="J27" s="36"/>
      <c r="K27" s="74"/>
      <c r="L27" s="74"/>
      <c r="M27" s="74"/>
      <c r="N27" s="74"/>
      <c r="O27" s="74"/>
      <c r="P27" s="74"/>
      <c r="Q27" s="74"/>
    </row>
    <row r="28" spans="1:25">
      <c r="A28" s="36"/>
      <c r="B28" s="74"/>
      <c r="C28" s="74"/>
      <c r="D28" s="74"/>
      <c r="E28" s="74"/>
      <c r="F28" s="74"/>
      <c r="G28" s="74"/>
      <c r="H28" s="74"/>
      <c r="J28" s="36"/>
      <c r="K28" s="74"/>
      <c r="L28" s="74"/>
      <c r="M28" s="74"/>
      <c r="N28" s="74"/>
      <c r="O28" s="74"/>
      <c r="P28" s="74"/>
      <c r="Q28" s="74"/>
    </row>
    <row r="29" spans="1:25">
      <c r="A29" s="70" t="s">
        <v>110</v>
      </c>
      <c r="B29" s="70"/>
      <c r="C29" s="70"/>
      <c r="D29" s="70"/>
      <c r="E29" s="134"/>
      <c r="F29" s="70"/>
      <c r="G29" s="70"/>
      <c r="H29" s="134"/>
      <c r="I29" s="130"/>
      <c r="J29" s="130"/>
      <c r="K29" s="74"/>
      <c r="L29" s="74"/>
      <c r="M29" s="74"/>
      <c r="N29" s="74"/>
      <c r="O29" s="74"/>
      <c r="P29" s="74"/>
      <c r="Q29" s="74"/>
    </row>
    <row r="30" spans="1:25" s="130" customFormat="1" ht="11.25">
      <c r="A30" s="70" t="s">
        <v>395</v>
      </c>
      <c r="B30" s="70"/>
      <c r="C30" s="70"/>
      <c r="D30" s="70"/>
      <c r="E30" s="70"/>
      <c r="F30" s="70"/>
      <c r="G30" s="70"/>
      <c r="H30" s="70"/>
      <c r="I30" s="70"/>
      <c r="J30" s="70"/>
    </row>
    <row r="41" spans="11:17">
      <c r="K41" s="130"/>
      <c r="L41" s="130"/>
      <c r="M41" s="130"/>
      <c r="N41" s="130"/>
      <c r="O41" s="130"/>
      <c r="P41" s="130"/>
      <c r="Q41" s="130"/>
    </row>
    <row r="42" spans="11:17">
      <c r="K42" s="70"/>
      <c r="L42" s="70"/>
      <c r="M42" s="70"/>
      <c r="N42" s="70"/>
      <c r="O42" s="70"/>
      <c r="P42" s="70"/>
      <c r="Q42" s="70"/>
    </row>
    <row r="43" spans="11:17">
      <c r="K43" s="70"/>
      <c r="L43" s="70"/>
      <c r="M43" s="70"/>
      <c r="N43" s="70"/>
      <c r="O43" s="70"/>
      <c r="P43" s="70"/>
      <c r="Q43" s="70"/>
    </row>
    <row r="44" spans="11:17">
      <c r="K44" s="82"/>
      <c r="L44" s="82"/>
      <c r="M44" s="82"/>
      <c r="N44" s="82"/>
      <c r="O44" s="82"/>
      <c r="P44" s="82"/>
      <c r="Q44" s="82"/>
    </row>
    <row r="45" spans="11:17">
      <c r="K45" s="82"/>
      <c r="L45" s="82"/>
      <c r="M45" s="82"/>
      <c r="N45" s="82"/>
      <c r="O45" s="82"/>
      <c r="P45" s="82"/>
      <c r="Q45" s="82"/>
    </row>
    <row r="46" spans="11:17">
      <c r="K46" s="168"/>
      <c r="L46" s="168"/>
      <c r="M46" s="168"/>
      <c r="N46" s="168"/>
      <c r="O46" s="168"/>
      <c r="P46" s="168"/>
      <c r="Q46" s="168"/>
    </row>
    <row r="47" spans="11:17">
      <c r="K47" s="119"/>
      <c r="L47" s="119"/>
      <c r="M47" s="119"/>
      <c r="N47" s="119"/>
      <c r="O47" s="119"/>
      <c r="P47" s="119"/>
      <c r="Q47" s="119"/>
    </row>
    <row r="48" spans="11:17">
      <c r="K48" s="119"/>
      <c r="L48" s="119"/>
      <c r="M48" s="119"/>
      <c r="N48" s="119"/>
      <c r="O48" s="119"/>
      <c r="P48" s="119"/>
      <c r="Q48" s="119"/>
    </row>
    <row r="49" spans="1:17">
      <c r="K49" s="187"/>
      <c r="L49" s="187"/>
      <c r="M49" s="187"/>
      <c r="N49" s="187"/>
      <c r="O49" s="187"/>
      <c r="P49" s="187"/>
      <c r="Q49" s="187"/>
    </row>
    <row r="50" spans="1:17">
      <c r="K50" s="168"/>
      <c r="L50" s="168"/>
      <c r="M50" s="168"/>
      <c r="N50" s="168"/>
      <c r="O50" s="168"/>
      <c r="P50" s="168"/>
      <c r="Q50" s="168"/>
    </row>
    <row r="51" spans="1:17">
      <c r="K51" s="169"/>
      <c r="L51" s="169"/>
      <c r="M51" s="169"/>
      <c r="N51" s="169"/>
      <c r="O51" s="169"/>
      <c r="P51" s="169"/>
      <c r="Q51" s="169"/>
    </row>
    <row r="52" spans="1:17">
      <c r="K52" s="169"/>
      <c r="L52" s="169"/>
      <c r="M52" s="169"/>
      <c r="N52" s="169"/>
      <c r="O52" s="169"/>
      <c r="P52" s="169"/>
      <c r="Q52" s="169"/>
    </row>
    <row r="53" spans="1:17">
      <c r="A53" s="133"/>
      <c r="B53" s="133"/>
      <c r="C53" s="133"/>
      <c r="D53" s="133"/>
      <c r="E53" s="133"/>
      <c r="F53" s="133"/>
      <c r="G53" s="133"/>
      <c r="H53" s="133"/>
      <c r="I53" s="130"/>
      <c r="J53" s="130"/>
      <c r="K53" s="130"/>
      <c r="L53" s="130"/>
      <c r="M53" s="130"/>
      <c r="N53" s="130"/>
      <c r="O53" s="130"/>
      <c r="P53" s="130"/>
      <c r="Q53" s="130"/>
    </row>
  </sheetData>
  <hyperlinks>
    <hyperlink ref="A1" location="Contents!B3" display="Return to the Table of Contents" xr:uid="{9611ED4E-8E87-4031-B6D9-8DFF3F42DFBF}"/>
  </hyperlink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1"/>
  <dimension ref="A1:Y34"/>
  <sheetViews>
    <sheetView workbookViewId="0">
      <selection activeCell="A3" sqref="A3"/>
    </sheetView>
  </sheetViews>
  <sheetFormatPr defaultColWidth="9" defaultRowHeight="12.75"/>
  <cols>
    <col min="1" max="1" width="10.625" style="31" customWidth="1"/>
    <col min="2" max="8" width="7.625" style="31" customWidth="1"/>
    <col min="9" max="9" width="2.625" style="1" customWidth="1"/>
    <col min="10" max="10" width="10.625" style="1" customWidth="1"/>
    <col min="11" max="17" width="7.625" style="1" customWidth="1"/>
    <col min="18" max="18" width="2.625" style="1" customWidth="1"/>
    <col min="19" max="19" width="10.625" style="1" customWidth="1"/>
    <col min="20" max="25" width="7.625" style="1" customWidth="1"/>
    <col min="26" max="16384" width="9" style="1"/>
  </cols>
  <sheetData>
    <row r="1" spans="1:25">
      <c r="A1" s="12" t="s">
        <v>55</v>
      </c>
    </row>
    <row r="2" spans="1:25">
      <c r="A2" s="12"/>
    </row>
    <row r="3" spans="1:25" s="4" customFormat="1">
      <c r="A3" s="27" t="s">
        <v>369</v>
      </c>
    </row>
    <row r="4" spans="1:25">
      <c r="A4" s="33"/>
      <c r="B4" s="26"/>
      <c r="C4" s="26"/>
      <c r="D4" s="26"/>
      <c r="E4" s="26"/>
      <c r="F4" s="26"/>
      <c r="G4" s="26"/>
      <c r="H4" s="26"/>
    </row>
    <row r="5" spans="1:25">
      <c r="A5" s="33"/>
      <c r="B5" s="26"/>
      <c r="C5" s="26"/>
      <c r="D5" s="26"/>
      <c r="E5" s="26"/>
      <c r="F5" s="26"/>
      <c r="G5" s="26"/>
      <c r="H5" s="26"/>
    </row>
    <row r="6" spans="1:25" ht="14.25" customHeight="1">
      <c r="A6" s="27" t="s">
        <v>534</v>
      </c>
      <c r="B6" s="14"/>
      <c r="C6" s="14"/>
      <c r="D6" s="14"/>
      <c r="E6" s="14"/>
      <c r="F6" s="14"/>
      <c r="G6" s="14"/>
      <c r="H6" s="14"/>
      <c r="J6" s="27" t="s">
        <v>535</v>
      </c>
      <c r="K6" s="14"/>
      <c r="L6" s="14"/>
      <c r="M6" s="14"/>
      <c r="N6" s="14"/>
      <c r="O6" s="14"/>
      <c r="P6" s="14"/>
      <c r="Q6" s="14"/>
      <c r="S6" s="27" t="s">
        <v>536</v>
      </c>
      <c r="T6" s="14"/>
      <c r="U6" s="14"/>
      <c r="V6" s="14"/>
      <c r="W6" s="14"/>
      <c r="X6" s="14"/>
      <c r="Y6" s="14"/>
    </row>
    <row r="7" spans="1:25">
      <c r="A7" s="399" t="s">
        <v>576</v>
      </c>
      <c r="B7" s="295" t="s">
        <v>1</v>
      </c>
      <c r="C7" s="295" t="s">
        <v>3</v>
      </c>
      <c r="D7" s="295" t="s">
        <v>367</v>
      </c>
      <c r="E7" s="295" t="s">
        <v>365</v>
      </c>
      <c r="F7" s="295" t="s">
        <v>366</v>
      </c>
      <c r="G7" s="295" t="s">
        <v>6</v>
      </c>
      <c r="H7" s="295" t="s">
        <v>0</v>
      </c>
      <c r="J7" s="399" t="s">
        <v>577</v>
      </c>
      <c r="K7" s="295" t="str">
        <f>B7</f>
        <v>Equity</v>
      </c>
      <c r="L7" s="295" t="str">
        <f t="shared" ref="L7:Q7" si="0">C7</f>
        <v>Bonds</v>
      </c>
      <c r="M7" s="295" t="str">
        <f t="shared" si="0"/>
        <v>MFs</v>
      </c>
      <c r="N7" s="295" t="str">
        <f t="shared" si="0"/>
        <v>Cash</v>
      </c>
      <c r="O7" s="295" t="str">
        <f t="shared" si="0"/>
        <v>Claims</v>
      </c>
      <c r="P7" s="295" t="str">
        <f t="shared" si="0"/>
        <v>Other</v>
      </c>
      <c r="Q7" s="295" t="str">
        <f t="shared" si="0"/>
        <v>Total</v>
      </c>
      <c r="S7" s="399" t="s">
        <v>580</v>
      </c>
      <c r="T7" s="295" t="str">
        <f t="shared" ref="T7:Y7" si="1">K7</f>
        <v>Equity</v>
      </c>
      <c r="U7" s="295" t="str">
        <f t="shared" si="1"/>
        <v>Bonds</v>
      </c>
      <c r="V7" s="295" t="str">
        <f t="shared" si="1"/>
        <v>MFs</v>
      </c>
      <c r="W7" s="295" t="str">
        <f t="shared" si="1"/>
        <v>Cash</v>
      </c>
      <c r="X7" s="295" t="str">
        <f t="shared" si="1"/>
        <v>Claims</v>
      </c>
      <c r="Y7" s="295" t="str">
        <f t="shared" si="1"/>
        <v>Other</v>
      </c>
    </row>
    <row r="8" spans="1:25">
      <c r="A8" s="5">
        <v>2009</v>
      </c>
      <c r="B8" s="85">
        <v>863.83399999999995</v>
      </c>
      <c r="C8" s="85">
        <v>517.87099999999998</v>
      </c>
      <c r="D8" s="85">
        <v>321.93599999999998</v>
      </c>
      <c r="E8" s="85">
        <v>106.699</v>
      </c>
      <c r="F8" s="85">
        <v>465.983</v>
      </c>
      <c r="G8" s="85">
        <v>339.93000000000029</v>
      </c>
      <c r="H8" s="85">
        <v>2616.2530000000002</v>
      </c>
      <c r="J8" s="5"/>
      <c r="K8" s="64"/>
      <c r="L8" s="64"/>
      <c r="M8" s="64"/>
      <c r="N8" s="64"/>
      <c r="O8" s="64"/>
      <c r="P8" s="64"/>
      <c r="Q8" s="64"/>
      <c r="S8" s="5">
        <f>A8</f>
        <v>2009</v>
      </c>
      <c r="T8" s="74">
        <f t="shared" ref="T8:T22" si="2">B8/$H8</f>
        <v>0.3301798411697951</v>
      </c>
      <c r="U8" s="74">
        <f t="shared" ref="U8:U22" si="3">C8/$H8</f>
        <v>0.19794377684421191</v>
      </c>
      <c r="V8" s="74">
        <f t="shared" ref="V8:V22" si="4">D8/$H8</f>
        <v>0.12305231948133455</v>
      </c>
      <c r="W8" s="74">
        <f t="shared" ref="W8:W22" si="5">E8/$H8</f>
        <v>4.0783135270174554E-2</v>
      </c>
      <c r="X8" s="74">
        <f t="shared" ref="X8:X22" si="6">F8/$H8</f>
        <v>0.1781108325532737</v>
      </c>
      <c r="Y8" s="74">
        <f t="shared" ref="Y8:Y22" si="7">G8/$H8</f>
        <v>0.12993009468121022</v>
      </c>
    </row>
    <row r="9" spans="1:25">
      <c r="A9" s="163">
        <v>2010</v>
      </c>
      <c r="B9" s="165">
        <v>1010.665</v>
      </c>
      <c r="C9" s="165">
        <v>577.75</v>
      </c>
      <c r="D9" s="165">
        <v>348.14</v>
      </c>
      <c r="E9" s="165">
        <v>102.768</v>
      </c>
      <c r="F9" s="165">
        <v>437.18200000000002</v>
      </c>
      <c r="G9" s="165">
        <v>358.89300000000003</v>
      </c>
      <c r="H9" s="165">
        <v>2835.3980000000001</v>
      </c>
      <c r="J9" s="163">
        <f>A9</f>
        <v>2010</v>
      </c>
      <c r="K9" s="166">
        <f>B9/B8-1</f>
        <v>0.16997594445229058</v>
      </c>
      <c r="L9" s="166">
        <f t="shared" ref="L9:Q22" si="8">C9/C8-1</f>
        <v>0.11562531981902824</v>
      </c>
      <c r="M9" s="166">
        <f t="shared" si="8"/>
        <v>8.1395059887679588E-2</v>
      </c>
      <c r="N9" s="166">
        <f t="shared" si="8"/>
        <v>-3.6841957281698923E-2</v>
      </c>
      <c r="O9" s="166">
        <f t="shared" si="8"/>
        <v>-6.1806975790962282E-2</v>
      </c>
      <c r="P9" s="166">
        <f t="shared" si="8"/>
        <v>5.5785014561820834E-2</v>
      </c>
      <c r="Q9" s="166">
        <f t="shared" si="8"/>
        <v>8.3762923539886902E-2</v>
      </c>
      <c r="S9" s="163">
        <f t="shared" ref="S9:S22" si="9">J9</f>
        <v>2010</v>
      </c>
      <c r="T9" s="164">
        <f t="shared" si="2"/>
        <v>0.35644555014851526</v>
      </c>
      <c r="U9" s="164">
        <f t="shared" si="3"/>
        <v>0.20376328120426127</v>
      </c>
      <c r="V9" s="164">
        <f t="shared" si="4"/>
        <v>0.12278346814098055</v>
      </c>
      <c r="W9" s="164">
        <f t="shared" si="5"/>
        <v>3.6244647135957632E-2</v>
      </c>
      <c r="X9" s="164">
        <f t="shared" si="6"/>
        <v>0.15418717231231735</v>
      </c>
      <c r="Y9" s="164">
        <f t="shared" si="7"/>
        <v>0.12657588105796788</v>
      </c>
    </row>
    <row r="10" spans="1:25">
      <c r="A10" s="5">
        <v>2011</v>
      </c>
      <c r="B10" s="85">
        <v>929.50599999999997</v>
      </c>
      <c r="C10" s="85">
        <v>665.87099999999998</v>
      </c>
      <c r="D10" s="85">
        <v>356.27699999999999</v>
      </c>
      <c r="E10" s="85">
        <v>106.505</v>
      </c>
      <c r="F10" s="85">
        <v>497.49</v>
      </c>
      <c r="G10" s="85">
        <v>391.13499999999976</v>
      </c>
      <c r="H10" s="85">
        <v>2946.7840000000001</v>
      </c>
      <c r="J10" s="5">
        <f t="shared" ref="J10:J22" si="10">A10</f>
        <v>2011</v>
      </c>
      <c r="K10" s="67">
        <f t="shared" ref="K10:K22" si="11">B10/B9-1</f>
        <v>-8.0302573058332882E-2</v>
      </c>
      <c r="L10" s="67">
        <f t="shared" si="8"/>
        <v>0.15252444829078327</v>
      </c>
      <c r="M10" s="67">
        <f t="shared" si="8"/>
        <v>2.3372781065088777E-2</v>
      </c>
      <c r="N10" s="67">
        <f t="shared" si="8"/>
        <v>3.6363459442628088E-2</v>
      </c>
      <c r="O10" s="67">
        <f t="shared" si="8"/>
        <v>0.13794712499599715</v>
      </c>
      <c r="P10" s="67">
        <f t="shared" si="8"/>
        <v>8.9837360996173565E-2</v>
      </c>
      <c r="Q10" s="67">
        <f t="shared" si="8"/>
        <v>3.9284079342653211E-2</v>
      </c>
      <c r="S10" s="5">
        <f t="shared" si="9"/>
        <v>2011</v>
      </c>
      <c r="T10" s="74">
        <f t="shared" si="2"/>
        <v>0.31543065253510266</v>
      </c>
      <c r="U10" s="74">
        <f t="shared" si="3"/>
        <v>0.2259653235527273</v>
      </c>
      <c r="V10" s="74">
        <f t="shared" si="4"/>
        <v>0.12090366989911713</v>
      </c>
      <c r="W10" s="74">
        <f t="shared" si="5"/>
        <v>3.6142791599248533E-2</v>
      </c>
      <c r="X10" s="74">
        <f t="shared" si="6"/>
        <v>0.16882472553129105</v>
      </c>
      <c r="Y10" s="74">
        <f t="shared" si="7"/>
        <v>0.13273283688251319</v>
      </c>
    </row>
    <row r="11" spans="1:25">
      <c r="A11" s="163">
        <v>2012</v>
      </c>
      <c r="B11" s="165">
        <v>1047.9639999999999</v>
      </c>
      <c r="C11" s="165">
        <v>746.60699999999997</v>
      </c>
      <c r="D11" s="165">
        <v>359.27800000000002</v>
      </c>
      <c r="E11" s="165">
        <v>94.194000000000003</v>
      </c>
      <c r="F11" s="165">
        <v>377.16199999999998</v>
      </c>
      <c r="G11" s="165">
        <v>392.88200000000006</v>
      </c>
      <c r="H11" s="165">
        <v>3018.087</v>
      </c>
      <c r="J11" s="163">
        <f t="shared" si="10"/>
        <v>2012</v>
      </c>
      <c r="K11" s="166">
        <f t="shared" si="11"/>
        <v>0.12744188848700277</v>
      </c>
      <c r="L11" s="166">
        <f t="shared" si="8"/>
        <v>0.12124871033578577</v>
      </c>
      <c r="M11" s="166">
        <f t="shared" si="8"/>
        <v>8.4232212576169641E-3</v>
      </c>
      <c r="N11" s="166">
        <f t="shared" si="8"/>
        <v>-0.11559081733251952</v>
      </c>
      <c r="O11" s="166">
        <f t="shared" si="8"/>
        <v>-0.24187018834549445</v>
      </c>
      <c r="P11" s="166">
        <f t="shared" si="8"/>
        <v>4.4664885525464992E-3</v>
      </c>
      <c r="Q11" s="166">
        <f t="shared" si="8"/>
        <v>2.4196887182772686E-2</v>
      </c>
      <c r="S11" s="163">
        <f t="shared" si="9"/>
        <v>2012</v>
      </c>
      <c r="T11" s="164">
        <f t="shared" si="2"/>
        <v>0.34722789634626172</v>
      </c>
      <c r="U11" s="164">
        <f t="shared" si="3"/>
        <v>0.24737756068662037</v>
      </c>
      <c r="V11" s="164">
        <f t="shared" si="4"/>
        <v>0.11904163133799656</v>
      </c>
      <c r="W11" s="164">
        <f t="shared" si="5"/>
        <v>3.1209835899362742E-2</v>
      </c>
      <c r="X11" s="164">
        <f t="shared" si="6"/>
        <v>0.12496723918164054</v>
      </c>
      <c r="Y11" s="164">
        <f t="shared" si="7"/>
        <v>0.1301758365481181</v>
      </c>
    </row>
    <row r="12" spans="1:25">
      <c r="A12" s="5">
        <v>2013</v>
      </c>
      <c r="B12" s="85">
        <v>1164.9549999999999</v>
      </c>
      <c r="C12" s="85">
        <v>750.45299999999997</v>
      </c>
      <c r="D12" s="85">
        <v>407.94200000000001</v>
      </c>
      <c r="E12" s="85">
        <v>109.556</v>
      </c>
      <c r="F12" s="85">
        <v>591.30700000000002</v>
      </c>
      <c r="G12" s="85">
        <v>389.92500000000018</v>
      </c>
      <c r="H12" s="85">
        <v>3414.1379999999999</v>
      </c>
      <c r="J12" s="5">
        <f t="shared" si="10"/>
        <v>2013</v>
      </c>
      <c r="K12" s="67">
        <f t="shared" si="11"/>
        <v>0.11163646842830488</v>
      </c>
      <c r="L12" s="67">
        <f t="shared" si="8"/>
        <v>5.1513045015649794E-3</v>
      </c>
      <c r="M12" s="67">
        <f t="shared" si="8"/>
        <v>0.13544942913287206</v>
      </c>
      <c r="N12" s="67">
        <f t="shared" si="8"/>
        <v>0.16308894409410368</v>
      </c>
      <c r="O12" s="67">
        <f t="shared" si="8"/>
        <v>0.5677798929902802</v>
      </c>
      <c r="P12" s="67">
        <f t="shared" si="8"/>
        <v>-7.5264328729742758E-3</v>
      </c>
      <c r="Q12" s="67">
        <f t="shared" si="8"/>
        <v>0.13122583941417187</v>
      </c>
      <c r="S12" s="5">
        <f t="shared" si="9"/>
        <v>2013</v>
      </c>
      <c r="T12" s="74">
        <f t="shared" si="2"/>
        <v>0.34121497139248619</v>
      </c>
      <c r="U12" s="74">
        <f t="shared" si="3"/>
        <v>0.21980745945242985</v>
      </c>
      <c r="V12" s="74">
        <f t="shared" si="4"/>
        <v>0.1194860899002911</v>
      </c>
      <c r="W12" s="74">
        <f t="shared" si="5"/>
        <v>3.2088919662884158E-2</v>
      </c>
      <c r="X12" s="74">
        <f t="shared" si="6"/>
        <v>0.17319364360784481</v>
      </c>
      <c r="Y12" s="74">
        <f t="shared" si="7"/>
        <v>0.11420891598406396</v>
      </c>
    </row>
    <row r="13" spans="1:25">
      <c r="A13" s="163">
        <v>2014</v>
      </c>
      <c r="B13" s="165">
        <v>1137.904</v>
      </c>
      <c r="C13" s="165">
        <v>835.47900000000004</v>
      </c>
      <c r="D13" s="165">
        <v>425.64499999999998</v>
      </c>
      <c r="E13" s="165">
        <v>118.33799999999999</v>
      </c>
      <c r="F13" s="165">
        <v>503.42599999999999</v>
      </c>
      <c r="G13" s="165">
        <v>405.57299999999941</v>
      </c>
      <c r="H13" s="165">
        <v>3426.3649999999998</v>
      </c>
      <c r="J13" s="163">
        <f t="shared" si="10"/>
        <v>2014</v>
      </c>
      <c r="K13" s="166">
        <f t="shared" si="11"/>
        <v>-2.3220639423840339E-2</v>
      </c>
      <c r="L13" s="166">
        <f t="shared" si="8"/>
        <v>0.11329956706149491</v>
      </c>
      <c r="M13" s="166">
        <f t="shared" si="8"/>
        <v>4.339587490378527E-2</v>
      </c>
      <c r="N13" s="166">
        <f t="shared" si="8"/>
        <v>8.0159918215341852E-2</v>
      </c>
      <c r="O13" s="166">
        <f t="shared" si="8"/>
        <v>-0.1486216128001191</v>
      </c>
      <c r="P13" s="166">
        <f t="shared" si="8"/>
        <v>4.0130794383533397E-2</v>
      </c>
      <c r="Q13" s="166">
        <f t="shared" si="8"/>
        <v>3.5812846463734171E-3</v>
      </c>
      <c r="S13" s="163">
        <f t="shared" si="9"/>
        <v>2014</v>
      </c>
      <c r="T13" s="164">
        <f t="shared" si="2"/>
        <v>0.33210238839119594</v>
      </c>
      <c r="U13" s="164">
        <f t="shared" si="3"/>
        <v>0.24383829510282767</v>
      </c>
      <c r="V13" s="164">
        <f t="shared" si="4"/>
        <v>0.1242264031998926</v>
      </c>
      <c r="W13" s="164">
        <f t="shared" si="5"/>
        <v>3.4537476305063819E-2</v>
      </c>
      <c r="X13" s="164">
        <f t="shared" si="6"/>
        <v>0.14692713706800065</v>
      </c>
      <c r="Y13" s="164">
        <f t="shared" si="7"/>
        <v>0.11836829993301923</v>
      </c>
    </row>
    <row r="14" spans="1:25">
      <c r="A14" s="5">
        <v>2015</v>
      </c>
      <c r="B14" s="85">
        <v>1086.9280000000001</v>
      </c>
      <c r="C14" s="85">
        <v>804.55100000000004</v>
      </c>
      <c r="D14" s="85">
        <v>382.85</v>
      </c>
      <c r="E14" s="85">
        <v>105.93600000000001</v>
      </c>
      <c r="F14" s="85">
        <v>608.28599999999994</v>
      </c>
      <c r="G14" s="85">
        <v>410.47499999999945</v>
      </c>
      <c r="H14" s="85">
        <v>3399.0259999999998</v>
      </c>
      <c r="J14" s="5">
        <f t="shared" si="10"/>
        <v>2015</v>
      </c>
      <c r="K14" s="67">
        <f t="shared" si="11"/>
        <v>-4.4798155204656909E-2</v>
      </c>
      <c r="L14" s="67">
        <f t="shared" si="8"/>
        <v>-3.7018285318960786E-2</v>
      </c>
      <c r="M14" s="67">
        <f t="shared" si="8"/>
        <v>-0.10054153108811326</v>
      </c>
      <c r="N14" s="67">
        <f t="shared" si="8"/>
        <v>-0.10480150078588435</v>
      </c>
      <c r="O14" s="67">
        <f t="shared" si="8"/>
        <v>0.2082927778859256</v>
      </c>
      <c r="P14" s="67">
        <f t="shared" si="8"/>
        <v>1.208660339815526E-2</v>
      </c>
      <c r="Q14" s="67">
        <f t="shared" si="8"/>
        <v>-7.9790098252813246E-3</v>
      </c>
      <c r="S14" s="5">
        <f t="shared" si="9"/>
        <v>2015</v>
      </c>
      <c r="T14" s="74">
        <f t="shared" si="2"/>
        <v>0.31977631239066728</v>
      </c>
      <c r="U14" s="74">
        <f t="shared" si="3"/>
        <v>0.23670045477733917</v>
      </c>
      <c r="V14" s="74">
        <f t="shared" si="4"/>
        <v>0.11263520785071961</v>
      </c>
      <c r="W14" s="74">
        <f t="shared" si="5"/>
        <v>3.1166575366001911E-2</v>
      </c>
      <c r="X14" s="74">
        <f t="shared" si="6"/>
        <v>0.17895891352405072</v>
      </c>
      <c r="Y14" s="74">
        <f t="shared" si="7"/>
        <v>0.12076253609122127</v>
      </c>
    </row>
    <row r="15" spans="1:25">
      <c r="A15" s="163">
        <v>2016</v>
      </c>
      <c r="B15" s="165">
        <v>1099.076</v>
      </c>
      <c r="C15" s="165">
        <v>829.47500000000002</v>
      </c>
      <c r="D15" s="165">
        <v>385.07900000000001</v>
      </c>
      <c r="E15" s="165">
        <v>102.52</v>
      </c>
      <c r="F15" s="165">
        <v>581.51400000000001</v>
      </c>
      <c r="G15" s="165">
        <v>434.39099999999962</v>
      </c>
      <c r="H15" s="165">
        <v>3432.0549999999998</v>
      </c>
      <c r="J15" s="163">
        <f t="shared" si="10"/>
        <v>2016</v>
      </c>
      <c r="K15" s="166">
        <f t="shared" si="11"/>
        <v>1.1176453270133724E-2</v>
      </c>
      <c r="L15" s="166">
        <f t="shared" si="8"/>
        <v>3.0978769524865335E-2</v>
      </c>
      <c r="M15" s="166">
        <f t="shared" si="8"/>
        <v>5.822123547081004E-3</v>
      </c>
      <c r="N15" s="166">
        <f t="shared" si="8"/>
        <v>-3.2245884307506523E-2</v>
      </c>
      <c r="O15" s="166">
        <f t="shared" si="8"/>
        <v>-4.4012191633540643E-2</v>
      </c>
      <c r="P15" s="166">
        <f t="shared" si="8"/>
        <v>5.8264206102686344E-2</v>
      </c>
      <c r="Q15" s="166">
        <f t="shared" si="8"/>
        <v>9.7171954554040596E-3</v>
      </c>
      <c r="S15" s="163">
        <f t="shared" si="9"/>
        <v>2016</v>
      </c>
      <c r="T15" s="164">
        <f t="shared" si="2"/>
        <v>0.32023845771702381</v>
      </c>
      <c r="U15" s="164">
        <f t="shared" si="3"/>
        <v>0.24168464666213102</v>
      </c>
      <c r="V15" s="164">
        <f t="shared" si="4"/>
        <v>0.11220070773924078</v>
      </c>
      <c r="W15" s="164">
        <f t="shared" si="5"/>
        <v>2.987131616480505E-2</v>
      </c>
      <c r="X15" s="164">
        <f t="shared" si="6"/>
        <v>0.16943609586676206</v>
      </c>
      <c r="Y15" s="164">
        <f t="shared" si="7"/>
        <v>0.12656877585003726</v>
      </c>
    </row>
    <row r="16" spans="1:25">
      <c r="A16" s="5">
        <v>2017</v>
      </c>
      <c r="B16" s="85">
        <v>1210.941</v>
      </c>
      <c r="C16" s="85">
        <v>946.65499999999997</v>
      </c>
      <c r="D16" s="85">
        <v>411.48599999999999</v>
      </c>
      <c r="E16" s="85">
        <v>115.294</v>
      </c>
      <c r="F16" s="85">
        <v>325.77199999999999</v>
      </c>
      <c r="G16" s="85">
        <v>468.37800000000016</v>
      </c>
      <c r="H16" s="85">
        <v>3478.5259999999998</v>
      </c>
      <c r="J16" s="5">
        <f t="shared" si="10"/>
        <v>2017</v>
      </c>
      <c r="K16" s="67">
        <f t="shared" si="11"/>
        <v>0.10178095054391134</v>
      </c>
      <c r="L16" s="67">
        <f t="shared" si="8"/>
        <v>0.14127008047258793</v>
      </c>
      <c r="M16" s="67">
        <f t="shared" si="8"/>
        <v>6.8575539045234724E-2</v>
      </c>
      <c r="N16" s="67">
        <f t="shared" si="8"/>
        <v>0.12460007803355455</v>
      </c>
      <c r="O16" s="67">
        <f t="shared" si="8"/>
        <v>-0.4397864883734528</v>
      </c>
      <c r="P16" s="67">
        <f t="shared" si="8"/>
        <v>7.8240571282555571E-2</v>
      </c>
      <c r="Q16" s="67">
        <f t="shared" si="8"/>
        <v>1.3540284173767514E-2</v>
      </c>
      <c r="S16" s="5">
        <f t="shared" si="9"/>
        <v>2017</v>
      </c>
      <c r="T16" s="74">
        <f t="shared" si="2"/>
        <v>0.34811900212906272</v>
      </c>
      <c r="U16" s="74">
        <f t="shared" si="3"/>
        <v>0.27214256843272122</v>
      </c>
      <c r="V16" s="74">
        <f t="shared" si="4"/>
        <v>0.11829320810021256</v>
      </c>
      <c r="W16" s="74">
        <f t="shared" si="5"/>
        <v>3.3144498560597216E-2</v>
      </c>
      <c r="X16" s="74">
        <f t="shared" si="6"/>
        <v>9.3652311352567158E-2</v>
      </c>
      <c r="Y16" s="74">
        <f t="shared" si="7"/>
        <v>0.13464841142483919</v>
      </c>
    </row>
    <row r="17" spans="1:25">
      <c r="A17" s="163">
        <v>2018</v>
      </c>
      <c r="B17" s="165">
        <v>1055.518</v>
      </c>
      <c r="C17" s="165">
        <v>972.09400000000005</v>
      </c>
      <c r="D17" s="165">
        <v>344.94099999999997</v>
      </c>
      <c r="E17" s="165">
        <v>96.787999999999997</v>
      </c>
      <c r="F17" s="165">
        <v>600.96600000000001</v>
      </c>
      <c r="G17" s="165">
        <v>424.67300000000023</v>
      </c>
      <c r="H17" s="165">
        <v>3494.98</v>
      </c>
      <c r="J17" s="163">
        <f t="shared" si="10"/>
        <v>2018</v>
      </c>
      <c r="K17" s="166">
        <f t="shared" si="11"/>
        <v>-0.12834894515917783</v>
      </c>
      <c r="L17" s="166">
        <f t="shared" si="8"/>
        <v>2.687251427394366E-2</v>
      </c>
      <c r="M17" s="166">
        <f t="shared" si="8"/>
        <v>-0.16171874620278703</v>
      </c>
      <c r="N17" s="166">
        <f t="shared" si="8"/>
        <v>-0.16051138827692679</v>
      </c>
      <c r="O17" s="166">
        <f t="shared" si="8"/>
        <v>0.84474417690900383</v>
      </c>
      <c r="P17" s="166">
        <f t="shared" si="8"/>
        <v>-9.3311385248666445E-2</v>
      </c>
      <c r="Q17" s="166">
        <f t="shared" si="8"/>
        <v>4.73016444321539E-3</v>
      </c>
      <c r="S17" s="163">
        <f t="shared" si="9"/>
        <v>2018</v>
      </c>
      <c r="T17" s="164">
        <f t="shared" si="2"/>
        <v>0.30200973968377504</v>
      </c>
      <c r="U17" s="164">
        <f t="shared" si="3"/>
        <v>0.27814007519356337</v>
      </c>
      <c r="V17" s="164">
        <f t="shared" si="4"/>
        <v>9.8696129877710315E-2</v>
      </c>
      <c r="W17" s="164">
        <f t="shared" si="5"/>
        <v>2.7693434583316641E-2</v>
      </c>
      <c r="X17" s="164">
        <f t="shared" si="6"/>
        <v>0.17195119857624364</v>
      </c>
      <c r="Y17" s="164">
        <f t="shared" si="7"/>
        <v>0.12150942208539112</v>
      </c>
    </row>
    <row r="18" spans="1:25">
      <c r="A18" s="5">
        <v>2019</v>
      </c>
      <c r="B18" s="85">
        <v>1210.104</v>
      </c>
      <c r="C18" s="85">
        <v>1079.56</v>
      </c>
      <c r="D18" s="85">
        <v>360.87400000000002</v>
      </c>
      <c r="E18" s="85">
        <v>101.71899999999999</v>
      </c>
      <c r="F18" s="85">
        <v>413.85399999999998</v>
      </c>
      <c r="G18" s="85">
        <v>467.32200000000057</v>
      </c>
      <c r="H18" s="85">
        <v>3633.433</v>
      </c>
      <c r="J18" s="5">
        <f t="shared" si="10"/>
        <v>2019</v>
      </c>
      <c r="K18" s="67">
        <f t="shared" si="11"/>
        <v>0.14645510545533091</v>
      </c>
      <c r="L18" s="67">
        <f t="shared" si="8"/>
        <v>0.11055103724536908</v>
      </c>
      <c r="M18" s="67">
        <f t="shared" si="8"/>
        <v>4.6190507941938019E-2</v>
      </c>
      <c r="N18" s="67">
        <f t="shared" si="8"/>
        <v>5.0946398313840513E-2</v>
      </c>
      <c r="O18" s="67">
        <f t="shared" si="8"/>
        <v>-0.31135205652233244</v>
      </c>
      <c r="P18" s="67">
        <f t="shared" si="8"/>
        <v>0.10042785861121462</v>
      </c>
      <c r="Q18" s="67">
        <f t="shared" si="8"/>
        <v>3.9614818968921162E-2</v>
      </c>
      <c r="S18" s="5">
        <f t="shared" si="9"/>
        <v>2019</v>
      </c>
      <c r="T18" s="74">
        <f t="shared" si="2"/>
        <v>0.33304701091226946</v>
      </c>
      <c r="U18" s="74">
        <f t="shared" si="3"/>
        <v>0.29711845519099978</v>
      </c>
      <c r="V18" s="74">
        <f t="shared" si="4"/>
        <v>9.9320394789170471E-2</v>
      </c>
      <c r="W18" s="74">
        <f t="shared" si="5"/>
        <v>2.7995287101757482E-2</v>
      </c>
      <c r="X18" s="74">
        <f t="shared" si="6"/>
        <v>0.113901646184201</v>
      </c>
      <c r="Y18" s="74">
        <f t="shared" si="7"/>
        <v>0.12861720582160194</v>
      </c>
    </row>
    <row r="19" spans="1:25">
      <c r="A19" s="163">
        <v>2020</v>
      </c>
      <c r="B19" s="165">
        <v>1331.0519999999999</v>
      </c>
      <c r="C19" s="165">
        <v>1163.5809999999999</v>
      </c>
      <c r="D19" s="165">
        <v>406.63499999999999</v>
      </c>
      <c r="E19" s="165">
        <v>120.271</v>
      </c>
      <c r="F19" s="165">
        <v>127.729</v>
      </c>
      <c r="G19" s="165">
        <v>479.53499999999985</v>
      </c>
      <c r="H19" s="165">
        <v>3628.8029999999999</v>
      </c>
      <c r="J19" s="163">
        <f t="shared" si="10"/>
        <v>2020</v>
      </c>
      <c r="K19" s="166">
        <f t="shared" si="11"/>
        <v>9.994843418416921E-2</v>
      </c>
      <c r="L19" s="166">
        <f t="shared" si="8"/>
        <v>7.7828930304939092E-2</v>
      </c>
      <c r="M19" s="166">
        <f t="shared" si="8"/>
        <v>0.12680603202225704</v>
      </c>
      <c r="N19" s="166">
        <f t="shared" si="8"/>
        <v>0.18238480519863542</v>
      </c>
      <c r="O19" s="166">
        <f t="shared" si="8"/>
        <v>-0.69136700382260408</v>
      </c>
      <c r="P19" s="166">
        <f t="shared" si="8"/>
        <v>2.6134014662265503E-2</v>
      </c>
      <c r="Q19" s="166">
        <f t="shared" si="8"/>
        <v>-1.2742769716683755E-3</v>
      </c>
      <c r="S19" s="163">
        <f t="shared" si="9"/>
        <v>2020</v>
      </c>
      <c r="T19" s="164">
        <f t="shared" si="2"/>
        <v>0.36680194543489958</v>
      </c>
      <c r="U19" s="164">
        <f t="shared" si="3"/>
        <v>0.32065146551080342</v>
      </c>
      <c r="V19" s="164">
        <f t="shared" si="4"/>
        <v>0.11205761238623314</v>
      </c>
      <c r="W19" s="164">
        <f t="shared" si="5"/>
        <v>3.3143436003552691E-2</v>
      </c>
      <c r="X19" s="164">
        <f t="shared" si="6"/>
        <v>3.5198659172184329E-2</v>
      </c>
      <c r="Y19" s="164">
        <f t="shared" si="7"/>
        <v>0.13214688149232678</v>
      </c>
    </row>
    <row r="20" spans="1:25">
      <c r="A20" s="5">
        <v>2021</v>
      </c>
      <c r="B20" s="85">
        <v>1403.355</v>
      </c>
      <c r="C20" s="85">
        <v>1209.2270000000001</v>
      </c>
      <c r="D20" s="85">
        <v>414.92599999999999</v>
      </c>
      <c r="E20" s="85">
        <v>121.724</v>
      </c>
      <c r="F20" s="85">
        <v>53.436999999999998</v>
      </c>
      <c r="G20" s="85">
        <v>472.83399999999983</v>
      </c>
      <c r="H20" s="85">
        <v>3675.5030000000002</v>
      </c>
      <c r="J20" s="5">
        <f t="shared" si="10"/>
        <v>2021</v>
      </c>
      <c r="K20" s="67">
        <f t="shared" si="11"/>
        <v>5.4320191848252541E-2</v>
      </c>
      <c r="L20" s="67">
        <f t="shared" si="8"/>
        <v>3.9228897687398012E-2</v>
      </c>
      <c r="M20" s="67">
        <f t="shared" si="8"/>
        <v>2.0389292608850695E-2</v>
      </c>
      <c r="N20" s="67">
        <f t="shared" si="8"/>
        <v>1.2081050294751039E-2</v>
      </c>
      <c r="O20" s="67">
        <f t="shared" si="8"/>
        <v>-0.58163768603840948</v>
      </c>
      <c r="P20" s="67">
        <f t="shared" si="8"/>
        <v>-1.3973953934540817E-2</v>
      </c>
      <c r="Q20" s="67">
        <f t="shared" si="8"/>
        <v>1.2869257438334447E-2</v>
      </c>
      <c r="S20" s="5">
        <f t="shared" si="9"/>
        <v>2021</v>
      </c>
      <c r="T20" s="74">
        <f t="shared" si="2"/>
        <v>0.38181304708498398</v>
      </c>
      <c r="U20" s="74">
        <f t="shared" si="3"/>
        <v>0.32899633057026484</v>
      </c>
      <c r="V20" s="74">
        <f t="shared" si="4"/>
        <v>0.11288958273194172</v>
      </c>
      <c r="W20" s="74">
        <f t="shared" si="5"/>
        <v>3.3117644034027449E-2</v>
      </c>
      <c r="X20" s="74">
        <f t="shared" si="6"/>
        <v>1.4538690350681253E-2</v>
      </c>
      <c r="Y20" s="74">
        <f t="shared" si="7"/>
        <v>0.1286447052281007</v>
      </c>
    </row>
    <row r="21" spans="1:25">
      <c r="A21" s="163">
        <v>2022</v>
      </c>
      <c r="B21" s="165">
        <v>1022.547</v>
      </c>
      <c r="C21" s="165">
        <v>1063.8019999999999</v>
      </c>
      <c r="D21" s="165">
        <v>327.36399999999998</v>
      </c>
      <c r="E21" s="165">
        <v>127.506</v>
      </c>
      <c r="F21" s="165">
        <v>720.08600000000001</v>
      </c>
      <c r="G21" s="165">
        <v>464.3119999999999</v>
      </c>
      <c r="H21" s="165">
        <v>3725.6170000000002</v>
      </c>
      <c r="J21" s="163">
        <f t="shared" si="10"/>
        <v>2022</v>
      </c>
      <c r="K21" s="166">
        <f t="shared" si="11"/>
        <v>-0.27135543037934096</v>
      </c>
      <c r="L21" s="166">
        <f t="shared" si="8"/>
        <v>-0.12026277944505059</v>
      </c>
      <c r="M21" s="166">
        <f t="shared" si="8"/>
        <v>-0.21103040060155309</v>
      </c>
      <c r="N21" s="166">
        <f t="shared" si="8"/>
        <v>4.7500903683743489E-2</v>
      </c>
      <c r="O21" s="166">
        <f t="shared" si="8"/>
        <v>12.475419653049386</v>
      </c>
      <c r="P21" s="166">
        <f t="shared" si="8"/>
        <v>-1.8023238599592983E-2</v>
      </c>
      <c r="Q21" s="166">
        <f t="shared" si="8"/>
        <v>1.3634596407620991E-2</v>
      </c>
      <c r="S21" s="163">
        <f t="shared" si="9"/>
        <v>2022</v>
      </c>
      <c r="T21" s="164">
        <f t="shared" si="2"/>
        <v>0.27446380022423134</v>
      </c>
      <c r="U21" s="164">
        <f t="shared" si="3"/>
        <v>0.2855371338492389</v>
      </c>
      <c r="V21" s="164">
        <f t="shared" si="4"/>
        <v>8.7868398710871237E-2</v>
      </c>
      <c r="W21" s="164">
        <f t="shared" si="5"/>
        <v>3.4224129855538021E-2</v>
      </c>
      <c r="X21" s="164">
        <f t="shared" si="6"/>
        <v>0.19327966347587527</v>
      </c>
      <c r="Y21" s="164">
        <f t="shared" si="7"/>
        <v>0.12462687388424518</v>
      </c>
    </row>
    <row r="22" spans="1:25">
      <c r="A22" s="93">
        <v>2023</v>
      </c>
      <c r="B22" s="92">
        <v>1144.749</v>
      </c>
      <c r="C22" s="92">
        <v>1189.7339999999999</v>
      </c>
      <c r="D22" s="92">
        <v>360.97800000000001</v>
      </c>
      <c r="E22" s="92">
        <v>134.74199999999999</v>
      </c>
      <c r="F22" s="92">
        <v>458.03500000000003</v>
      </c>
      <c r="G22" s="92">
        <v>467.09299999999985</v>
      </c>
      <c r="H22" s="92">
        <v>3755.3310000000001</v>
      </c>
      <c r="J22" s="93">
        <f t="shared" si="10"/>
        <v>2023</v>
      </c>
      <c r="K22" s="73">
        <f t="shared" si="11"/>
        <v>0.11950746518252942</v>
      </c>
      <c r="L22" s="73">
        <f t="shared" si="8"/>
        <v>0.11837917206397441</v>
      </c>
      <c r="M22" s="73">
        <f t="shared" si="8"/>
        <v>0.10268080790801681</v>
      </c>
      <c r="N22" s="73">
        <f t="shared" si="8"/>
        <v>5.6750270575502304E-2</v>
      </c>
      <c r="O22" s="73">
        <f t="shared" si="8"/>
        <v>-0.3639162544473854</v>
      </c>
      <c r="P22" s="73">
        <f t="shared" si="8"/>
        <v>5.9895070556004182E-3</v>
      </c>
      <c r="Q22" s="73">
        <f t="shared" si="8"/>
        <v>7.9755916939394655E-3</v>
      </c>
      <c r="S22" s="93">
        <f t="shared" si="9"/>
        <v>2023</v>
      </c>
      <c r="T22" s="73">
        <f t="shared" si="2"/>
        <v>0.3048330493370624</v>
      </c>
      <c r="U22" s="73">
        <f t="shared" si="3"/>
        <v>0.31681202003232201</v>
      </c>
      <c r="V22" s="73">
        <f t="shared" si="4"/>
        <v>9.6124149908490095E-2</v>
      </c>
      <c r="W22" s="73">
        <f t="shared" si="5"/>
        <v>3.5880192718032042E-2</v>
      </c>
      <c r="X22" s="73">
        <f t="shared" si="6"/>
        <v>0.12196927514512036</v>
      </c>
      <c r="Y22" s="73">
        <f t="shared" si="7"/>
        <v>0.12438131285897297</v>
      </c>
    </row>
    <row r="23" spans="1:25">
      <c r="A23" s="13"/>
      <c r="B23" s="18"/>
      <c r="C23" s="18"/>
      <c r="D23" s="18"/>
      <c r="E23" s="18"/>
      <c r="F23" s="129"/>
      <c r="G23" s="18"/>
      <c r="H23" s="18"/>
    </row>
    <row r="24" spans="1:25">
      <c r="A24" s="296" t="s">
        <v>99</v>
      </c>
      <c r="B24" s="297">
        <f>AVERAGE(B$8:B$22)</f>
        <v>1114.6065333333331</v>
      </c>
      <c r="C24" s="297">
        <f t="shared" ref="C24:H24" si="12">AVERAGE(C$8:C$22)</f>
        <v>890.18066666666675</v>
      </c>
      <c r="D24" s="297">
        <f t="shared" si="12"/>
        <v>374.29006666666663</v>
      </c>
      <c r="E24" s="297">
        <f t="shared" si="12"/>
        <v>110.97066666666666</v>
      </c>
      <c r="F24" s="297">
        <f t="shared" si="12"/>
        <v>450.81526666666673</v>
      </c>
      <c r="G24" s="297">
        <f t="shared" si="12"/>
        <v>424.49006666666656</v>
      </c>
      <c r="H24" s="297">
        <f t="shared" si="12"/>
        <v>3365.3532666666661</v>
      </c>
      <c r="S24" s="300" t="s">
        <v>99</v>
      </c>
      <c r="T24" s="301">
        <f t="shared" ref="T24:Y24" si="13">AVERAGE(T$8:T$22)</f>
        <v>0.33158024432648886</v>
      </c>
      <c r="U24" s="301">
        <f t="shared" si="13"/>
        <v>0.26109858980416417</v>
      </c>
      <c r="V24" s="301">
        <f t="shared" si="13"/>
        <v>0.11197193160361349</v>
      </c>
      <c r="W24" s="301">
        <f t="shared" si="13"/>
        <v>3.314955468402133E-2</v>
      </c>
      <c r="X24" s="301">
        <f t="shared" si="13"/>
        <v>0.13593981359347027</v>
      </c>
      <c r="Y24" s="301">
        <f t="shared" si="13"/>
        <v>0.12625986598824193</v>
      </c>
    </row>
    <row r="25" spans="1:25">
      <c r="A25" s="296" t="s">
        <v>123</v>
      </c>
      <c r="B25" s="298">
        <f>B22/B21-1</f>
        <v>0.11950746518252942</v>
      </c>
      <c r="C25" s="298">
        <f t="shared" ref="C25:H25" si="14">C22/C21-1</f>
        <v>0.11837917206397441</v>
      </c>
      <c r="D25" s="298">
        <f t="shared" si="14"/>
        <v>0.10268080790801681</v>
      </c>
      <c r="E25" s="298">
        <f t="shared" si="14"/>
        <v>5.6750270575502304E-2</v>
      </c>
      <c r="F25" s="298">
        <f t="shared" si="14"/>
        <v>-0.3639162544473854</v>
      </c>
      <c r="G25" s="298">
        <f t="shared" si="14"/>
        <v>5.9895070556004182E-3</v>
      </c>
      <c r="H25" s="298">
        <f t="shared" si="14"/>
        <v>7.9755916939394655E-3</v>
      </c>
      <c r="S25" s="300" t="s">
        <v>123</v>
      </c>
      <c r="T25" s="301">
        <f>T22-T21</f>
        <v>3.0369249112831065E-2</v>
      </c>
      <c r="U25" s="301">
        <f t="shared" ref="U25:Y25" si="15">U22-U21</f>
        <v>3.1274886183083106E-2</v>
      </c>
      <c r="V25" s="301">
        <f t="shared" si="15"/>
        <v>8.2557511976188575E-3</v>
      </c>
      <c r="W25" s="301">
        <f t="shared" si="15"/>
        <v>1.6560628624940205E-3</v>
      </c>
      <c r="X25" s="301">
        <f t="shared" si="15"/>
        <v>-7.1310388330754912E-2</v>
      </c>
      <c r="Y25" s="301">
        <f t="shared" si="15"/>
        <v>-2.4556102527220625E-4</v>
      </c>
    </row>
    <row r="26" spans="1:25">
      <c r="A26" s="299" t="s">
        <v>457</v>
      </c>
      <c r="B26" s="298">
        <f>((B22/B17)^(1/5))-1</f>
        <v>1.6363185640742239E-2</v>
      </c>
      <c r="C26" s="298">
        <f t="shared" ref="C26:H26" si="16">((C22/C17)^(1/5))-1</f>
        <v>4.1233954796271455E-2</v>
      </c>
      <c r="D26" s="298">
        <f t="shared" si="16"/>
        <v>9.1301532246925721E-3</v>
      </c>
      <c r="E26" s="298">
        <f t="shared" si="16"/>
        <v>6.8405942008653131E-2</v>
      </c>
      <c r="F26" s="298">
        <f t="shared" si="16"/>
        <v>-5.2869651853065136E-2</v>
      </c>
      <c r="G26" s="298">
        <f t="shared" si="16"/>
        <v>1.9224235054450256E-2</v>
      </c>
      <c r="H26" s="298">
        <f t="shared" si="16"/>
        <v>1.4473496703784505E-2</v>
      </c>
      <c r="J26" s="36"/>
      <c r="K26" s="74"/>
      <c r="L26" s="74"/>
      <c r="M26" s="74"/>
      <c r="N26" s="74"/>
      <c r="O26" s="74"/>
      <c r="P26" s="74"/>
      <c r="Q26" s="74"/>
    </row>
    <row r="27" spans="1:25">
      <c r="A27" s="299" t="s">
        <v>458</v>
      </c>
      <c r="B27" s="298">
        <f>((B22/B12)^(1/10))-1</f>
        <v>-1.7481762227985476E-3</v>
      </c>
      <c r="C27" s="298">
        <f t="shared" ref="C27:H27" si="17">((C22/C12)^(1/10))-1</f>
        <v>4.7159018774006078E-2</v>
      </c>
      <c r="D27" s="298">
        <f t="shared" si="17"/>
        <v>-1.2156307062428207E-2</v>
      </c>
      <c r="E27" s="298">
        <f t="shared" si="17"/>
        <v>2.0908176711067483E-2</v>
      </c>
      <c r="F27" s="298">
        <f t="shared" si="17"/>
        <v>-2.5215613086680189E-2</v>
      </c>
      <c r="G27" s="298">
        <f t="shared" si="17"/>
        <v>1.8221417401697027E-2</v>
      </c>
      <c r="H27" s="298">
        <f t="shared" si="17"/>
        <v>9.5706470204608429E-3</v>
      </c>
      <c r="J27" s="36"/>
      <c r="K27" s="74"/>
      <c r="L27" s="74"/>
      <c r="M27" s="74"/>
      <c r="N27" s="74"/>
      <c r="O27" s="74"/>
      <c r="P27" s="74"/>
      <c r="Q27" s="74"/>
    </row>
    <row r="28" spans="1:25">
      <c r="H28" s="74"/>
      <c r="J28" s="36"/>
      <c r="K28" s="74"/>
      <c r="L28" s="74"/>
      <c r="M28" s="74"/>
      <c r="N28" s="74"/>
      <c r="O28" s="74"/>
      <c r="P28" s="74"/>
      <c r="Q28" s="74"/>
    </row>
    <row r="29" spans="1:25" ht="12.75" customHeight="1">
      <c r="A29" s="70" t="s">
        <v>110</v>
      </c>
      <c r="B29" s="70"/>
      <c r="C29" s="70"/>
      <c r="D29" s="70"/>
      <c r="E29" s="82"/>
      <c r="F29" s="162"/>
      <c r="G29" s="162"/>
      <c r="H29" s="82"/>
      <c r="I29" s="130"/>
      <c r="K29" s="74"/>
      <c r="L29" s="74"/>
      <c r="M29" s="74"/>
      <c r="N29" s="74"/>
      <c r="O29" s="74"/>
      <c r="P29" s="74"/>
      <c r="Q29" s="74"/>
    </row>
    <row r="30" spans="1:25" s="130" customFormat="1">
      <c r="A30" s="70" t="s">
        <v>395</v>
      </c>
      <c r="B30" s="70"/>
      <c r="C30" s="70"/>
      <c r="D30" s="70"/>
      <c r="E30" s="70"/>
      <c r="F30" s="70"/>
      <c r="G30" s="70"/>
      <c r="H30" s="70"/>
      <c r="I30" s="70"/>
      <c r="J30" s="1"/>
    </row>
    <row r="34" ht="12.75" customHeight="1"/>
  </sheetData>
  <hyperlinks>
    <hyperlink ref="A1" location="Contents!B3" display="Return to the Table of Contents" xr:uid="{725017C7-C174-4CBC-B9D3-1FCAAB3DC905}"/>
  </hyperlink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92"/>
  <dimension ref="A1:V51"/>
  <sheetViews>
    <sheetView workbookViewId="0">
      <selection activeCell="A3" sqref="A3"/>
    </sheetView>
  </sheetViews>
  <sheetFormatPr defaultColWidth="9" defaultRowHeight="12.75"/>
  <cols>
    <col min="1" max="1" width="10.625" style="31" customWidth="1"/>
    <col min="2" max="7" width="7.625" style="31" customWidth="1"/>
    <col min="8" max="8" width="2.625" style="1" customWidth="1"/>
    <col min="9" max="9" width="10.625" style="1" customWidth="1"/>
    <col min="10" max="15" width="7.625" style="1" customWidth="1"/>
    <col min="16" max="16" width="2.625" style="1" customWidth="1"/>
    <col min="17" max="17" width="10.625" style="1" customWidth="1"/>
    <col min="18" max="23" width="7.625" style="1" customWidth="1"/>
    <col min="24" max="16384" width="9" style="1"/>
  </cols>
  <sheetData>
    <row r="1" spans="1:22">
      <c r="A1" s="12" t="s">
        <v>55</v>
      </c>
    </row>
    <row r="2" spans="1:22">
      <c r="A2" s="12"/>
    </row>
    <row r="3" spans="1:22" s="4" customFormat="1">
      <c r="A3" s="27" t="s">
        <v>370</v>
      </c>
    </row>
    <row r="4" spans="1:22">
      <c r="A4" s="27"/>
      <c r="B4" s="26"/>
      <c r="C4" s="26"/>
      <c r="D4" s="26"/>
      <c r="E4" s="26"/>
      <c r="F4" s="26"/>
      <c r="G4" s="26"/>
    </row>
    <row r="5" spans="1:22">
      <c r="A5" s="33"/>
      <c r="B5" s="26"/>
      <c r="C5" s="26"/>
      <c r="D5" s="26"/>
      <c r="E5" s="26"/>
      <c r="F5" s="26"/>
      <c r="G5" s="26"/>
    </row>
    <row r="6" spans="1:22" ht="14.25" customHeight="1">
      <c r="A6" s="27" t="s">
        <v>465</v>
      </c>
      <c r="B6" s="14"/>
      <c r="C6" s="14"/>
      <c r="D6" s="14"/>
      <c r="E6" s="14"/>
      <c r="F6" s="14"/>
      <c r="G6" s="14"/>
      <c r="I6" s="27" t="s">
        <v>537</v>
      </c>
      <c r="J6" s="14"/>
      <c r="K6" s="14"/>
      <c r="L6" s="14"/>
      <c r="M6" s="14"/>
      <c r="N6" s="14"/>
      <c r="O6" s="14"/>
      <c r="Q6" s="27" t="s">
        <v>538</v>
      </c>
      <c r="R6" s="14"/>
      <c r="S6" s="14"/>
      <c r="T6" s="14"/>
      <c r="U6" s="14"/>
      <c r="V6" s="14"/>
    </row>
    <row r="7" spans="1:22">
      <c r="A7" s="399" t="s">
        <v>576</v>
      </c>
      <c r="B7" s="295" t="s">
        <v>1</v>
      </c>
      <c r="C7" s="295" t="s">
        <v>3</v>
      </c>
      <c r="D7" s="295" t="s">
        <v>367</v>
      </c>
      <c r="E7" s="295" t="s">
        <v>365</v>
      </c>
      <c r="F7" s="295" t="s">
        <v>6</v>
      </c>
      <c r="G7" s="295" t="s">
        <v>0</v>
      </c>
      <c r="I7" s="399" t="s">
        <v>577</v>
      </c>
      <c r="J7" s="295" t="str">
        <f>B7</f>
        <v>Equity</v>
      </c>
      <c r="K7" s="295" t="str">
        <f t="shared" ref="K7:O7" si="0">C7</f>
        <v>Bonds</v>
      </c>
      <c r="L7" s="295" t="str">
        <f t="shared" si="0"/>
        <v>MFs</v>
      </c>
      <c r="M7" s="295" t="str">
        <f t="shared" si="0"/>
        <v>Cash</v>
      </c>
      <c r="N7" s="295" t="str">
        <f t="shared" si="0"/>
        <v>Other</v>
      </c>
      <c r="O7" s="295" t="str">
        <f t="shared" si="0"/>
        <v>Total</v>
      </c>
      <c r="Q7" s="399" t="s">
        <v>580</v>
      </c>
      <c r="R7" s="295" t="str">
        <f>J7</f>
        <v>Equity</v>
      </c>
      <c r="S7" s="295" t="str">
        <f>K7</f>
        <v>Bonds</v>
      </c>
      <c r="T7" s="295" t="str">
        <f>L7</f>
        <v>MFs</v>
      </c>
      <c r="U7" s="295" t="str">
        <f>M7</f>
        <v>Cash</v>
      </c>
      <c r="V7" s="295" t="str">
        <f>N7</f>
        <v>Other</v>
      </c>
    </row>
    <row r="8" spans="1:22">
      <c r="A8" s="5">
        <v>2009</v>
      </c>
      <c r="B8" s="85">
        <v>640.61099999999999</v>
      </c>
      <c r="C8" s="85">
        <v>204.95599999999999</v>
      </c>
      <c r="D8" s="85">
        <v>1633.3530000000001</v>
      </c>
      <c r="E8" s="85">
        <v>130.08799999999999</v>
      </c>
      <c r="F8" s="85">
        <v>726.34699999999975</v>
      </c>
      <c r="G8" s="85">
        <v>3335.355</v>
      </c>
      <c r="I8" s="5"/>
      <c r="J8" s="64"/>
      <c r="K8" s="64"/>
      <c r="L8" s="64"/>
      <c r="M8" s="64"/>
      <c r="N8" s="64"/>
      <c r="O8" s="64"/>
      <c r="Q8" s="5">
        <f>A8</f>
        <v>2009</v>
      </c>
      <c r="R8" s="74">
        <f t="shared" ref="R8:R22" si="1">B8/$G8</f>
        <v>0.19206681147883808</v>
      </c>
      <c r="S8" s="74">
        <f t="shared" ref="S8:S22" si="2">C8/$G8</f>
        <v>6.1449530859533689E-2</v>
      </c>
      <c r="T8" s="74">
        <f t="shared" ref="T8:T22" si="3">D8/$G8</f>
        <v>0.48970889155727054</v>
      </c>
      <c r="U8" s="74">
        <f t="shared" ref="U8:U22" si="4">E8/$G8</f>
        <v>3.9002744835257418E-2</v>
      </c>
      <c r="V8" s="74">
        <f t="shared" ref="V8:V22" si="5">F8/$G8</f>
        <v>0.21777202126910022</v>
      </c>
    </row>
    <row r="9" spans="1:22">
      <c r="A9" s="163">
        <v>2010</v>
      </c>
      <c r="B9" s="165">
        <v>767.41700000000003</v>
      </c>
      <c r="C9" s="165">
        <v>251.39699999999999</v>
      </c>
      <c r="D9" s="165">
        <v>1872.03</v>
      </c>
      <c r="E9" s="165">
        <v>123.307</v>
      </c>
      <c r="F9" s="165">
        <v>754.28400000000011</v>
      </c>
      <c r="G9" s="165">
        <v>3768.4349999999999</v>
      </c>
      <c r="I9" s="163">
        <f>A9</f>
        <v>2010</v>
      </c>
      <c r="J9" s="166">
        <f>B9/B8-1</f>
        <v>0.19794539900189045</v>
      </c>
      <c r="K9" s="166">
        <f t="shared" ref="K9:O22" si="6">C9/C8-1</f>
        <v>0.22659009738675628</v>
      </c>
      <c r="L9" s="166">
        <f t="shared" si="6"/>
        <v>0.14612701602164369</v>
      </c>
      <c r="M9" s="166">
        <f t="shared" si="6"/>
        <v>-5.2126252997970579E-2</v>
      </c>
      <c r="N9" s="166">
        <f t="shared" si="6"/>
        <v>3.8462332741789229E-2</v>
      </c>
      <c r="O9" s="166">
        <f t="shared" si="6"/>
        <v>0.12984524885656845</v>
      </c>
      <c r="Q9" s="163">
        <f t="shared" ref="Q9:Q22" si="7">I9</f>
        <v>2010</v>
      </c>
      <c r="R9" s="164">
        <f t="shared" si="1"/>
        <v>0.2036434222694567</v>
      </c>
      <c r="S9" s="164">
        <f t="shared" si="2"/>
        <v>6.6711247507254337E-2</v>
      </c>
      <c r="T9" s="164">
        <f t="shared" si="3"/>
        <v>0.49676589884129618</v>
      </c>
      <c r="U9" s="164">
        <f t="shared" si="4"/>
        <v>3.2721010180618744E-2</v>
      </c>
      <c r="V9" s="164">
        <f t="shared" si="5"/>
        <v>0.20015842120137409</v>
      </c>
    </row>
    <row r="10" spans="1:22">
      <c r="A10" s="5">
        <v>2011</v>
      </c>
      <c r="B10" s="85">
        <v>750.92499999999995</v>
      </c>
      <c r="C10" s="85">
        <v>249.16</v>
      </c>
      <c r="D10" s="85">
        <v>1843.681</v>
      </c>
      <c r="E10" s="85">
        <v>146.12799999999999</v>
      </c>
      <c r="F10" s="85">
        <v>800.40999999999985</v>
      </c>
      <c r="G10" s="85">
        <v>3790.3040000000001</v>
      </c>
      <c r="I10" s="5">
        <f t="shared" ref="I10:I22" si="8">A10</f>
        <v>2011</v>
      </c>
      <c r="J10" s="67">
        <f t="shared" ref="J10:J22" si="9">B10/B9-1</f>
        <v>-2.1490271912141701E-2</v>
      </c>
      <c r="K10" s="67">
        <f t="shared" si="6"/>
        <v>-8.8982764313018103E-3</v>
      </c>
      <c r="L10" s="67">
        <f t="shared" si="6"/>
        <v>-1.5143453897640491E-2</v>
      </c>
      <c r="M10" s="67">
        <f t="shared" si="6"/>
        <v>0.18507465107414811</v>
      </c>
      <c r="N10" s="67">
        <f t="shared" si="6"/>
        <v>6.1152032921286681E-2</v>
      </c>
      <c r="O10" s="67">
        <f t="shared" si="6"/>
        <v>5.8032047786416019E-3</v>
      </c>
      <c r="Q10" s="5">
        <f t="shared" si="7"/>
        <v>2011</v>
      </c>
      <c r="R10" s="74">
        <f t="shared" si="1"/>
        <v>0.19811735417528514</v>
      </c>
      <c r="S10" s="74">
        <f t="shared" si="2"/>
        <v>6.5736152034243156E-2</v>
      </c>
      <c r="T10" s="74">
        <f t="shared" si="3"/>
        <v>0.48642035045210091</v>
      </c>
      <c r="U10" s="74">
        <f t="shared" si="4"/>
        <v>3.8553108141193948E-2</v>
      </c>
      <c r="V10" s="74">
        <f t="shared" si="5"/>
        <v>0.21117303519717676</v>
      </c>
    </row>
    <row r="11" spans="1:22">
      <c r="A11" s="163">
        <v>2012</v>
      </c>
      <c r="B11" s="165">
        <v>842.73599999999999</v>
      </c>
      <c r="C11" s="165">
        <v>302.93599999999998</v>
      </c>
      <c r="D11" s="165">
        <v>2122.2089999999998</v>
      </c>
      <c r="E11" s="165">
        <v>131.01499999999999</v>
      </c>
      <c r="F11" s="165">
        <v>841.51500000000033</v>
      </c>
      <c r="G11" s="165">
        <v>4240.4110000000001</v>
      </c>
      <c r="I11" s="163">
        <f t="shared" si="8"/>
        <v>2012</v>
      </c>
      <c r="J11" s="166">
        <f t="shared" si="9"/>
        <v>0.12226387455471599</v>
      </c>
      <c r="K11" s="166">
        <f t="shared" si="6"/>
        <v>0.21582918606517887</v>
      </c>
      <c r="L11" s="166">
        <f t="shared" si="6"/>
        <v>0.15107168756417177</v>
      </c>
      <c r="M11" s="166">
        <f t="shared" si="6"/>
        <v>-0.10342302638782441</v>
      </c>
      <c r="N11" s="166">
        <f t="shared" si="6"/>
        <v>5.1354930598069171E-2</v>
      </c>
      <c r="O11" s="166">
        <f t="shared" si="6"/>
        <v>0.11875221618107679</v>
      </c>
      <c r="Q11" s="163">
        <f t="shared" si="7"/>
        <v>2012</v>
      </c>
      <c r="R11" s="164">
        <f t="shared" si="1"/>
        <v>0.19873922598540567</v>
      </c>
      <c r="S11" s="164">
        <f t="shared" si="2"/>
        <v>7.1440244825324711E-2</v>
      </c>
      <c r="T11" s="164">
        <f t="shared" si="3"/>
        <v>0.50047247778576176</v>
      </c>
      <c r="U11" s="164">
        <f t="shared" si="4"/>
        <v>3.0896769204683223E-2</v>
      </c>
      <c r="V11" s="164">
        <f t="shared" si="5"/>
        <v>0.19845128219882466</v>
      </c>
    </row>
    <row r="12" spans="1:22">
      <c r="A12" s="5">
        <v>2013</v>
      </c>
      <c r="B12" s="85">
        <v>1078.8209999999999</v>
      </c>
      <c r="C12" s="85">
        <v>295.005</v>
      </c>
      <c r="D12" s="85">
        <v>2598.9450000000002</v>
      </c>
      <c r="E12" s="85">
        <v>138.41900000000001</v>
      </c>
      <c r="F12" s="85">
        <v>894.5659999999998</v>
      </c>
      <c r="G12" s="85">
        <v>5005.7560000000003</v>
      </c>
      <c r="I12" s="5">
        <f t="shared" si="8"/>
        <v>2013</v>
      </c>
      <c r="J12" s="67">
        <f t="shared" si="9"/>
        <v>0.28014111180725632</v>
      </c>
      <c r="K12" s="67">
        <f t="shared" si="6"/>
        <v>-2.6180447355216852E-2</v>
      </c>
      <c r="L12" s="67">
        <f t="shared" si="6"/>
        <v>0.22464139959824903</v>
      </c>
      <c r="M12" s="67">
        <f t="shared" si="6"/>
        <v>5.6512613059573447E-2</v>
      </c>
      <c r="N12" s="67">
        <f t="shared" si="6"/>
        <v>6.3042251177934494E-2</v>
      </c>
      <c r="O12" s="67">
        <f t="shared" si="6"/>
        <v>0.18048840077058581</v>
      </c>
      <c r="Q12" s="5">
        <f t="shared" si="7"/>
        <v>2013</v>
      </c>
      <c r="R12" s="74">
        <f t="shared" si="1"/>
        <v>0.21551609786813417</v>
      </c>
      <c r="S12" s="74">
        <f t="shared" si="2"/>
        <v>5.8933156150639376E-2</v>
      </c>
      <c r="T12" s="74">
        <f t="shared" si="3"/>
        <v>0.51919130696741911</v>
      </c>
      <c r="U12" s="74">
        <f t="shared" si="4"/>
        <v>2.7651967055525681E-2</v>
      </c>
      <c r="V12" s="74">
        <f t="shared" si="5"/>
        <v>0.17870747195828157</v>
      </c>
    </row>
    <row r="13" spans="1:22">
      <c r="A13" s="163">
        <v>2014</v>
      </c>
      <c r="B13" s="165">
        <v>1146.3589999999999</v>
      </c>
      <c r="C13" s="165">
        <v>331.02800000000002</v>
      </c>
      <c r="D13" s="165">
        <v>2764.598</v>
      </c>
      <c r="E13" s="165">
        <v>138.30099999999999</v>
      </c>
      <c r="F13" s="165">
        <v>912.58299999999963</v>
      </c>
      <c r="G13" s="165">
        <v>5292.8689999999997</v>
      </c>
      <c r="I13" s="163">
        <f t="shared" si="8"/>
        <v>2014</v>
      </c>
      <c r="J13" s="166">
        <f t="shared" si="9"/>
        <v>6.2603527369230028E-2</v>
      </c>
      <c r="K13" s="166">
        <f t="shared" si="6"/>
        <v>0.12210979474924155</v>
      </c>
      <c r="L13" s="166">
        <f t="shared" si="6"/>
        <v>6.3738555452308443E-2</v>
      </c>
      <c r="M13" s="166">
        <f t="shared" si="6"/>
        <v>-8.5248412428950981E-4</v>
      </c>
      <c r="N13" s="166">
        <f t="shared" si="6"/>
        <v>2.0140492708195845E-2</v>
      </c>
      <c r="O13" s="166">
        <f t="shared" si="6"/>
        <v>5.7356571115331878E-2</v>
      </c>
      <c r="Q13" s="163">
        <f t="shared" si="7"/>
        <v>2014</v>
      </c>
      <c r="R13" s="164">
        <f t="shared" si="1"/>
        <v>0.21658556068551857</v>
      </c>
      <c r="S13" s="164">
        <f t="shared" si="2"/>
        <v>6.2542262051072869E-2</v>
      </c>
      <c r="T13" s="164">
        <f t="shared" si="3"/>
        <v>0.52232503770639327</v>
      </c>
      <c r="U13" s="164">
        <f t="shared" si="4"/>
        <v>2.6129685053607032E-2</v>
      </c>
      <c r="V13" s="164">
        <f t="shared" si="5"/>
        <v>0.1724174545034082</v>
      </c>
    </row>
    <row r="14" spans="1:22">
      <c r="A14" s="5">
        <v>2015</v>
      </c>
      <c r="B14" s="85">
        <v>1133.519</v>
      </c>
      <c r="C14" s="85">
        <v>331.65800000000002</v>
      </c>
      <c r="D14" s="85">
        <v>2745.03</v>
      </c>
      <c r="E14" s="85">
        <v>142.06299999999999</v>
      </c>
      <c r="F14" s="85">
        <v>897.41199999999935</v>
      </c>
      <c r="G14" s="85">
        <v>5249.6819999999998</v>
      </c>
      <c r="I14" s="5">
        <f t="shared" si="8"/>
        <v>2015</v>
      </c>
      <c r="J14" s="67">
        <f t="shared" si="9"/>
        <v>-1.1200679717261242E-2</v>
      </c>
      <c r="K14" s="67">
        <f t="shared" si="6"/>
        <v>1.9031622702612161E-3</v>
      </c>
      <c r="L14" s="67">
        <f t="shared" si="6"/>
        <v>-7.0780634291133238E-3</v>
      </c>
      <c r="M14" s="67">
        <f t="shared" si="6"/>
        <v>2.7201538672894543E-2</v>
      </c>
      <c r="N14" s="67">
        <f t="shared" si="6"/>
        <v>-1.6624241301887333E-2</v>
      </c>
      <c r="O14" s="67">
        <f t="shared" si="6"/>
        <v>-8.159468900514999E-3</v>
      </c>
      <c r="Q14" s="5">
        <f t="shared" si="7"/>
        <v>2015</v>
      </c>
      <c r="R14" s="74">
        <f t="shared" si="1"/>
        <v>0.21592145962364959</v>
      </c>
      <c r="S14" s="74">
        <f t="shared" si="2"/>
        <v>6.317677908871433E-2</v>
      </c>
      <c r="T14" s="74">
        <f t="shared" si="3"/>
        <v>0.52289452961150795</v>
      </c>
      <c r="U14" s="74">
        <f t="shared" si="4"/>
        <v>2.7061258186686355E-2</v>
      </c>
      <c r="V14" s="74">
        <f t="shared" si="5"/>
        <v>0.17094597348944171</v>
      </c>
    </row>
    <row r="15" spans="1:22">
      <c r="A15" s="163">
        <v>2016</v>
      </c>
      <c r="B15" s="165">
        <v>1230.835</v>
      </c>
      <c r="C15" s="165">
        <v>363.04399999999998</v>
      </c>
      <c r="D15" s="165">
        <v>2967.6729999999998</v>
      </c>
      <c r="E15" s="165">
        <v>145.92699999999999</v>
      </c>
      <c r="F15" s="165">
        <v>933.08700000000044</v>
      </c>
      <c r="G15" s="165">
        <v>5640.5659999999998</v>
      </c>
      <c r="I15" s="163">
        <f t="shared" si="8"/>
        <v>2016</v>
      </c>
      <c r="J15" s="166">
        <f t="shared" si="9"/>
        <v>8.5852994083028156E-2</v>
      </c>
      <c r="K15" s="166">
        <f t="shared" si="6"/>
        <v>9.4633628617431187E-2</v>
      </c>
      <c r="L15" s="166">
        <f t="shared" si="6"/>
        <v>8.1107674597363122E-2</v>
      </c>
      <c r="M15" s="166">
        <f t="shared" si="6"/>
        <v>2.7199200354772302E-2</v>
      </c>
      <c r="N15" s="166">
        <f t="shared" si="6"/>
        <v>3.9753201428107898E-2</v>
      </c>
      <c r="O15" s="166">
        <f t="shared" si="6"/>
        <v>7.4458605302187841E-2</v>
      </c>
      <c r="Q15" s="163">
        <f t="shared" si="7"/>
        <v>2016</v>
      </c>
      <c r="R15" s="164">
        <f t="shared" si="1"/>
        <v>0.21821125752273798</v>
      </c>
      <c r="S15" s="164">
        <f t="shared" si="2"/>
        <v>6.4363044417882889E-2</v>
      </c>
      <c r="T15" s="164">
        <f t="shared" si="3"/>
        <v>0.52613035642167827</v>
      </c>
      <c r="U15" s="164">
        <f t="shared" si="4"/>
        <v>2.5870985287646666E-2</v>
      </c>
      <c r="V15" s="164">
        <f t="shared" si="5"/>
        <v>0.16542435635005431</v>
      </c>
    </row>
    <row r="16" spans="1:22">
      <c r="A16" s="5">
        <v>2017</v>
      </c>
      <c r="B16" s="85">
        <v>1502.086</v>
      </c>
      <c r="C16" s="85">
        <v>401.62400000000002</v>
      </c>
      <c r="D16" s="85">
        <v>3475.1120000000001</v>
      </c>
      <c r="E16" s="85">
        <v>146.20400000000001</v>
      </c>
      <c r="F16" s="85">
        <v>1015.6010000000006</v>
      </c>
      <c r="G16" s="85">
        <v>6540.6270000000004</v>
      </c>
      <c r="I16" s="5">
        <f t="shared" si="8"/>
        <v>2017</v>
      </c>
      <c r="J16" s="67">
        <f t="shared" si="9"/>
        <v>0.22037966096186734</v>
      </c>
      <c r="K16" s="67">
        <f t="shared" si="6"/>
        <v>0.10626811075241571</v>
      </c>
      <c r="L16" s="67">
        <f t="shared" si="6"/>
        <v>0.17098885220844751</v>
      </c>
      <c r="M16" s="67">
        <f t="shared" si="6"/>
        <v>1.8982093786621412E-3</v>
      </c>
      <c r="N16" s="67">
        <f t="shared" si="6"/>
        <v>8.8431196662261957E-2</v>
      </c>
      <c r="O16" s="67">
        <f t="shared" si="6"/>
        <v>0.15956927017607825</v>
      </c>
      <c r="Q16" s="5">
        <f t="shared" si="7"/>
        <v>2017</v>
      </c>
      <c r="R16" s="74">
        <f t="shared" si="1"/>
        <v>0.22965474105158418</v>
      </c>
      <c r="S16" s="74">
        <f t="shared" si="2"/>
        <v>6.1404510607316394E-2</v>
      </c>
      <c r="T16" s="74">
        <f t="shared" si="3"/>
        <v>0.53131175344504433</v>
      </c>
      <c r="U16" s="74">
        <f t="shared" si="4"/>
        <v>2.2353208644981588E-2</v>
      </c>
      <c r="V16" s="74">
        <f t="shared" si="5"/>
        <v>0.15527578625107355</v>
      </c>
    </row>
    <row r="17" spans="1:22">
      <c r="A17" s="163">
        <v>2018</v>
      </c>
      <c r="B17" s="165">
        <v>1392.461</v>
      </c>
      <c r="C17" s="165">
        <v>406.38200000000001</v>
      </c>
      <c r="D17" s="165">
        <v>3249.672</v>
      </c>
      <c r="E17" s="165">
        <v>148.45599999999999</v>
      </c>
      <c r="F17" s="165">
        <v>1003.1289999999999</v>
      </c>
      <c r="G17" s="165">
        <v>6200.1</v>
      </c>
      <c r="I17" s="163">
        <f t="shared" si="8"/>
        <v>2018</v>
      </c>
      <c r="J17" s="166">
        <f t="shared" si="9"/>
        <v>-7.2981839921282821E-2</v>
      </c>
      <c r="K17" s="166">
        <f t="shared" si="6"/>
        <v>1.1846901579586788E-2</v>
      </c>
      <c r="L17" s="166">
        <f t="shared" si="6"/>
        <v>-6.4872729281818864E-2</v>
      </c>
      <c r="M17" s="166">
        <f t="shared" si="6"/>
        <v>1.5403135345134045E-2</v>
      </c>
      <c r="N17" s="166">
        <f t="shared" si="6"/>
        <v>-1.2280413272535817E-2</v>
      </c>
      <c r="O17" s="166">
        <f t="shared" si="6"/>
        <v>-5.2063357228596008E-2</v>
      </c>
      <c r="Q17" s="163">
        <f t="shared" si="7"/>
        <v>2018</v>
      </c>
      <c r="R17" s="164">
        <f t="shared" si="1"/>
        <v>0.22458686150223384</v>
      </c>
      <c r="S17" s="164">
        <f t="shared" si="2"/>
        <v>6.5544426702795117E-2</v>
      </c>
      <c r="T17" s="164">
        <f t="shared" si="3"/>
        <v>0.52413219141626743</v>
      </c>
      <c r="U17" s="164">
        <f t="shared" si="4"/>
        <v>2.3944129933388167E-2</v>
      </c>
      <c r="V17" s="164">
        <f t="shared" si="5"/>
        <v>0.16179239044531538</v>
      </c>
    </row>
    <row r="18" spans="1:22">
      <c r="A18" s="5">
        <v>2019</v>
      </c>
      <c r="B18" s="85">
        <v>1751.7370000000001</v>
      </c>
      <c r="C18" s="85">
        <v>451.09300000000002</v>
      </c>
      <c r="D18" s="85">
        <v>3959.2220000000002</v>
      </c>
      <c r="E18" s="85">
        <v>167.756</v>
      </c>
      <c r="F18" s="85">
        <v>1096.9970000000003</v>
      </c>
      <c r="G18" s="85">
        <v>7426.8050000000003</v>
      </c>
      <c r="I18" s="5">
        <f t="shared" si="8"/>
        <v>2019</v>
      </c>
      <c r="J18" s="67">
        <f t="shared" si="9"/>
        <v>0.25801512573781249</v>
      </c>
      <c r="K18" s="67">
        <f t="shared" si="6"/>
        <v>0.11002209743541802</v>
      </c>
      <c r="L18" s="67">
        <f t="shared" si="6"/>
        <v>0.2183451129837104</v>
      </c>
      <c r="M18" s="67">
        <f t="shared" si="6"/>
        <v>0.13000484992186245</v>
      </c>
      <c r="N18" s="67">
        <f t="shared" si="6"/>
        <v>9.3575203189221412E-2</v>
      </c>
      <c r="O18" s="67">
        <f t="shared" si="6"/>
        <v>0.19785245399267759</v>
      </c>
      <c r="Q18" s="5">
        <f t="shared" si="7"/>
        <v>2019</v>
      </c>
      <c r="R18" s="74">
        <f t="shared" si="1"/>
        <v>0.23586683641215839</v>
      </c>
      <c r="S18" s="74">
        <f t="shared" si="2"/>
        <v>6.0738500606923165E-2</v>
      </c>
      <c r="T18" s="74">
        <f t="shared" si="3"/>
        <v>0.53309895708854615</v>
      </c>
      <c r="U18" s="74">
        <f t="shared" si="4"/>
        <v>2.2587909605812997E-2</v>
      </c>
      <c r="V18" s="74">
        <f t="shared" si="5"/>
        <v>0.14770779628655933</v>
      </c>
    </row>
    <row r="19" spans="1:22">
      <c r="A19" s="163">
        <v>2020</v>
      </c>
      <c r="B19" s="165">
        <v>2047.7190000000001</v>
      </c>
      <c r="C19" s="165">
        <v>511.10500000000002</v>
      </c>
      <c r="D19" s="165">
        <v>4493.7330000000002</v>
      </c>
      <c r="E19" s="165">
        <v>179.99100000000001</v>
      </c>
      <c r="F19" s="165">
        <v>1180.6170000000002</v>
      </c>
      <c r="G19" s="165">
        <v>8413.1650000000009</v>
      </c>
      <c r="I19" s="163">
        <f t="shared" si="8"/>
        <v>2020</v>
      </c>
      <c r="J19" s="166">
        <f t="shared" si="9"/>
        <v>0.1689648617343813</v>
      </c>
      <c r="K19" s="166">
        <f t="shared" si="6"/>
        <v>0.13303686822894623</v>
      </c>
      <c r="L19" s="166">
        <f t="shared" si="6"/>
        <v>0.13500404877523908</v>
      </c>
      <c r="M19" s="166">
        <f t="shared" si="6"/>
        <v>7.2933307899568423E-2</v>
      </c>
      <c r="N19" s="166">
        <f t="shared" si="6"/>
        <v>7.6226279561384169E-2</v>
      </c>
      <c r="O19" s="166">
        <f t="shared" si="6"/>
        <v>0.13281081164780817</v>
      </c>
      <c r="Q19" s="163">
        <f t="shared" si="7"/>
        <v>2020</v>
      </c>
      <c r="R19" s="164">
        <f t="shared" si="1"/>
        <v>0.24339460833110962</v>
      </c>
      <c r="S19" s="164">
        <f t="shared" si="2"/>
        <v>6.0750621199037458E-2</v>
      </c>
      <c r="T19" s="164">
        <f t="shared" si="3"/>
        <v>0.5341310909746807</v>
      </c>
      <c r="U19" s="164">
        <f t="shared" si="4"/>
        <v>2.1393970045755668E-2</v>
      </c>
      <c r="V19" s="164">
        <f t="shared" si="5"/>
        <v>0.1403297094494165</v>
      </c>
    </row>
    <row r="20" spans="1:22">
      <c r="A20" s="5">
        <v>2021</v>
      </c>
      <c r="B20" s="85">
        <v>2466.4549999999999</v>
      </c>
      <c r="C20" s="85">
        <v>570.02800000000002</v>
      </c>
      <c r="D20" s="85">
        <v>5015.1480000000001</v>
      </c>
      <c r="E20" s="85">
        <v>192.49600000000001</v>
      </c>
      <c r="F20" s="85">
        <v>1245.0280000000002</v>
      </c>
      <c r="G20" s="85">
        <v>9489.1550000000007</v>
      </c>
      <c r="I20" s="5">
        <f t="shared" si="8"/>
        <v>2021</v>
      </c>
      <c r="J20" s="67">
        <f t="shared" si="9"/>
        <v>0.20448899482790361</v>
      </c>
      <c r="K20" s="67">
        <f t="shared" si="6"/>
        <v>0.11528550884847544</v>
      </c>
      <c r="L20" s="67">
        <f t="shared" si="6"/>
        <v>0.11603159333231416</v>
      </c>
      <c r="M20" s="67">
        <f t="shared" si="6"/>
        <v>6.9475696007022636E-2</v>
      </c>
      <c r="N20" s="67">
        <f t="shared" si="6"/>
        <v>5.4557066347511451E-2</v>
      </c>
      <c r="O20" s="67">
        <f t="shared" si="6"/>
        <v>0.12789360484431245</v>
      </c>
      <c r="Q20" s="5">
        <f t="shared" si="7"/>
        <v>2021</v>
      </c>
      <c r="R20" s="74">
        <f t="shared" si="1"/>
        <v>0.25992356537542066</v>
      </c>
      <c r="S20" s="74">
        <f t="shared" si="2"/>
        <v>6.0071523755276419E-2</v>
      </c>
      <c r="T20" s="74">
        <f t="shared" si="3"/>
        <v>0.52851365585239152</v>
      </c>
      <c r="U20" s="74">
        <f t="shared" si="4"/>
        <v>2.0285894792528944E-2</v>
      </c>
      <c r="V20" s="74">
        <f t="shared" si="5"/>
        <v>0.13120536022438248</v>
      </c>
    </row>
    <row r="21" spans="1:22">
      <c r="A21" s="163">
        <v>2022</v>
      </c>
      <c r="B21" s="165">
        <v>1908.85</v>
      </c>
      <c r="C21" s="165">
        <v>573.47400000000005</v>
      </c>
      <c r="D21" s="165">
        <v>4054.875</v>
      </c>
      <c r="E21" s="165">
        <v>205.00800000000001</v>
      </c>
      <c r="F21" s="165">
        <v>1221.5229999999992</v>
      </c>
      <c r="G21" s="165">
        <v>7963.73</v>
      </c>
      <c r="I21" s="163">
        <f t="shared" si="8"/>
        <v>2022</v>
      </c>
      <c r="J21" s="166">
        <f t="shared" si="9"/>
        <v>-0.22607548080139306</v>
      </c>
      <c r="K21" s="166">
        <f t="shared" si="6"/>
        <v>6.045317072143952E-3</v>
      </c>
      <c r="L21" s="166">
        <f t="shared" si="6"/>
        <v>-0.1914745088280545</v>
      </c>
      <c r="M21" s="166">
        <f t="shared" si="6"/>
        <v>6.499875322084625E-2</v>
      </c>
      <c r="N21" s="166">
        <f t="shared" si="6"/>
        <v>-1.8879093482235709E-2</v>
      </c>
      <c r="O21" s="166">
        <f t="shared" si="6"/>
        <v>-0.16075456666057208</v>
      </c>
      <c r="Q21" s="163">
        <f t="shared" si="7"/>
        <v>2022</v>
      </c>
      <c r="R21" s="164">
        <f t="shared" si="1"/>
        <v>0.2396929579480972</v>
      </c>
      <c r="S21" s="164">
        <f t="shared" si="2"/>
        <v>7.2010728640976032E-2</v>
      </c>
      <c r="T21" s="164">
        <f t="shared" si="3"/>
        <v>0.50916781457934912</v>
      </c>
      <c r="U21" s="164">
        <f t="shared" si="4"/>
        <v>2.5742711016069106E-2</v>
      </c>
      <c r="V21" s="164">
        <f t="shared" si="5"/>
        <v>0.15338578781550846</v>
      </c>
    </row>
    <row r="22" spans="1:22">
      <c r="A22" s="93">
        <v>2023</v>
      </c>
      <c r="B22" s="92">
        <v>2312.0279999999998</v>
      </c>
      <c r="C22" s="92">
        <v>661.22400000000005</v>
      </c>
      <c r="D22" s="92">
        <v>4698.5770000000002</v>
      </c>
      <c r="E22" s="92">
        <v>214.62100000000001</v>
      </c>
      <c r="F22" s="92">
        <v>1259.0620000000008</v>
      </c>
      <c r="G22" s="92">
        <v>9145.5120000000006</v>
      </c>
      <c r="I22" s="93">
        <f t="shared" si="8"/>
        <v>2023</v>
      </c>
      <c r="J22" s="73">
        <f t="shared" si="9"/>
        <v>0.21121512952824983</v>
      </c>
      <c r="K22" s="73">
        <f t="shared" si="6"/>
        <v>0.15301478358216758</v>
      </c>
      <c r="L22" s="73">
        <f t="shared" si="6"/>
        <v>0.15874768026141384</v>
      </c>
      <c r="M22" s="73">
        <f t="shared" si="6"/>
        <v>4.6890853039881275E-2</v>
      </c>
      <c r="N22" s="73">
        <f t="shared" si="6"/>
        <v>3.0731308374874367E-2</v>
      </c>
      <c r="O22" s="73">
        <f t="shared" si="6"/>
        <v>0.14839553827163909</v>
      </c>
      <c r="Q22" s="93">
        <f t="shared" si="7"/>
        <v>2023</v>
      </c>
      <c r="R22" s="73">
        <f t="shared" si="1"/>
        <v>0.25280465434849353</v>
      </c>
      <c r="S22" s="73">
        <f t="shared" si="2"/>
        <v>7.2300380776931905E-2</v>
      </c>
      <c r="T22" s="73">
        <f t="shared" si="3"/>
        <v>0.51375767698954411</v>
      </c>
      <c r="U22" s="73">
        <f t="shared" si="4"/>
        <v>2.3467357541054015E-2</v>
      </c>
      <c r="V22" s="73">
        <f t="shared" si="5"/>
        <v>0.13766993034397645</v>
      </c>
    </row>
    <row r="23" spans="1:22">
      <c r="A23" s="5"/>
      <c r="B23" s="40"/>
      <c r="C23" s="40"/>
      <c r="D23" s="40"/>
      <c r="E23" s="40"/>
      <c r="F23" s="40"/>
      <c r="G23" s="40"/>
    </row>
    <row r="24" spans="1:22" s="31" customFormat="1">
      <c r="A24" s="296" t="s">
        <v>99</v>
      </c>
      <c r="B24" s="297">
        <f>AVERAGE(B$8:B$22)</f>
        <v>1398.1705999999997</v>
      </c>
      <c r="C24" s="297">
        <f t="shared" ref="C24:G24" si="10">AVERAGE(C$8:C$22)</f>
        <v>393.60760000000005</v>
      </c>
      <c r="D24" s="297">
        <f t="shared" si="10"/>
        <v>3166.2572</v>
      </c>
      <c r="E24" s="297">
        <f t="shared" si="10"/>
        <v>156.65200000000002</v>
      </c>
      <c r="F24" s="297">
        <f t="shared" si="10"/>
        <v>985.47739999999999</v>
      </c>
      <c r="G24" s="297">
        <f t="shared" si="10"/>
        <v>6100.1648000000005</v>
      </c>
      <c r="H24" s="1"/>
      <c r="I24" s="1"/>
      <c r="J24" s="1"/>
      <c r="K24" s="1"/>
      <c r="L24" s="1"/>
      <c r="M24" s="1"/>
      <c r="N24" s="1"/>
      <c r="O24" s="1"/>
      <c r="Q24" s="300" t="s">
        <v>99</v>
      </c>
      <c r="R24" s="301">
        <f>AVERAGE(R$8:R$22)</f>
        <v>0.22298169430520823</v>
      </c>
      <c r="S24" s="301">
        <f>AVERAGE(S$8:S$22)</f>
        <v>6.4478207281594799E-2</v>
      </c>
      <c r="T24" s="301">
        <f>AVERAGE(T$8:T$22)</f>
        <v>0.51586813264595011</v>
      </c>
      <c r="U24" s="301">
        <f>AVERAGE(U$8:U$22)</f>
        <v>2.7177513968320639E-2</v>
      </c>
      <c r="V24" s="301">
        <f>AVERAGE(V$8:V$22)</f>
        <v>0.16949445179892625</v>
      </c>
    </row>
    <row r="25" spans="1:22" s="31" customFormat="1">
      <c r="A25" s="296" t="s">
        <v>123</v>
      </c>
      <c r="B25" s="298">
        <f>B22/B21-1</f>
        <v>0.21121512952824983</v>
      </c>
      <c r="C25" s="298">
        <f t="shared" ref="C25:G25" si="11">C22/C21-1</f>
        <v>0.15301478358216758</v>
      </c>
      <c r="D25" s="298">
        <f t="shared" si="11"/>
        <v>0.15874768026141384</v>
      </c>
      <c r="E25" s="298">
        <f t="shared" si="11"/>
        <v>4.6890853039881275E-2</v>
      </c>
      <c r="F25" s="298">
        <f t="shared" si="11"/>
        <v>3.0731308374874367E-2</v>
      </c>
      <c r="G25" s="298">
        <f t="shared" si="11"/>
        <v>0.14839553827163909</v>
      </c>
      <c r="H25" s="1"/>
      <c r="I25" s="1"/>
      <c r="J25" s="1"/>
      <c r="K25" s="1"/>
      <c r="L25" s="1"/>
      <c r="M25" s="1"/>
      <c r="N25" s="1"/>
      <c r="O25" s="1"/>
      <c r="Q25" s="300" t="s">
        <v>123</v>
      </c>
      <c r="R25" s="301">
        <f>R22-R21</f>
        <v>1.3111696400396333E-2</v>
      </c>
      <c r="S25" s="301">
        <f t="shared" ref="S25:V25" si="12">S22-S21</f>
        <v>2.8965213595587291E-4</v>
      </c>
      <c r="T25" s="301">
        <f t="shared" si="12"/>
        <v>4.5898624101949892E-3</v>
      </c>
      <c r="U25" s="301">
        <f t="shared" si="12"/>
        <v>-2.2753534750150906E-3</v>
      </c>
      <c r="V25" s="301">
        <f t="shared" si="12"/>
        <v>-1.5715857471532008E-2</v>
      </c>
    </row>
    <row r="26" spans="1:22">
      <c r="A26" s="299" t="s">
        <v>457</v>
      </c>
      <c r="B26" s="298">
        <f>((B22/B17)^(1/5))-1</f>
        <v>0.10673083414835616</v>
      </c>
      <c r="C26" s="298">
        <f t="shared" ref="C26:G26" si="13">((C22/C17)^(1/5))-1</f>
        <v>0.10225690731633419</v>
      </c>
      <c r="D26" s="298">
        <f t="shared" si="13"/>
        <v>7.6528084019235054E-2</v>
      </c>
      <c r="E26" s="298">
        <f t="shared" si="13"/>
        <v>7.6502126032047757E-2</v>
      </c>
      <c r="F26" s="298">
        <f t="shared" si="13"/>
        <v>4.6497189082956858E-2</v>
      </c>
      <c r="G26" s="298">
        <f t="shared" si="13"/>
        <v>8.0841137734479762E-2</v>
      </c>
      <c r="I26" s="36"/>
      <c r="J26" s="74"/>
      <c r="K26" s="74"/>
      <c r="L26" s="74"/>
      <c r="M26" s="74"/>
      <c r="N26" s="74"/>
      <c r="O26" s="74"/>
    </row>
    <row r="27" spans="1:22">
      <c r="A27" s="299" t="s">
        <v>458</v>
      </c>
      <c r="B27" s="298">
        <f>((B22/B12)^(1/10))-1</f>
        <v>7.9206046146653497E-2</v>
      </c>
      <c r="C27" s="298">
        <f t="shared" ref="C27:G27" si="14">((C22/C12)^(1/10))-1</f>
        <v>8.4056513363842456E-2</v>
      </c>
      <c r="D27" s="298">
        <f t="shared" si="14"/>
        <v>6.1003767315004342E-2</v>
      </c>
      <c r="E27" s="298">
        <f t="shared" si="14"/>
        <v>4.4834851921354169E-2</v>
      </c>
      <c r="F27" s="298">
        <f t="shared" si="14"/>
        <v>3.4769151054337089E-2</v>
      </c>
      <c r="G27" s="298">
        <f t="shared" si="14"/>
        <v>6.212060636190242E-2</v>
      </c>
      <c r="I27" s="36"/>
      <c r="J27" s="74"/>
      <c r="K27" s="74"/>
      <c r="L27" s="74"/>
      <c r="M27" s="74"/>
      <c r="N27" s="74"/>
      <c r="O27" s="74"/>
    </row>
    <row r="28" spans="1:22">
      <c r="A28" s="36"/>
      <c r="B28" s="74"/>
      <c r="C28" s="74"/>
      <c r="D28" s="74"/>
      <c r="E28" s="74"/>
      <c r="F28" s="74"/>
      <c r="G28" s="74"/>
      <c r="I28" s="36"/>
      <c r="J28" s="74"/>
      <c r="K28" s="74"/>
      <c r="L28" s="74"/>
      <c r="M28" s="74"/>
      <c r="N28" s="74"/>
      <c r="O28" s="74"/>
    </row>
    <row r="29" spans="1:22">
      <c r="A29" s="405" t="s">
        <v>110</v>
      </c>
      <c r="B29" s="405"/>
      <c r="C29" s="405"/>
      <c r="D29" s="405"/>
      <c r="E29" s="405"/>
      <c r="F29" s="405"/>
      <c r="G29" s="405"/>
      <c r="H29" s="130"/>
      <c r="I29" s="130"/>
      <c r="J29" s="74"/>
      <c r="K29" s="74"/>
      <c r="L29" s="74"/>
      <c r="M29" s="74"/>
      <c r="N29" s="74"/>
      <c r="O29" s="74"/>
    </row>
    <row r="30" spans="1:22" s="130" customFormat="1" ht="12.75" customHeight="1">
      <c r="A30" s="70" t="s">
        <v>395</v>
      </c>
      <c r="B30" s="70"/>
      <c r="C30" s="70"/>
      <c r="D30" s="70"/>
      <c r="E30" s="70"/>
      <c r="F30" s="70"/>
      <c r="G30" s="70"/>
    </row>
    <row r="38" spans="10:15">
      <c r="J38" s="130"/>
      <c r="K38" s="130"/>
      <c r="L38" s="130"/>
      <c r="M38" s="130"/>
      <c r="N38" s="130"/>
      <c r="O38" s="130"/>
    </row>
    <row r="39" spans="10:15">
      <c r="J39" s="130"/>
      <c r="K39" s="130"/>
      <c r="L39" s="130"/>
      <c r="M39" s="130"/>
      <c r="N39" s="130"/>
      <c r="O39" s="130"/>
    </row>
    <row r="40" spans="10:15">
      <c r="J40" s="168"/>
      <c r="K40" s="168"/>
      <c r="L40" s="168"/>
      <c r="M40" s="168"/>
      <c r="N40" s="168"/>
      <c r="O40" s="168"/>
    </row>
    <row r="41" spans="10:15">
      <c r="J41" s="168"/>
      <c r="K41" s="168"/>
      <c r="L41" s="168"/>
      <c r="M41" s="168"/>
      <c r="N41" s="168"/>
      <c r="O41" s="168"/>
    </row>
    <row r="42" spans="10:15">
      <c r="J42" s="119"/>
      <c r="K42" s="119"/>
      <c r="L42" s="119"/>
      <c r="M42" s="119"/>
      <c r="N42" s="119"/>
      <c r="O42" s="119"/>
    </row>
    <row r="43" spans="10:15">
      <c r="J43" s="119"/>
      <c r="K43" s="119"/>
      <c r="L43" s="119"/>
      <c r="M43" s="119"/>
      <c r="N43" s="119"/>
      <c r="O43" s="119"/>
    </row>
    <row r="44" spans="10:15">
      <c r="J44" s="187"/>
      <c r="K44" s="187"/>
      <c r="L44" s="187"/>
      <c r="M44" s="187"/>
      <c r="N44" s="187"/>
      <c r="O44" s="187"/>
    </row>
    <row r="45" spans="10:15">
      <c r="J45" s="168"/>
      <c r="K45" s="168"/>
      <c r="L45" s="168"/>
      <c r="M45" s="168"/>
      <c r="N45" s="168"/>
      <c r="O45" s="168"/>
    </row>
    <row r="46" spans="10:15">
      <c r="J46" s="169"/>
      <c r="K46" s="169"/>
      <c r="L46" s="169"/>
      <c r="M46" s="169"/>
      <c r="N46" s="169"/>
      <c r="O46" s="169"/>
    </row>
    <row r="47" spans="10:15">
      <c r="J47" s="169"/>
      <c r="K47" s="169"/>
      <c r="L47" s="169"/>
      <c r="M47" s="169"/>
      <c r="N47" s="169"/>
      <c r="O47" s="169"/>
    </row>
    <row r="48" spans="10:15">
      <c r="J48" s="130"/>
      <c r="K48" s="130"/>
      <c r="L48" s="130"/>
      <c r="M48" s="130"/>
      <c r="N48" s="130"/>
      <c r="O48" s="130"/>
    </row>
    <row r="49" spans="10:15">
      <c r="J49" s="130"/>
      <c r="K49" s="130"/>
      <c r="L49" s="130"/>
      <c r="M49" s="130"/>
      <c r="N49" s="130"/>
      <c r="O49" s="130"/>
    </row>
    <row r="50" spans="10:15">
      <c r="J50" s="130"/>
      <c r="K50" s="130"/>
      <c r="L50" s="130"/>
      <c r="M50" s="130"/>
      <c r="N50" s="130"/>
      <c r="O50" s="130"/>
    </row>
    <row r="51" spans="10:15">
      <c r="J51" s="130"/>
      <c r="K51" s="130"/>
      <c r="L51" s="130"/>
      <c r="M51" s="130"/>
      <c r="N51" s="130"/>
      <c r="O51" s="130"/>
    </row>
  </sheetData>
  <mergeCells count="1">
    <mergeCell ref="A29:G29"/>
  </mergeCells>
  <hyperlinks>
    <hyperlink ref="A1" location="Contents!B3" display="Return to the Table of Contents" xr:uid="{F9AC56F7-5782-419B-B4DD-1B55834B9505}"/>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88"/>
  <dimension ref="A1:C30"/>
  <sheetViews>
    <sheetView workbookViewId="0">
      <selection activeCell="A3" sqref="A3"/>
    </sheetView>
  </sheetViews>
  <sheetFormatPr defaultColWidth="9" defaultRowHeight="12.75"/>
  <cols>
    <col min="1" max="1" width="10.625" style="31" customWidth="1"/>
    <col min="2" max="2" width="8.625" style="1" customWidth="1"/>
    <col min="3" max="3" width="2.625" style="1" customWidth="1"/>
    <col min="4" max="16384" width="9" style="1"/>
  </cols>
  <sheetData>
    <row r="1" spans="1:2">
      <c r="A1" s="12" t="s">
        <v>55</v>
      </c>
    </row>
    <row r="2" spans="1:2">
      <c r="A2" s="12"/>
    </row>
    <row r="3" spans="1:2" s="4" customFormat="1">
      <c r="A3" s="27" t="s">
        <v>109</v>
      </c>
    </row>
    <row r="4" spans="1:2">
      <c r="A4" s="10"/>
    </row>
    <row r="5" spans="1:2">
      <c r="A5" s="10"/>
    </row>
    <row r="6" spans="1:2">
      <c r="A6" s="27" t="s">
        <v>109</v>
      </c>
    </row>
    <row r="7" spans="1:2">
      <c r="A7" s="306"/>
      <c r="B7" s="305" t="s">
        <v>65</v>
      </c>
    </row>
    <row r="8" spans="1:2">
      <c r="A8" s="5">
        <v>2009</v>
      </c>
      <c r="B8" s="64">
        <v>2718</v>
      </c>
    </row>
    <row r="9" spans="1:2">
      <c r="A9" s="163">
        <v>2010</v>
      </c>
      <c r="B9" s="304">
        <v>3119</v>
      </c>
    </row>
    <row r="10" spans="1:2">
      <c r="A10" s="5">
        <v>2011</v>
      </c>
      <c r="B10" s="64">
        <v>3112</v>
      </c>
    </row>
    <row r="11" spans="1:2">
      <c r="A11" s="163">
        <v>2012</v>
      </c>
      <c r="B11" s="304">
        <v>3495</v>
      </c>
    </row>
    <row r="12" spans="1:2">
      <c r="A12" s="5">
        <v>2013</v>
      </c>
      <c r="B12" s="64">
        <v>4148</v>
      </c>
    </row>
    <row r="13" spans="1:2">
      <c r="A13" s="163">
        <v>2014</v>
      </c>
      <c r="B13" s="304">
        <v>4406</v>
      </c>
    </row>
    <row r="14" spans="1:2">
      <c r="A14" s="5">
        <v>2015</v>
      </c>
      <c r="B14" s="64">
        <v>4377</v>
      </c>
    </row>
    <row r="15" spans="1:2">
      <c r="A15" s="163">
        <v>2016</v>
      </c>
      <c r="B15" s="304">
        <v>4741</v>
      </c>
    </row>
    <row r="16" spans="1:2">
      <c r="A16" s="5">
        <v>2017</v>
      </c>
      <c r="B16" s="64">
        <v>5486</v>
      </c>
    </row>
    <row r="17" spans="1:3">
      <c r="A17" s="163">
        <v>2018</v>
      </c>
      <c r="B17" s="304">
        <v>5207</v>
      </c>
    </row>
    <row r="18" spans="1:3">
      <c r="A18" s="5">
        <v>2019</v>
      </c>
      <c r="B18" s="64">
        <v>6256</v>
      </c>
    </row>
    <row r="19" spans="1:3">
      <c r="A19" s="163">
        <v>2020</v>
      </c>
      <c r="B19" s="304">
        <v>7033</v>
      </c>
    </row>
    <row r="20" spans="1:3">
      <c r="A20" s="5">
        <v>2021</v>
      </c>
      <c r="B20" s="64">
        <v>7899</v>
      </c>
    </row>
    <row r="21" spans="1:3">
      <c r="A21" s="163">
        <v>2022</v>
      </c>
      <c r="B21" s="304">
        <v>6435</v>
      </c>
    </row>
    <row r="22" spans="1:3">
      <c r="A22" s="93">
        <v>2023</v>
      </c>
      <c r="B22" s="84">
        <v>7410</v>
      </c>
    </row>
    <row r="23" spans="1:3">
      <c r="A23" s="5"/>
    </row>
    <row r="24" spans="1:3">
      <c r="A24" s="296" t="s">
        <v>99</v>
      </c>
      <c r="B24" s="307">
        <f>AVERAGE(B$8:B$22)</f>
        <v>5056.1333333333332</v>
      </c>
    </row>
    <row r="25" spans="1:3">
      <c r="A25" s="296" t="s">
        <v>123</v>
      </c>
      <c r="B25" s="301">
        <f>B22/B21-1</f>
        <v>0.1515151515151516</v>
      </c>
    </row>
    <row r="26" spans="1:3">
      <c r="A26" s="299" t="s">
        <v>457</v>
      </c>
      <c r="B26" s="298">
        <f>((B22/B17)^(1/5))-1</f>
        <v>7.3114655506723469E-2</v>
      </c>
    </row>
    <row r="27" spans="1:3">
      <c r="A27" s="299" t="s">
        <v>458</v>
      </c>
      <c r="B27" s="298">
        <f>((B22/B12)^(1/10))-1</f>
        <v>5.9736629900499993E-2</v>
      </c>
    </row>
    <row r="28" spans="1:3">
      <c r="A28" s="36"/>
      <c r="B28" s="74"/>
    </row>
    <row r="29" spans="1:3">
      <c r="A29" s="36"/>
      <c r="B29" s="74"/>
    </row>
    <row r="30" spans="1:3" s="130" customFormat="1" ht="11.25" customHeight="1">
      <c r="A30" s="134" t="s">
        <v>10</v>
      </c>
      <c r="B30" s="134"/>
      <c r="C30" s="162"/>
    </row>
  </sheetData>
  <hyperlinks>
    <hyperlink ref="A1" location="Contents!B3" display="Return to the Table of Contents" xr:uid="{CF8DF7CB-D045-4453-B109-C31B04633539}"/>
  </hyperlink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85"/>
  <dimension ref="A1:O29"/>
  <sheetViews>
    <sheetView workbookViewId="0">
      <selection activeCell="A3" sqref="A3"/>
    </sheetView>
  </sheetViews>
  <sheetFormatPr defaultColWidth="9" defaultRowHeight="12.75"/>
  <cols>
    <col min="1" max="1" width="10.875" style="23" customWidth="1"/>
    <col min="2" max="7" width="8.625" style="26" customWidth="1"/>
    <col min="8" max="8" width="2.625" style="1" customWidth="1"/>
    <col min="9" max="9" width="10.875" style="1" customWidth="1"/>
    <col min="10" max="15" width="8.625" style="1" customWidth="1"/>
    <col min="16" max="16" width="4.625" style="1" customWidth="1"/>
    <col min="17" max="16384" width="9" style="1"/>
  </cols>
  <sheetData>
    <row r="1" spans="1:15">
      <c r="A1" s="12" t="s">
        <v>55</v>
      </c>
    </row>
    <row r="2" spans="1:15">
      <c r="A2" s="12"/>
    </row>
    <row r="3" spans="1:15" s="4" customFormat="1">
      <c r="A3" s="3" t="s">
        <v>373</v>
      </c>
      <c r="B3" s="21"/>
      <c r="C3" s="21"/>
      <c r="D3" s="21"/>
      <c r="E3" s="21"/>
      <c r="F3" s="22"/>
      <c r="G3" s="21"/>
    </row>
    <row r="4" spans="1:15">
      <c r="A4" s="33"/>
      <c r="B4" s="6"/>
      <c r="C4" s="6"/>
      <c r="D4" s="6"/>
      <c r="E4" s="6"/>
      <c r="F4" s="6"/>
      <c r="G4" s="6"/>
    </row>
    <row r="5" spans="1:15">
      <c r="A5" s="33"/>
      <c r="B5" s="6"/>
      <c r="C5" s="6"/>
      <c r="D5" s="6"/>
      <c r="E5" s="6"/>
      <c r="F5" s="6"/>
      <c r="G5" s="6"/>
    </row>
    <row r="6" spans="1:15" ht="14.25" customHeight="1">
      <c r="A6" s="3" t="s">
        <v>539</v>
      </c>
      <c r="B6" s="14"/>
      <c r="C6" s="14"/>
      <c r="D6" s="14"/>
      <c r="E6" s="14"/>
      <c r="F6" s="14"/>
      <c r="G6" s="14"/>
      <c r="I6" s="3" t="s">
        <v>540</v>
      </c>
      <c r="J6" s="14"/>
      <c r="K6" s="14"/>
      <c r="L6" s="14"/>
      <c r="M6" s="14"/>
      <c r="N6" s="14"/>
      <c r="O6" s="14"/>
    </row>
    <row r="7" spans="1:15">
      <c r="A7" s="295"/>
      <c r="B7" s="295" t="s">
        <v>270</v>
      </c>
      <c r="C7" s="295" t="s">
        <v>21</v>
      </c>
      <c r="D7" s="295" t="s">
        <v>20</v>
      </c>
      <c r="E7" s="295" t="s">
        <v>23</v>
      </c>
      <c r="F7" s="295" t="s">
        <v>18</v>
      </c>
      <c r="G7" s="295" t="s">
        <v>271</v>
      </c>
      <c r="I7" s="295" t="s">
        <v>577</v>
      </c>
      <c r="J7" s="295" t="str">
        <f>B7</f>
        <v>US</v>
      </c>
      <c r="K7" s="295" t="str">
        <f t="shared" ref="K7:O7" si="0">C7</f>
        <v>Canada</v>
      </c>
      <c r="L7" s="295" t="str">
        <f t="shared" si="0"/>
        <v>France</v>
      </c>
      <c r="M7" s="295" t="str">
        <f t="shared" si="0"/>
        <v>Germany</v>
      </c>
      <c r="N7" s="295" t="str">
        <f t="shared" si="0"/>
        <v>Japan</v>
      </c>
      <c r="O7" s="295" t="str">
        <f t="shared" si="0"/>
        <v>UK</v>
      </c>
    </row>
    <row r="8" spans="1:15">
      <c r="A8" s="5">
        <v>2009</v>
      </c>
      <c r="B8" s="67">
        <v>6.0742013875261805E-2</v>
      </c>
      <c r="C8" s="67">
        <v>4.5031150970842003E-2</v>
      </c>
      <c r="D8" s="67">
        <v>0.10594366735005799</v>
      </c>
      <c r="E8" s="67">
        <v>0.103744257134917</v>
      </c>
      <c r="F8" s="67">
        <v>4.30000637654505E-2</v>
      </c>
      <c r="G8" s="67">
        <v>5.7438947156168603E-2</v>
      </c>
      <c r="I8" s="5"/>
      <c r="J8" s="67"/>
      <c r="K8" s="67"/>
      <c r="L8" s="67"/>
      <c r="M8" s="67"/>
      <c r="N8" s="67"/>
      <c r="O8" s="67"/>
    </row>
    <row r="9" spans="1:15">
      <c r="A9" s="163">
        <v>2010</v>
      </c>
      <c r="B9" s="166">
        <v>6.466189781766811E-2</v>
      </c>
      <c r="C9" s="166">
        <v>4.2704446960173593E-2</v>
      </c>
      <c r="D9" s="166">
        <v>0.10453058848519299</v>
      </c>
      <c r="E9" s="166">
        <v>0.103067972157926</v>
      </c>
      <c r="F9" s="166">
        <v>3.3117202185145397E-2</v>
      </c>
      <c r="G9" s="166">
        <v>6.8409309412810398E-2</v>
      </c>
      <c r="I9" s="163">
        <f>A9</f>
        <v>2010</v>
      </c>
      <c r="J9" s="166">
        <f>B9-B8</f>
        <v>3.9198839424063048E-3</v>
      </c>
      <c r="K9" s="166">
        <f t="shared" ref="K9:O9" si="1">C9-C8</f>
        <v>-2.3267040106684095E-3</v>
      </c>
      <c r="L9" s="166">
        <f t="shared" si="1"/>
        <v>-1.4130788648649972E-3</v>
      </c>
      <c r="M9" s="166">
        <f t="shared" si="1"/>
        <v>-6.7628497699100121E-4</v>
      </c>
      <c r="N9" s="166">
        <f t="shared" si="1"/>
        <v>-9.8828615803051023E-3</v>
      </c>
      <c r="O9" s="166">
        <f t="shared" si="1"/>
        <v>1.0970362256641795E-2</v>
      </c>
    </row>
    <row r="10" spans="1:15">
      <c r="A10" s="5">
        <v>2011</v>
      </c>
      <c r="B10" s="67">
        <v>7.0057625384555691E-2</v>
      </c>
      <c r="C10" s="67">
        <v>4.1570751261637902E-2</v>
      </c>
      <c r="D10" s="67">
        <v>9.9434153390504196E-2</v>
      </c>
      <c r="E10" s="67">
        <v>0.10020736030819</v>
      </c>
      <c r="F10" s="67">
        <v>3.5653387386880703E-2</v>
      </c>
      <c r="G10" s="67">
        <v>4.16367403252682E-2</v>
      </c>
      <c r="I10" s="5">
        <f t="shared" ref="I10:I22" si="2">A10</f>
        <v>2011</v>
      </c>
      <c r="J10" s="67">
        <f t="shared" ref="J10:J22" si="3">B10-B9</f>
        <v>5.3957275668875815E-3</v>
      </c>
      <c r="K10" s="67">
        <f t="shared" ref="K10:K22" si="4">C10-C9</f>
        <v>-1.1336956985356916E-3</v>
      </c>
      <c r="L10" s="67">
        <f t="shared" ref="L10:L21" si="5">D10-D9</f>
        <v>-5.0964350946887949E-3</v>
      </c>
      <c r="M10" s="67">
        <f t="shared" ref="M10:M22" si="6">E10-E9</f>
        <v>-2.8606118497360028E-3</v>
      </c>
      <c r="N10" s="67">
        <f t="shared" ref="N10:N22" si="7">F10-F9</f>
        <v>2.5361852017353054E-3</v>
      </c>
      <c r="O10" s="67">
        <f t="shared" ref="O10:O21" si="8">G10-G9</f>
        <v>-2.6772569087542199E-2</v>
      </c>
    </row>
    <row r="11" spans="1:15">
      <c r="A11" s="163">
        <v>2012</v>
      </c>
      <c r="B11" s="166">
        <v>8.8533944520875402E-2</v>
      </c>
      <c r="C11" s="166">
        <v>4.7197692288359704E-2</v>
      </c>
      <c r="D11" s="166">
        <v>9.9972675594738908E-2</v>
      </c>
      <c r="E11" s="166">
        <v>9.6518936129149011E-2</v>
      </c>
      <c r="F11" s="166">
        <v>2.3294542929858501E-2</v>
      </c>
      <c r="G11" s="166">
        <v>3.3687602171818203E-2</v>
      </c>
      <c r="I11" s="163">
        <f t="shared" si="2"/>
        <v>2012</v>
      </c>
      <c r="J11" s="166">
        <f t="shared" si="3"/>
        <v>1.847631913631971E-2</v>
      </c>
      <c r="K11" s="166">
        <f t="shared" si="4"/>
        <v>5.6269410267218017E-3</v>
      </c>
      <c r="L11" s="166">
        <f t="shared" si="5"/>
        <v>5.3852220423471209E-4</v>
      </c>
      <c r="M11" s="166">
        <f t="shared" si="6"/>
        <v>-3.6884241790409861E-3</v>
      </c>
      <c r="N11" s="166">
        <f t="shared" si="7"/>
        <v>-1.2358844457022202E-2</v>
      </c>
      <c r="O11" s="166">
        <f t="shared" si="8"/>
        <v>-7.9491381534499972E-3</v>
      </c>
    </row>
    <row r="12" spans="1:15">
      <c r="A12" s="5">
        <v>2013</v>
      </c>
      <c r="B12" s="67">
        <v>6.3151156396438396E-2</v>
      </c>
      <c r="C12" s="67">
        <v>4.7492286988453696E-2</v>
      </c>
      <c r="D12" s="67">
        <v>8.5215769761232907E-2</v>
      </c>
      <c r="E12" s="67">
        <v>9.2890131395685097E-2</v>
      </c>
      <c r="F12" s="67">
        <v>5.8224586049550992E-4</v>
      </c>
      <c r="G12" s="67">
        <v>2.8814043256017999E-2</v>
      </c>
      <c r="I12" s="5">
        <f t="shared" si="2"/>
        <v>2013</v>
      </c>
      <c r="J12" s="67">
        <f t="shared" si="3"/>
        <v>-2.5382788124437006E-2</v>
      </c>
      <c r="K12" s="67">
        <f t="shared" si="4"/>
        <v>2.9459470009399191E-4</v>
      </c>
      <c r="L12" s="67">
        <f t="shared" si="5"/>
        <v>-1.4756905833506001E-2</v>
      </c>
      <c r="M12" s="67">
        <f t="shared" si="6"/>
        <v>-3.628804733463914E-3</v>
      </c>
      <c r="N12" s="67">
        <f t="shared" si="7"/>
        <v>-2.271229706936299E-2</v>
      </c>
      <c r="O12" s="67">
        <f t="shared" si="8"/>
        <v>-4.8735589158002031E-3</v>
      </c>
    </row>
    <row r="13" spans="1:15">
      <c r="A13" s="163">
        <v>2014</v>
      </c>
      <c r="B13" s="166">
        <v>7.2849353594221095E-2</v>
      </c>
      <c r="C13" s="166">
        <v>3.5427540445474304E-2</v>
      </c>
      <c r="D13" s="166">
        <v>8.8556397539675105E-2</v>
      </c>
      <c r="E13" s="166">
        <v>9.8362130147494203E-2</v>
      </c>
      <c r="F13" s="166">
        <v>-7.8015535021209404E-3</v>
      </c>
      <c r="G13" s="166">
        <v>1.81465369307501E-2</v>
      </c>
      <c r="I13" s="163">
        <f t="shared" si="2"/>
        <v>2014</v>
      </c>
      <c r="J13" s="166">
        <f t="shared" si="3"/>
        <v>9.6981971977826986E-3</v>
      </c>
      <c r="K13" s="166">
        <f t="shared" si="4"/>
        <v>-1.2064746542979392E-2</v>
      </c>
      <c r="L13" s="166">
        <f t="shared" si="5"/>
        <v>3.3406277784421984E-3</v>
      </c>
      <c r="M13" s="166">
        <f t="shared" si="6"/>
        <v>5.4719987518091068E-3</v>
      </c>
      <c r="N13" s="166">
        <f t="shared" si="7"/>
        <v>-8.3837993626164498E-3</v>
      </c>
      <c r="O13" s="166">
        <f t="shared" si="8"/>
        <v>-1.06675063252679E-2</v>
      </c>
    </row>
    <row r="14" spans="1:15">
      <c r="A14" s="5">
        <v>2015</v>
      </c>
      <c r="B14" s="67">
        <v>7.7819350909729801E-2</v>
      </c>
      <c r="C14" s="67">
        <v>4.0741960359308903E-2</v>
      </c>
      <c r="D14" s="67">
        <v>8.3280675806315999E-2</v>
      </c>
      <c r="E14" s="67">
        <v>0.100637420827351</v>
      </c>
      <c r="F14" s="67">
        <v>1.27010965346576E-3</v>
      </c>
      <c r="G14" s="67">
        <v>4.4053727398591799E-2</v>
      </c>
      <c r="I14" s="5">
        <f t="shared" si="2"/>
        <v>2015</v>
      </c>
      <c r="J14" s="67">
        <f t="shared" si="3"/>
        <v>4.9699973155087063E-3</v>
      </c>
      <c r="K14" s="67">
        <f t="shared" si="4"/>
        <v>5.3144199138345991E-3</v>
      </c>
      <c r="L14" s="67">
        <f t="shared" si="5"/>
        <v>-5.2757217333591067E-3</v>
      </c>
      <c r="M14" s="67">
        <f t="shared" si="6"/>
        <v>2.2752906798567951E-3</v>
      </c>
      <c r="N14" s="67">
        <f t="shared" si="7"/>
        <v>9.0716631555867004E-3</v>
      </c>
      <c r="O14" s="67">
        <f t="shared" si="8"/>
        <v>2.5907190467841699E-2</v>
      </c>
    </row>
    <row r="15" spans="1:15">
      <c r="A15" s="163">
        <v>2016</v>
      </c>
      <c r="B15" s="166">
        <v>7.2204440684633595E-2</v>
      </c>
      <c r="C15" s="166">
        <v>1.6214021092179301E-2</v>
      </c>
      <c r="D15" s="166">
        <v>8.1829445997897488E-2</v>
      </c>
      <c r="E15" s="166">
        <v>0.101962662600368</v>
      </c>
      <c r="F15" s="166">
        <v>1.9497406623974999E-2</v>
      </c>
      <c r="G15" s="166">
        <v>7.3334970526670699E-3</v>
      </c>
      <c r="I15" s="163">
        <f t="shared" si="2"/>
        <v>2016</v>
      </c>
      <c r="J15" s="166">
        <f t="shared" si="3"/>
        <v>-5.6149102250962063E-3</v>
      </c>
      <c r="K15" s="166">
        <f t="shared" si="4"/>
        <v>-2.4527939267129602E-2</v>
      </c>
      <c r="L15" s="166">
        <f t="shared" si="5"/>
        <v>-1.451229808418511E-3</v>
      </c>
      <c r="M15" s="166">
        <f t="shared" si="6"/>
        <v>1.3252417730170024E-3</v>
      </c>
      <c r="N15" s="166">
        <f t="shared" si="7"/>
        <v>1.8227296970509239E-2</v>
      </c>
      <c r="O15" s="166">
        <f t="shared" si="8"/>
        <v>-3.6720230345924726E-2</v>
      </c>
    </row>
    <row r="16" spans="1:15">
      <c r="A16" s="5">
        <v>2017</v>
      </c>
      <c r="B16" s="67">
        <v>7.5049514878508694E-2</v>
      </c>
      <c r="C16" s="67">
        <v>1.8505879571011602E-2</v>
      </c>
      <c r="D16" s="67">
        <v>8.3696915468908312E-2</v>
      </c>
      <c r="E16" s="67">
        <v>0.10643063003578</v>
      </c>
      <c r="F16" s="67">
        <v>1.60235903944459E-2</v>
      </c>
      <c r="G16" s="67">
        <v>-5.9480096552637397E-3</v>
      </c>
      <c r="I16" s="5">
        <f t="shared" si="2"/>
        <v>2017</v>
      </c>
      <c r="J16" s="67">
        <f t="shared" si="3"/>
        <v>2.8450741938750995E-3</v>
      </c>
      <c r="K16" s="67">
        <f t="shared" si="4"/>
        <v>2.291858478832301E-3</v>
      </c>
      <c r="L16" s="67">
        <f t="shared" si="5"/>
        <v>1.8674694710108242E-3</v>
      </c>
      <c r="M16" s="67">
        <f t="shared" si="6"/>
        <v>4.4679674354120014E-3</v>
      </c>
      <c r="N16" s="67">
        <f t="shared" si="7"/>
        <v>-3.4738162295290982E-3</v>
      </c>
      <c r="O16" s="67">
        <f t="shared" si="8"/>
        <v>-1.328150670793081E-2</v>
      </c>
    </row>
    <row r="17" spans="1:15">
      <c r="A17" s="163">
        <v>2018</v>
      </c>
      <c r="B17" s="166">
        <v>7.8241855200640906E-2</v>
      </c>
      <c r="C17" s="166">
        <v>6.6951419350134503E-3</v>
      </c>
      <c r="D17" s="166">
        <v>8.6204780846188711E-2</v>
      </c>
      <c r="E17" s="166">
        <v>0.11294373934744799</v>
      </c>
      <c r="F17" s="166">
        <v>1.77587517199321E-2</v>
      </c>
      <c r="G17" s="166">
        <v>-6.4101405183217596E-3</v>
      </c>
      <c r="I17" s="163">
        <f t="shared" si="2"/>
        <v>2018</v>
      </c>
      <c r="J17" s="166">
        <f t="shared" si="3"/>
        <v>3.1923403221322116E-3</v>
      </c>
      <c r="K17" s="166">
        <f t="shared" si="4"/>
        <v>-1.1810737635998152E-2</v>
      </c>
      <c r="L17" s="166">
        <f t="shared" si="5"/>
        <v>2.5078653772803994E-3</v>
      </c>
      <c r="M17" s="166">
        <f t="shared" si="6"/>
        <v>6.5131093116679861E-3</v>
      </c>
      <c r="N17" s="166">
        <f t="shared" si="7"/>
        <v>1.7351613254861994E-3</v>
      </c>
      <c r="O17" s="166">
        <f>G17-G16</f>
        <v>-4.6213086305801985E-4</v>
      </c>
    </row>
    <row r="18" spans="1:15">
      <c r="A18" s="5">
        <v>2019</v>
      </c>
      <c r="B18" s="67">
        <v>9.1331340730444008E-2</v>
      </c>
      <c r="C18" s="67">
        <v>2.04252193286312E-2</v>
      </c>
      <c r="D18" s="67">
        <v>9.1738324200646704E-2</v>
      </c>
      <c r="E18" s="67">
        <v>0.108591743966741</v>
      </c>
      <c r="F18" s="67">
        <v>3.3633266552154401E-2</v>
      </c>
      <c r="G18" s="67">
        <v>-5.1413592222075196E-3</v>
      </c>
      <c r="I18" s="5">
        <f t="shared" si="2"/>
        <v>2019</v>
      </c>
      <c r="J18" s="67">
        <f t="shared" si="3"/>
        <v>1.3089485529803102E-2</v>
      </c>
      <c r="K18" s="67">
        <f t="shared" si="4"/>
        <v>1.373007739361775E-2</v>
      </c>
      <c r="L18" s="67">
        <f t="shared" si="5"/>
        <v>5.5335433544579926E-3</v>
      </c>
      <c r="M18" s="67">
        <f t="shared" si="6"/>
        <v>-4.3519953807069911E-3</v>
      </c>
      <c r="N18" s="67">
        <f t="shared" si="7"/>
        <v>1.5874514832222301E-2</v>
      </c>
      <c r="O18" s="67">
        <f t="shared" si="8"/>
        <v>1.26878129611424E-3</v>
      </c>
    </row>
    <row r="19" spans="1:15">
      <c r="A19" s="163">
        <v>2020</v>
      </c>
      <c r="B19" s="166">
        <v>0.17490358542111298</v>
      </c>
      <c r="C19" s="166">
        <v>0.138544920130932</v>
      </c>
      <c r="D19" s="166">
        <v>0.151908816467071</v>
      </c>
      <c r="E19" s="166">
        <v>0.16523595609914601</v>
      </c>
      <c r="F19" s="166">
        <v>0.114466441006656</v>
      </c>
      <c r="G19" s="166">
        <v>0.112145297531467</v>
      </c>
      <c r="I19" s="163">
        <f t="shared" si="2"/>
        <v>2020</v>
      </c>
      <c r="J19" s="166">
        <f t="shared" si="3"/>
        <v>8.357224469066897E-2</v>
      </c>
      <c r="K19" s="166">
        <f t="shared" si="4"/>
        <v>0.1181197008023008</v>
      </c>
      <c r="L19" s="166">
        <f t="shared" si="5"/>
        <v>6.0170492266424291E-2</v>
      </c>
      <c r="M19" s="166">
        <f t="shared" si="6"/>
        <v>5.6644212132405017E-2</v>
      </c>
      <c r="N19" s="166">
        <f t="shared" si="7"/>
        <v>8.0833174454501597E-2</v>
      </c>
      <c r="O19" s="166">
        <f t="shared" si="8"/>
        <v>0.11728665675367451</v>
      </c>
    </row>
    <row r="20" spans="1:15">
      <c r="A20" s="5">
        <v>2021</v>
      </c>
      <c r="B20" s="67">
        <v>0.12362903918062899</v>
      </c>
      <c r="C20" s="67">
        <v>0.10538308192974201</v>
      </c>
      <c r="D20" s="67">
        <v>0.13060239084689498</v>
      </c>
      <c r="E20" s="67">
        <v>0.149162166644111</v>
      </c>
      <c r="F20" s="67">
        <v>7.7909291560064597E-2</v>
      </c>
      <c r="G20" s="67">
        <v>6.7039486772789592E-2</v>
      </c>
      <c r="I20" s="5">
        <f t="shared" si="2"/>
        <v>2021</v>
      </c>
      <c r="J20" s="67">
        <f t="shared" si="3"/>
        <v>-5.1274546240483984E-2</v>
      </c>
      <c r="K20" s="67">
        <f t="shared" si="4"/>
        <v>-3.3161838201189994E-2</v>
      </c>
      <c r="L20" s="67">
        <f t="shared" si="5"/>
        <v>-2.1306425620176012E-2</v>
      </c>
      <c r="M20" s="67">
        <f t="shared" si="6"/>
        <v>-1.6073789455035015E-2</v>
      </c>
      <c r="N20" s="67">
        <f t="shared" si="7"/>
        <v>-3.65571494465914E-2</v>
      </c>
      <c r="O20" s="67">
        <f t="shared" si="8"/>
        <v>-4.5105810758677409E-2</v>
      </c>
    </row>
    <row r="21" spans="1:15">
      <c r="A21" s="163">
        <v>2022</v>
      </c>
      <c r="B21" s="166">
        <v>9.8000000000000004E-2</v>
      </c>
      <c r="C21" s="166">
        <v>5.7726375098910598E-2</v>
      </c>
      <c r="D21" s="166">
        <v>0.11195884332240701</v>
      </c>
      <c r="E21" s="166">
        <v>0.111421525692406</v>
      </c>
      <c r="F21" s="166">
        <v>5.3839949999999998E-2</v>
      </c>
      <c r="G21" s="166">
        <v>2.0188485614276001E-2</v>
      </c>
      <c r="I21" s="163">
        <f t="shared" si="2"/>
        <v>2022</v>
      </c>
      <c r="J21" s="166">
        <f t="shared" si="3"/>
        <v>-2.562903918062899E-2</v>
      </c>
      <c r="K21" s="166">
        <f t="shared" si="4"/>
        <v>-4.7656706830831411E-2</v>
      </c>
      <c r="L21" s="166">
        <f t="shared" si="5"/>
        <v>-1.8643547524487977E-2</v>
      </c>
      <c r="M21" s="166">
        <f t="shared" si="6"/>
        <v>-3.7740640951704998E-2</v>
      </c>
      <c r="N21" s="166">
        <f t="shared" si="7"/>
        <v>-2.40693415600646E-2</v>
      </c>
      <c r="O21" s="166">
        <f t="shared" si="8"/>
        <v>-4.6851001158513594E-2</v>
      </c>
    </row>
    <row r="22" spans="1:15">
      <c r="A22" s="93">
        <v>2023</v>
      </c>
      <c r="B22" s="73">
        <v>0.1036</v>
      </c>
      <c r="C22" s="73">
        <v>4.2283755999999999E-2</v>
      </c>
      <c r="D22" s="389" t="s">
        <v>305</v>
      </c>
      <c r="E22" s="73">
        <v>0.117468911</v>
      </c>
      <c r="F22" s="73">
        <v>4.2283755999999999E-2</v>
      </c>
      <c r="G22" s="389" t="s">
        <v>305</v>
      </c>
      <c r="I22" s="93">
        <f t="shared" si="2"/>
        <v>2023</v>
      </c>
      <c r="J22" s="73">
        <f t="shared" si="3"/>
        <v>5.5999999999999939E-3</v>
      </c>
      <c r="K22" s="73">
        <f t="shared" si="4"/>
        <v>-1.54426190989106E-2</v>
      </c>
      <c r="L22" s="389" t="s">
        <v>305</v>
      </c>
      <c r="M22" s="73">
        <f t="shared" si="6"/>
        <v>6.0473853075939943E-3</v>
      </c>
      <c r="N22" s="73">
        <f t="shared" si="7"/>
        <v>-1.1556193999999999E-2</v>
      </c>
      <c r="O22" s="389" t="s">
        <v>305</v>
      </c>
    </row>
    <row r="23" spans="1:15">
      <c r="B23" s="24"/>
      <c r="C23" s="25"/>
      <c r="D23" s="1"/>
      <c r="E23" s="25"/>
      <c r="F23" s="25"/>
      <c r="G23" s="25"/>
    </row>
    <row r="24" spans="1:15">
      <c r="A24" s="300" t="s">
        <v>99</v>
      </c>
      <c r="B24" s="301">
        <f>AVERAGE(B$8:B$22)</f>
        <v>8.76516745729813E-2</v>
      </c>
      <c r="C24" s="301">
        <f t="shared" ref="C24:G24" si="9">AVERAGE(C$8:C$22)</f>
        <v>4.7062948290711344E-2</v>
      </c>
      <c r="D24" s="301">
        <f t="shared" si="9"/>
        <v>0.10034810321983802</v>
      </c>
      <c r="E24" s="301">
        <f t="shared" si="9"/>
        <v>0.1112430362324475</v>
      </c>
      <c r="F24" s="301">
        <f t="shared" si="9"/>
        <v>3.3635230142426892E-2</v>
      </c>
      <c r="G24" s="301">
        <f t="shared" si="9"/>
        <v>3.4385297444773706E-2</v>
      </c>
    </row>
    <row r="25" spans="1:15">
      <c r="A25" s="300" t="s">
        <v>123</v>
      </c>
      <c r="B25" s="301">
        <f>B22-B21</f>
        <v>5.5999999999999939E-3</v>
      </c>
      <c r="C25" s="301">
        <f t="shared" ref="C25:F25" si="10">C22-C21</f>
        <v>-1.54426190989106E-2</v>
      </c>
      <c r="D25" s="301" t="s">
        <v>305</v>
      </c>
      <c r="E25" s="301">
        <f t="shared" si="10"/>
        <v>6.0473853075939943E-3</v>
      </c>
      <c r="F25" s="301">
        <f t="shared" si="10"/>
        <v>-1.1556193999999999E-2</v>
      </c>
      <c r="G25" s="301" t="s">
        <v>305</v>
      </c>
    </row>
    <row r="26" spans="1:15">
      <c r="A26" s="36"/>
      <c r="B26" s="74"/>
      <c r="C26" s="74"/>
      <c r="D26" s="74"/>
      <c r="E26" s="74"/>
      <c r="F26" s="74"/>
      <c r="G26" s="74"/>
    </row>
    <row r="27" spans="1:15">
      <c r="A27" s="36"/>
      <c r="B27" s="74"/>
      <c r="C27" s="74"/>
      <c r="D27" s="74"/>
      <c r="E27" s="74"/>
      <c r="F27" s="74"/>
      <c r="G27" s="74"/>
    </row>
    <row r="28" spans="1:15" s="130" customFormat="1" ht="11.25" customHeight="1">
      <c r="A28" s="70" t="s">
        <v>298</v>
      </c>
      <c r="B28" s="70"/>
      <c r="C28" s="70"/>
      <c r="D28" s="70"/>
      <c r="E28" s="70"/>
      <c r="F28" s="70"/>
      <c r="G28" s="70"/>
      <c r="H28" s="1"/>
    </row>
    <row r="29" spans="1:15" s="130" customFormat="1" ht="11.25" customHeight="1">
      <c r="A29" s="70" t="s">
        <v>589</v>
      </c>
      <c r="B29" s="70"/>
      <c r="C29" s="70"/>
      <c r="D29" s="70"/>
      <c r="E29" s="70"/>
      <c r="F29" s="70"/>
      <c r="G29" s="70"/>
    </row>
  </sheetData>
  <hyperlinks>
    <hyperlink ref="A1" location="Contents!B3" display="Return to the Table of Contents" xr:uid="{09805CE0-CD44-4B18-A119-D97B429B70A0}"/>
  </hyperlink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83"/>
  <dimension ref="A1:O113"/>
  <sheetViews>
    <sheetView workbookViewId="0">
      <selection activeCell="A3" sqref="A3"/>
    </sheetView>
  </sheetViews>
  <sheetFormatPr defaultColWidth="10.625" defaultRowHeight="12.75"/>
  <cols>
    <col min="1" max="1" width="10.625" style="5" customWidth="1"/>
    <col min="2" max="7" width="8.625" style="1" customWidth="1"/>
    <col min="8" max="8" width="2.625" style="1" customWidth="1"/>
    <col min="9" max="9" width="10.625" style="1" customWidth="1"/>
    <col min="10" max="15" width="8.625" style="1" customWidth="1"/>
    <col min="16" max="16384" width="10.625" style="1"/>
  </cols>
  <sheetData>
    <row r="1" spans="1:15">
      <c r="A1" s="12" t="s">
        <v>55</v>
      </c>
    </row>
    <row r="2" spans="1:15">
      <c r="A2" s="12"/>
    </row>
    <row r="3" spans="1:15" s="4" customFormat="1">
      <c r="A3" s="3" t="s">
        <v>371</v>
      </c>
    </row>
    <row r="4" spans="1:15" s="4" customFormat="1">
      <c r="A4" s="3"/>
    </row>
    <row r="5" spans="1:15" s="4" customFormat="1">
      <c r="A5" s="3"/>
    </row>
    <row r="6" spans="1:15">
      <c r="A6" s="3" t="s">
        <v>371</v>
      </c>
      <c r="B6" s="6"/>
      <c r="C6" s="6"/>
      <c r="D6" s="6"/>
      <c r="F6" s="14"/>
      <c r="G6" s="14"/>
      <c r="I6" s="3" t="s">
        <v>541</v>
      </c>
      <c r="J6" s="14"/>
      <c r="K6" s="14"/>
      <c r="L6" s="14"/>
      <c r="M6" s="14"/>
      <c r="N6" s="14"/>
      <c r="O6" s="14"/>
    </row>
    <row r="7" spans="1:15" s="7" customFormat="1" ht="25.5">
      <c r="A7" s="295"/>
      <c r="B7" s="295" t="s">
        <v>375</v>
      </c>
      <c r="C7" s="295" t="s">
        <v>456</v>
      </c>
      <c r="D7" s="295" t="s">
        <v>377</v>
      </c>
      <c r="E7" s="295" t="s">
        <v>378</v>
      </c>
      <c r="F7" s="295" t="s">
        <v>376</v>
      </c>
      <c r="G7" s="295" t="s">
        <v>374</v>
      </c>
      <c r="H7" s="1"/>
      <c r="I7" s="399" t="s">
        <v>577</v>
      </c>
      <c r="J7" s="295" t="str">
        <f>B7</f>
        <v>CPI</v>
      </c>
      <c r="K7" s="295" t="s">
        <v>456</v>
      </c>
      <c r="L7" s="305" t="str">
        <f t="shared" ref="L7:O7" si="0">D7</f>
        <v>UE Rate</v>
      </c>
      <c r="M7" s="295" t="str">
        <f t="shared" si="0"/>
        <v>Savings Rate</v>
      </c>
      <c r="N7" s="295" t="str">
        <f t="shared" si="0"/>
        <v>Nominal      GDP ($B)</v>
      </c>
      <c r="O7" s="295" t="str">
        <f t="shared" si="0"/>
        <v>Real GDP ($B)</v>
      </c>
    </row>
    <row r="8" spans="1:15">
      <c r="A8" s="5" t="s">
        <v>286</v>
      </c>
      <c r="B8" s="94">
        <v>2.7213311262058282E-2</v>
      </c>
      <c r="C8" s="94">
        <v>1.8162887552059193E-2</v>
      </c>
      <c r="D8" s="67">
        <v>9.2666666666666675E-2</v>
      </c>
      <c r="E8" s="67">
        <v>5.7000000000000002E-2</v>
      </c>
      <c r="F8" s="85">
        <v>14478.1</v>
      </c>
      <c r="G8" s="85">
        <v>16349.1</v>
      </c>
      <c r="I8" s="5"/>
      <c r="J8" s="94"/>
      <c r="K8" s="94"/>
      <c r="L8" s="67"/>
      <c r="M8" s="67"/>
      <c r="N8" s="85"/>
      <c r="O8" s="85"/>
    </row>
    <row r="9" spans="1:15">
      <c r="A9" s="163" t="s">
        <v>287</v>
      </c>
      <c r="B9" s="166">
        <v>1.4957235273143077E-2</v>
      </c>
      <c r="C9" s="166">
        <v>8.0445403931370674E-3</v>
      </c>
      <c r="D9" s="166">
        <v>9.616666666666665E-2</v>
      </c>
      <c r="E9" s="166">
        <v>5.9000000000000004E-2</v>
      </c>
      <c r="F9" s="165">
        <v>15049</v>
      </c>
      <c r="G9" s="165">
        <v>16789.8</v>
      </c>
      <c r="I9" s="163" t="str">
        <f t="shared" ref="I9:I22" si="1">A9</f>
        <v>2010</v>
      </c>
      <c r="J9" s="166">
        <f>B9-B8</f>
        <v>-1.2256075988915205E-2</v>
      </c>
      <c r="K9" s="166">
        <f>C9-C8</f>
        <v>-1.0118347158922125E-2</v>
      </c>
      <c r="L9" s="166">
        <f>D9-D8</f>
        <v>3.4999999999999754E-3</v>
      </c>
      <c r="M9" s="166">
        <f t="shared" ref="M9:M22" si="2">E9-E8</f>
        <v>2.0000000000000018E-3</v>
      </c>
      <c r="N9" s="166">
        <f>F9/F8-1</f>
        <v>3.9431969664527777E-2</v>
      </c>
      <c r="O9" s="166">
        <f t="shared" ref="O9:O21" si="3">G9/G8-1</f>
        <v>2.6955612235535886E-2</v>
      </c>
    </row>
    <row r="10" spans="1:15">
      <c r="A10" s="5" t="s">
        <v>288</v>
      </c>
      <c r="B10" s="67">
        <v>2.9624188448710953E-2</v>
      </c>
      <c r="C10" s="67">
        <v>2.2295362835050403E-2</v>
      </c>
      <c r="D10" s="67">
        <v>8.9499999999999996E-2</v>
      </c>
      <c r="E10" s="67">
        <v>6.5000000000000002E-2</v>
      </c>
      <c r="F10" s="85">
        <v>15599.7</v>
      </c>
      <c r="G10" s="85">
        <v>17052.400000000001</v>
      </c>
      <c r="I10" s="5" t="str">
        <f t="shared" si="1"/>
        <v>2011</v>
      </c>
      <c r="J10" s="67">
        <f t="shared" ref="J10:K22" si="4">B10-B9</f>
        <v>1.4666953175567876E-2</v>
      </c>
      <c r="K10" s="67">
        <f t="shared" si="4"/>
        <v>1.4250822441913336E-2</v>
      </c>
      <c r="L10" s="67">
        <f t="shared" ref="L10:L22" si="5">D10-D9</f>
        <v>-6.6666666666666541E-3</v>
      </c>
      <c r="M10" s="67">
        <f t="shared" si="2"/>
        <v>5.9999999999999984E-3</v>
      </c>
      <c r="N10" s="67">
        <f t="shared" ref="N10:N22" si="6">F10/F9-1</f>
        <v>3.6593793607548664E-2</v>
      </c>
      <c r="O10" s="67">
        <f t="shared" si="3"/>
        <v>1.5640448367461257E-2</v>
      </c>
    </row>
    <row r="11" spans="1:15">
      <c r="A11" s="163" t="s">
        <v>289</v>
      </c>
      <c r="B11" s="166">
        <v>1.7410223687475579E-2</v>
      </c>
      <c r="C11" s="166">
        <v>1.8933580312251896E-2</v>
      </c>
      <c r="D11" s="166">
        <v>8.0666666666666664E-2</v>
      </c>
      <c r="E11" s="166">
        <v>7.9000000000000001E-2</v>
      </c>
      <c r="F11" s="165">
        <v>16254</v>
      </c>
      <c r="G11" s="165">
        <v>17442.8</v>
      </c>
      <c r="I11" s="163" t="str">
        <f t="shared" si="1"/>
        <v>2012</v>
      </c>
      <c r="J11" s="166">
        <f t="shared" si="4"/>
        <v>-1.2213964761235374E-2</v>
      </c>
      <c r="K11" s="166">
        <f t="shared" si="4"/>
        <v>-3.3617825227985065E-3</v>
      </c>
      <c r="L11" s="166">
        <f t="shared" si="5"/>
        <v>-8.8333333333333319E-3</v>
      </c>
      <c r="M11" s="166">
        <f t="shared" si="2"/>
        <v>1.3999999999999999E-2</v>
      </c>
      <c r="N11" s="166">
        <f t="shared" si="6"/>
        <v>4.1943114290659445E-2</v>
      </c>
      <c r="O11" s="166">
        <f t="shared" si="3"/>
        <v>2.2894138068541459E-2</v>
      </c>
    </row>
    <row r="12" spans="1:15">
      <c r="A12" s="5" t="s">
        <v>290</v>
      </c>
      <c r="B12" s="67">
        <v>1.501735619618394E-2</v>
      </c>
      <c r="C12" s="67">
        <v>1.7170707214986702E-2</v>
      </c>
      <c r="D12" s="67">
        <v>7.3749999999999996E-2</v>
      </c>
      <c r="E12" s="67">
        <v>0.05</v>
      </c>
      <c r="F12" s="85">
        <v>16880.7</v>
      </c>
      <c r="G12" s="85">
        <v>17812.2</v>
      </c>
      <c r="I12" s="5" t="str">
        <f t="shared" si="1"/>
        <v>2013</v>
      </c>
      <c r="J12" s="67">
        <f t="shared" si="4"/>
        <v>-2.3928674912916392E-3</v>
      </c>
      <c r="K12" s="67">
        <f t="shared" si="4"/>
        <v>-1.762873097265194E-3</v>
      </c>
      <c r="L12" s="67">
        <f t="shared" si="5"/>
        <v>-6.9166666666666682E-3</v>
      </c>
      <c r="M12" s="67">
        <f t="shared" si="2"/>
        <v>-2.8999999999999998E-2</v>
      </c>
      <c r="N12" s="67">
        <f t="shared" si="6"/>
        <v>3.8556662975267608E-2</v>
      </c>
      <c r="O12" s="67">
        <f t="shared" si="3"/>
        <v>2.1177792556241082E-2</v>
      </c>
    </row>
    <row r="13" spans="1:15">
      <c r="A13" s="163" t="s">
        <v>291</v>
      </c>
      <c r="B13" s="166">
        <v>7.564932696557447E-3</v>
      </c>
      <c r="C13" s="166">
        <v>1.6063829787233974E-2</v>
      </c>
      <c r="D13" s="166">
        <v>6.1666666666666668E-2</v>
      </c>
      <c r="E13" s="166">
        <v>5.5E-2</v>
      </c>
      <c r="F13" s="165">
        <v>17608.099999999999</v>
      </c>
      <c r="G13" s="165">
        <v>18261.7</v>
      </c>
      <c r="I13" s="163" t="str">
        <f t="shared" si="1"/>
        <v>2014</v>
      </c>
      <c r="J13" s="166">
        <f t="shared" si="4"/>
        <v>-7.4524234996264926E-3</v>
      </c>
      <c r="K13" s="166">
        <f t="shared" si="4"/>
        <v>-1.1068774277527282E-3</v>
      </c>
      <c r="L13" s="166">
        <f t="shared" si="5"/>
        <v>-1.2083333333333328E-2</v>
      </c>
      <c r="M13" s="166">
        <f t="shared" si="2"/>
        <v>4.9999999999999975E-3</v>
      </c>
      <c r="N13" s="166">
        <f t="shared" si="6"/>
        <v>4.3090630127897489E-2</v>
      </c>
      <c r="O13" s="166">
        <f t="shared" si="3"/>
        <v>2.5235512738460253E-2</v>
      </c>
    </row>
    <row r="14" spans="1:15">
      <c r="A14" s="5" t="s">
        <v>292</v>
      </c>
      <c r="B14" s="67">
        <v>7.2951978604158807E-3</v>
      </c>
      <c r="C14" s="67">
        <v>2.0956967856768927E-2</v>
      </c>
      <c r="D14" s="67">
        <v>5.2916666666666667E-2</v>
      </c>
      <c r="E14" s="67">
        <v>5.7999999999999996E-2</v>
      </c>
      <c r="F14" s="85">
        <v>18295</v>
      </c>
      <c r="G14" s="85">
        <v>18799.599999999999</v>
      </c>
      <c r="I14" s="5" t="str">
        <f t="shared" si="1"/>
        <v>2015</v>
      </c>
      <c r="J14" s="67">
        <f t="shared" si="4"/>
        <v>-2.6973483614156635E-4</v>
      </c>
      <c r="K14" s="67">
        <f t="shared" si="4"/>
        <v>4.8931380695349525E-3</v>
      </c>
      <c r="L14" s="67">
        <f t="shared" si="5"/>
        <v>-8.7500000000000008E-3</v>
      </c>
      <c r="M14" s="67">
        <f t="shared" si="2"/>
        <v>2.9999999999999957E-3</v>
      </c>
      <c r="N14" s="67">
        <f t="shared" si="6"/>
        <v>3.9010455415405598E-2</v>
      </c>
      <c r="O14" s="67">
        <f t="shared" si="3"/>
        <v>2.9455089066187545E-2</v>
      </c>
    </row>
    <row r="15" spans="1:15">
      <c r="A15" s="163" t="s">
        <v>293</v>
      </c>
      <c r="B15" s="166">
        <v>2.074622132966919E-2</v>
      </c>
      <c r="C15" s="166">
        <v>2.1966617305017921E-2</v>
      </c>
      <c r="D15" s="166">
        <v>4.8666666666666664E-2</v>
      </c>
      <c r="E15" s="166">
        <v>5.4000000000000006E-2</v>
      </c>
      <c r="F15" s="165">
        <v>18804.900000000001</v>
      </c>
      <c r="G15" s="165">
        <v>19141.7</v>
      </c>
      <c r="I15" s="163" t="str">
        <f t="shared" si="1"/>
        <v>2016</v>
      </c>
      <c r="J15" s="166">
        <f t="shared" si="4"/>
        <v>1.3451023469253309E-2</v>
      </c>
      <c r="K15" s="166">
        <f t="shared" si="4"/>
        <v>1.0096494482489948E-3</v>
      </c>
      <c r="L15" s="166">
        <f t="shared" si="5"/>
        <v>-4.2500000000000038E-3</v>
      </c>
      <c r="M15" s="166">
        <f t="shared" si="2"/>
        <v>-3.9999999999999897E-3</v>
      </c>
      <c r="N15" s="166">
        <f t="shared" si="6"/>
        <v>2.7871003006285866E-2</v>
      </c>
      <c r="O15" s="166">
        <f t="shared" si="3"/>
        <v>1.8197195685014655E-2</v>
      </c>
    </row>
    <row r="16" spans="1:15">
      <c r="A16" s="5" t="s">
        <v>294</v>
      </c>
      <c r="B16" s="67">
        <v>2.1090824745684245E-2</v>
      </c>
      <c r="C16" s="67">
        <v>1.7757512021643107E-2</v>
      </c>
      <c r="D16" s="67">
        <v>4.3499999999999997E-2</v>
      </c>
      <c r="E16" s="67">
        <v>5.7999999999999996E-2</v>
      </c>
      <c r="F16" s="85">
        <v>19612.099999999999</v>
      </c>
      <c r="G16" s="85">
        <v>19612.099999999999</v>
      </c>
      <c r="I16" s="5" t="str">
        <f t="shared" si="1"/>
        <v>2017</v>
      </c>
      <c r="J16" s="67">
        <f t="shared" si="4"/>
        <v>3.4460341601505462E-4</v>
      </c>
      <c r="K16" s="67">
        <f t="shared" si="4"/>
        <v>-4.2091052833748144E-3</v>
      </c>
      <c r="L16" s="67">
        <f t="shared" si="5"/>
        <v>-5.1666666666666666E-3</v>
      </c>
      <c r="M16" s="67">
        <f t="shared" si="2"/>
        <v>3.9999999999999897E-3</v>
      </c>
      <c r="N16" s="67">
        <f t="shared" si="6"/>
        <v>4.292498231843811E-2</v>
      </c>
      <c r="O16" s="67">
        <f t="shared" si="3"/>
        <v>2.457461980910769E-2</v>
      </c>
    </row>
    <row r="17" spans="1:15">
      <c r="A17" s="163" t="s">
        <v>295</v>
      </c>
      <c r="B17" s="166">
        <v>1.9101588486313714E-2</v>
      </c>
      <c r="C17" s="166">
        <v>2.1789886337642894E-2</v>
      </c>
      <c r="D17" s="166">
        <v>3.9000000000000007E-2</v>
      </c>
      <c r="E17" s="166">
        <v>6.4000000000000001E-2</v>
      </c>
      <c r="F17" s="165">
        <v>20656.5</v>
      </c>
      <c r="G17" s="165">
        <v>20193.900000000001</v>
      </c>
      <c r="I17" s="163" t="str">
        <f t="shared" si="1"/>
        <v>2018</v>
      </c>
      <c r="J17" s="166">
        <f t="shared" si="4"/>
        <v>-1.9892362593705304E-3</v>
      </c>
      <c r="K17" s="166">
        <f t="shared" si="4"/>
        <v>4.0323743159997871E-3</v>
      </c>
      <c r="L17" s="166">
        <f t="shared" si="5"/>
        <v>-4.4999999999999901E-3</v>
      </c>
      <c r="M17" s="166">
        <f t="shared" si="2"/>
        <v>6.0000000000000053E-3</v>
      </c>
      <c r="N17" s="166">
        <f t="shared" si="6"/>
        <v>5.3252838808694802E-2</v>
      </c>
      <c r="O17" s="166">
        <f t="shared" si="3"/>
        <v>2.9665359650419942E-2</v>
      </c>
    </row>
    <row r="18" spans="1:15">
      <c r="A18" s="5" t="s">
        <v>296</v>
      </c>
      <c r="B18" s="67">
        <v>2.2851297401217163E-2</v>
      </c>
      <c r="C18" s="67">
        <v>2.2587356175433948E-2</v>
      </c>
      <c r="D18" s="67">
        <v>3.666666666666666E-2</v>
      </c>
      <c r="E18" s="67">
        <v>7.400000000000001E-2</v>
      </c>
      <c r="F18" s="85">
        <v>21521.4</v>
      </c>
      <c r="G18" s="85">
        <v>20692.099999999999</v>
      </c>
      <c r="I18" s="5" t="str">
        <f t="shared" si="1"/>
        <v>2019</v>
      </c>
      <c r="J18" s="67">
        <f t="shared" si="4"/>
        <v>3.749708914903449E-3</v>
      </c>
      <c r="K18" s="67">
        <f t="shared" si="4"/>
        <v>7.9746983779105385E-4</v>
      </c>
      <c r="L18" s="67">
        <f t="shared" si="5"/>
        <v>-2.333333333333347E-3</v>
      </c>
      <c r="M18" s="67">
        <f t="shared" si="2"/>
        <v>1.0000000000000009E-2</v>
      </c>
      <c r="N18" s="67">
        <f t="shared" si="6"/>
        <v>4.1870597632706508E-2</v>
      </c>
      <c r="O18" s="67">
        <f t="shared" si="3"/>
        <v>2.4670816434665843E-2</v>
      </c>
    </row>
    <row r="19" spans="1:15">
      <c r="A19" s="163" t="s">
        <v>297</v>
      </c>
      <c r="B19" s="166">
        <v>1.3620054947193205E-2</v>
      </c>
      <c r="C19" s="166">
        <v>1.6196425538339554E-2</v>
      </c>
      <c r="D19" s="166">
        <v>8.0916666666666665E-2</v>
      </c>
      <c r="E19" s="166">
        <v>0.154</v>
      </c>
      <c r="F19" s="165">
        <v>21323</v>
      </c>
      <c r="G19" s="165">
        <v>20234.099999999999</v>
      </c>
      <c r="I19" s="163" t="str">
        <f t="shared" si="1"/>
        <v>2020</v>
      </c>
      <c r="J19" s="166">
        <f t="shared" si="4"/>
        <v>-9.2312424540239579E-3</v>
      </c>
      <c r="K19" s="166">
        <f t="shared" si="4"/>
        <v>-6.3909306370943941E-3</v>
      </c>
      <c r="L19" s="166">
        <f t="shared" si="5"/>
        <v>4.4250000000000005E-2</v>
      </c>
      <c r="M19" s="166">
        <f t="shared" si="2"/>
        <v>7.9999999999999988E-2</v>
      </c>
      <c r="N19" s="166">
        <f t="shared" si="6"/>
        <v>-9.2187311234399605E-3</v>
      </c>
      <c r="O19" s="166">
        <f t="shared" si="3"/>
        <v>-2.2134051159621304E-2</v>
      </c>
    </row>
    <row r="20" spans="1:15">
      <c r="A20" s="5">
        <v>2021</v>
      </c>
      <c r="B20" s="67">
        <v>7.0364028655451438E-2</v>
      </c>
      <c r="C20" s="67">
        <v>5.4534108889928934E-2</v>
      </c>
      <c r="D20" s="67">
        <v>5.3666666666666661E-2</v>
      </c>
      <c r="E20" s="67">
        <v>0.114</v>
      </c>
      <c r="F20" s="85">
        <v>23594</v>
      </c>
      <c r="G20" s="85">
        <v>21407.7</v>
      </c>
      <c r="I20" s="5">
        <f t="shared" si="1"/>
        <v>2021</v>
      </c>
      <c r="J20" s="67">
        <f t="shared" si="4"/>
        <v>5.6743973708258233E-2</v>
      </c>
      <c r="K20" s="67">
        <f t="shared" si="4"/>
        <v>3.833768335158938E-2</v>
      </c>
      <c r="L20" s="67">
        <f t="shared" si="5"/>
        <v>-2.7250000000000003E-2</v>
      </c>
      <c r="M20" s="67">
        <f t="shared" si="2"/>
        <v>-3.9999999999999994E-2</v>
      </c>
      <c r="N20" s="67">
        <f t="shared" si="6"/>
        <v>0.10650471322046617</v>
      </c>
      <c r="O20" s="67">
        <f t="shared" si="3"/>
        <v>5.8001097157768466E-2</v>
      </c>
    </row>
    <row r="21" spans="1:15">
      <c r="A21" s="163">
        <v>2022</v>
      </c>
      <c r="B21" s="166">
        <v>6.4544013314108195E-2</v>
      </c>
      <c r="C21" s="166">
        <v>5.7078349324428901E-2</v>
      </c>
      <c r="D21" s="166">
        <v>3.6499999999999998E-2</v>
      </c>
      <c r="E21" s="166">
        <v>3.3000000000000002E-2</v>
      </c>
      <c r="F21" s="165">
        <v>25744.1</v>
      </c>
      <c r="G21" s="165">
        <v>21822</v>
      </c>
      <c r="I21" s="163">
        <f t="shared" si="1"/>
        <v>2022</v>
      </c>
      <c r="J21" s="166">
        <f t="shared" si="4"/>
        <v>-5.8200153413432432E-3</v>
      </c>
      <c r="K21" s="166">
        <f t="shared" si="4"/>
        <v>2.544240434499967E-3</v>
      </c>
      <c r="L21" s="166">
        <f t="shared" si="5"/>
        <v>-1.7166666666666663E-2</v>
      </c>
      <c r="M21" s="166">
        <f t="shared" si="2"/>
        <v>-8.1000000000000003E-2</v>
      </c>
      <c r="N21" s="166">
        <f t="shared" si="6"/>
        <v>9.1129100618801306E-2</v>
      </c>
      <c r="O21" s="166">
        <f t="shared" si="3"/>
        <v>1.9352849675583927E-2</v>
      </c>
    </row>
    <row r="22" spans="1:15">
      <c r="A22" s="93">
        <v>2023</v>
      </c>
      <c r="B22" s="95">
        <v>3.3521228314302265E-2</v>
      </c>
      <c r="C22" s="95">
        <v>3.9298530886699323E-2</v>
      </c>
      <c r="D22" s="73">
        <v>3.6333333333333336E-2</v>
      </c>
      <c r="E22" s="73">
        <v>4.4999999999999998E-2</v>
      </c>
      <c r="F22" s="92">
        <v>27360.9</v>
      </c>
      <c r="G22" s="92">
        <v>22376.9</v>
      </c>
      <c r="I22" s="93">
        <f t="shared" si="1"/>
        <v>2023</v>
      </c>
      <c r="J22" s="95">
        <f t="shared" si="4"/>
        <v>-3.102278499980593E-2</v>
      </c>
      <c r="K22" s="95">
        <f t="shared" si="4"/>
        <v>-1.7779818437729578E-2</v>
      </c>
      <c r="L22" s="95">
        <f t="shared" si="5"/>
        <v>-1.6666666666666219E-4</v>
      </c>
      <c r="M22" s="95">
        <f t="shared" si="2"/>
        <v>1.1999999999999997E-2</v>
      </c>
      <c r="N22" s="95">
        <f t="shared" si="6"/>
        <v>6.2802739268414953E-2</v>
      </c>
      <c r="O22" s="95">
        <f>G22/G21-1</f>
        <v>2.5428466684996875E-2</v>
      </c>
    </row>
    <row r="23" spans="1:15">
      <c r="B23" s="17"/>
      <c r="C23" s="17"/>
      <c r="D23" s="15"/>
      <c r="E23" s="16"/>
      <c r="F23" s="16"/>
      <c r="G23" s="16"/>
    </row>
    <row r="24" spans="1:15">
      <c r="A24" s="296" t="s">
        <v>99</v>
      </c>
      <c r="B24" s="298">
        <f>AVERAGE(B$8:B$22)</f>
        <v>2.5661446841232304E-2</v>
      </c>
      <c r="C24" s="298">
        <f>AVERAGE(C$8:C$22)</f>
        <v>2.4855777495374851E-2</v>
      </c>
      <c r="D24" s="298">
        <f t="shared" ref="D24:G24" si="7">AVERAGE(D$8:D$22)</f>
        <v>6.1505555555555542E-2</v>
      </c>
      <c r="E24" s="298">
        <f t="shared" si="7"/>
        <v>6.7933333333333346E-2</v>
      </c>
      <c r="F24" s="297">
        <f t="shared" si="7"/>
        <v>19518.766666666666</v>
      </c>
      <c r="G24" s="297">
        <f t="shared" si="7"/>
        <v>19199.206666666672</v>
      </c>
    </row>
    <row r="25" spans="1:15">
      <c r="A25" s="296" t="s">
        <v>123</v>
      </c>
      <c r="B25" s="298">
        <f>B22-B21</f>
        <v>-3.102278499980593E-2</v>
      </c>
      <c r="C25" s="298">
        <f>C22-C21</f>
        <v>-1.7779818437729578E-2</v>
      </c>
      <c r="D25" s="298">
        <f t="shared" ref="D25:E25" si="8">D22-D21</f>
        <v>-1.6666666666666219E-4</v>
      </c>
      <c r="E25" s="298">
        <f t="shared" si="8"/>
        <v>1.1999999999999997E-2</v>
      </c>
      <c r="F25" s="298">
        <f t="shared" ref="F25:G25" si="9">F22/F21-1</f>
        <v>6.2802739268414953E-2</v>
      </c>
      <c r="G25" s="298">
        <f t="shared" si="9"/>
        <v>2.5428466684996875E-2</v>
      </c>
    </row>
    <row r="26" spans="1:15">
      <c r="A26" s="299" t="s">
        <v>457</v>
      </c>
      <c r="B26" s="298"/>
      <c r="C26" s="298"/>
      <c r="D26" s="298"/>
      <c r="E26" s="298"/>
      <c r="F26" s="298">
        <f>((F22/F17)^(1/5))-1</f>
        <v>5.7827196143949378E-2</v>
      </c>
      <c r="G26" s="298">
        <f>((G22/G17)^(1/5))-1</f>
        <v>2.0741903864714528E-2</v>
      </c>
    </row>
    <row r="27" spans="1:15">
      <c r="A27" s="299" t="s">
        <v>458</v>
      </c>
      <c r="B27" s="298"/>
      <c r="C27" s="298"/>
      <c r="D27" s="298"/>
      <c r="E27" s="298"/>
      <c r="F27" s="298">
        <f>((F22/F12)^(1/10))-1</f>
        <v>4.9479579726877887E-2</v>
      </c>
      <c r="G27" s="298">
        <f>((G22/G12)^(1/10))-1</f>
        <v>2.3076798600529358E-2</v>
      </c>
    </row>
    <row r="28" spans="1:15">
      <c r="A28" s="36"/>
      <c r="B28" s="74"/>
      <c r="C28" s="74"/>
      <c r="D28" s="74"/>
      <c r="E28" s="74"/>
      <c r="F28" s="74"/>
      <c r="G28" s="74"/>
    </row>
    <row r="29" spans="1:15">
      <c r="A29" s="36"/>
      <c r="B29" s="74"/>
      <c r="C29" s="74"/>
      <c r="D29" s="74"/>
      <c r="E29" s="74"/>
      <c r="F29" s="74"/>
      <c r="G29" s="74"/>
    </row>
    <row r="30" spans="1:15" s="130" customFormat="1" ht="11.25">
      <c r="A30" s="70" t="s">
        <v>28</v>
      </c>
      <c r="B30" s="70"/>
      <c r="C30" s="70"/>
      <c r="D30" s="70"/>
      <c r="E30" s="70"/>
    </row>
    <row r="31" spans="1:15" s="130" customFormat="1" ht="11.25">
      <c r="A31" s="405" t="s">
        <v>571</v>
      </c>
      <c r="B31" s="405"/>
      <c r="C31" s="405"/>
      <c r="D31" s="405"/>
      <c r="E31" s="405"/>
      <c r="F31" s="405"/>
      <c r="G31" s="405"/>
      <c r="H31" s="405"/>
      <c r="I31" s="405"/>
      <c r="J31" s="405"/>
      <c r="K31" s="405"/>
      <c r="L31" s="405"/>
      <c r="M31" s="405"/>
      <c r="N31" s="405"/>
      <c r="O31" s="405"/>
    </row>
    <row r="32" spans="1:15" s="130" customFormat="1" ht="11.25">
      <c r="A32" s="405"/>
      <c r="B32" s="405"/>
      <c r="C32" s="405"/>
      <c r="D32" s="405"/>
      <c r="E32" s="405"/>
      <c r="F32" s="405"/>
      <c r="G32" s="405"/>
      <c r="H32" s="405"/>
      <c r="I32" s="405"/>
      <c r="J32" s="405"/>
      <c r="K32" s="405"/>
      <c r="L32" s="405"/>
      <c r="M32" s="405"/>
      <c r="N32" s="405"/>
      <c r="O32" s="405"/>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7">
      <c r="A49" s="1"/>
      <c r="E49" s="20"/>
    </row>
    <row r="50" spans="1:7">
      <c r="A50" s="1"/>
      <c r="E50" s="8"/>
    </row>
    <row r="51" spans="1:7">
      <c r="A51" s="1"/>
      <c r="E51" s="8"/>
    </row>
    <row r="52" spans="1:7">
      <c r="A52" s="1"/>
      <c r="E52" s="8"/>
    </row>
    <row r="53" spans="1:7">
      <c r="A53" s="1"/>
      <c r="E53" s="8"/>
    </row>
    <row r="54" spans="1:7">
      <c r="A54" s="1"/>
      <c r="E54" s="8"/>
    </row>
    <row r="55" spans="1:7">
      <c r="A55" s="1"/>
      <c r="E55" s="8"/>
      <c r="F55" s="8"/>
      <c r="G55" s="8"/>
    </row>
    <row r="56" spans="1:7">
      <c r="A56" s="1"/>
      <c r="E56" s="8"/>
      <c r="F56" s="8"/>
      <c r="G56" s="8"/>
    </row>
    <row r="57" spans="1:7">
      <c r="A57" s="1"/>
      <c r="E57" s="8"/>
      <c r="F57" s="8"/>
      <c r="G57" s="8"/>
    </row>
    <row r="58" spans="1:7">
      <c r="A58" s="1"/>
      <c r="E58" s="8"/>
      <c r="F58" s="8"/>
      <c r="G58" s="8"/>
    </row>
    <row r="59" spans="1:7">
      <c r="A59" s="1"/>
      <c r="E59" s="8"/>
      <c r="F59" s="8"/>
      <c r="G59" s="8"/>
    </row>
    <row r="60" spans="1:7">
      <c r="A60" s="1"/>
      <c r="E60" s="8"/>
      <c r="F60" s="8"/>
      <c r="G60" s="8"/>
    </row>
    <row r="61" spans="1:7">
      <c r="A61" s="1"/>
      <c r="E61" s="8"/>
      <c r="F61" s="8"/>
      <c r="G61" s="8"/>
    </row>
    <row r="62" spans="1:7">
      <c r="A62" s="1"/>
      <c r="E62" s="8"/>
      <c r="F62" s="8"/>
      <c r="G62" s="8"/>
    </row>
    <row r="63" spans="1:7">
      <c r="A63" s="1"/>
      <c r="E63" s="8"/>
      <c r="F63" s="8"/>
      <c r="G63" s="8"/>
    </row>
    <row r="64" spans="1:7">
      <c r="A64" s="1"/>
      <c r="E64" s="8"/>
      <c r="F64" s="8"/>
      <c r="G64" s="8"/>
    </row>
    <row r="65" spans="1:7">
      <c r="A65" s="1"/>
      <c r="E65" s="8"/>
      <c r="F65" s="8"/>
      <c r="G65" s="8"/>
    </row>
    <row r="66" spans="1:7">
      <c r="A66" s="1"/>
      <c r="E66" s="8"/>
      <c r="F66" s="8"/>
      <c r="G66" s="8"/>
    </row>
    <row r="67" spans="1:7">
      <c r="A67" s="1"/>
      <c r="E67" s="8"/>
      <c r="F67" s="8"/>
      <c r="G67" s="8"/>
    </row>
    <row r="68" spans="1:7">
      <c r="A68" s="1"/>
      <c r="E68" s="8"/>
      <c r="F68" s="8"/>
      <c r="G68" s="8"/>
    </row>
    <row r="69" spans="1:7">
      <c r="A69" s="1"/>
      <c r="E69" s="8"/>
      <c r="F69" s="8"/>
      <c r="G69" s="8"/>
    </row>
    <row r="70" spans="1:7">
      <c r="A70" s="1"/>
      <c r="E70" s="8"/>
      <c r="F70" s="8"/>
      <c r="G70" s="8"/>
    </row>
    <row r="71" spans="1:7">
      <c r="A71" s="1"/>
      <c r="E71" s="8"/>
      <c r="F71" s="8"/>
      <c r="G71" s="8"/>
    </row>
    <row r="72" spans="1:7">
      <c r="A72" s="1"/>
      <c r="E72" s="8"/>
      <c r="F72" s="8"/>
      <c r="G72" s="8"/>
    </row>
    <row r="73" spans="1:7">
      <c r="A73" s="1"/>
      <c r="E73" s="8"/>
      <c r="F73" s="8"/>
      <c r="G73" s="8"/>
    </row>
    <row r="74" spans="1:7">
      <c r="A74" s="1"/>
      <c r="E74" s="8"/>
      <c r="F74" s="8"/>
      <c r="G74" s="8"/>
    </row>
    <row r="75" spans="1:7">
      <c r="A75" s="1"/>
      <c r="E75" s="8"/>
      <c r="F75" s="8"/>
      <c r="G75" s="8"/>
    </row>
    <row r="76" spans="1:7">
      <c r="A76" s="1"/>
      <c r="E76" s="8"/>
      <c r="F76" s="8"/>
      <c r="G76" s="8"/>
    </row>
    <row r="77" spans="1:7">
      <c r="A77" s="1"/>
      <c r="E77" s="8"/>
      <c r="F77" s="8"/>
      <c r="G77" s="8"/>
    </row>
    <row r="78" spans="1:7">
      <c r="A78" s="1"/>
      <c r="E78" s="8"/>
      <c r="F78" s="8"/>
      <c r="G78" s="8"/>
    </row>
    <row r="79" spans="1:7">
      <c r="A79" s="1"/>
      <c r="E79" s="8"/>
      <c r="F79" s="8"/>
      <c r="G79" s="8"/>
    </row>
    <row r="80" spans="1:7">
      <c r="A80" s="1"/>
      <c r="E80" s="8"/>
      <c r="F80" s="8"/>
      <c r="G80" s="8"/>
    </row>
    <row r="81" spans="1:7">
      <c r="A81" s="1"/>
      <c r="E81" s="8"/>
      <c r="F81" s="8"/>
      <c r="G81" s="8"/>
    </row>
    <row r="82" spans="1:7">
      <c r="A82" s="1"/>
      <c r="E82" s="8"/>
      <c r="F82" s="8"/>
      <c r="G82" s="8"/>
    </row>
    <row r="83" spans="1:7">
      <c r="A83" s="1"/>
      <c r="E83" s="8"/>
      <c r="F83" s="8"/>
      <c r="G83" s="8"/>
    </row>
    <row r="84" spans="1:7">
      <c r="A84" s="1"/>
      <c r="E84" s="8"/>
      <c r="F84" s="8"/>
      <c r="G84" s="8"/>
    </row>
    <row r="85" spans="1:7">
      <c r="A85" s="1"/>
      <c r="E85" s="8"/>
      <c r="F85" s="8"/>
      <c r="G85" s="8"/>
    </row>
    <row r="86" spans="1:7">
      <c r="A86" s="1"/>
      <c r="E86" s="8"/>
      <c r="F86" s="8"/>
      <c r="G86" s="8"/>
    </row>
    <row r="87" spans="1:7">
      <c r="A87" s="1"/>
      <c r="E87" s="8"/>
      <c r="F87" s="8"/>
      <c r="G87" s="8"/>
    </row>
    <row r="88" spans="1:7">
      <c r="A88" s="1"/>
      <c r="E88" s="8"/>
      <c r="F88" s="8"/>
      <c r="G88" s="8"/>
    </row>
    <row r="89" spans="1:7">
      <c r="A89" s="1"/>
      <c r="E89" s="8"/>
      <c r="F89" s="8"/>
      <c r="G89" s="8"/>
    </row>
    <row r="90" spans="1:7">
      <c r="A90" s="1"/>
      <c r="E90" s="8"/>
      <c r="F90" s="8"/>
      <c r="G90" s="8"/>
    </row>
    <row r="91" spans="1:7">
      <c r="A91" s="1"/>
      <c r="E91" s="8"/>
      <c r="F91" s="8"/>
      <c r="G91" s="8"/>
    </row>
    <row r="92" spans="1:7">
      <c r="A92" s="1"/>
      <c r="E92" s="8"/>
      <c r="F92" s="8"/>
      <c r="G92" s="8"/>
    </row>
    <row r="93" spans="1:7">
      <c r="A93" s="1"/>
      <c r="E93" s="8"/>
      <c r="F93" s="8"/>
      <c r="G93" s="8"/>
    </row>
    <row r="94" spans="1:7">
      <c r="A94" s="1"/>
      <c r="E94" s="8"/>
      <c r="F94" s="8"/>
      <c r="G94" s="8"/>
    </row>
    <row r="95" spans="1:7">
      <c r="A95" s="1"/>
      <c r="E95" s="8"/>
      <c r="F95" s="8"/>
      <c r="G95" s="8"/>
    </row>
    <row r="96" spans="1:7">
      <c r="A96" s="1"/>
      <c r="E96" s="8"/>
      <c r="F96" s="8"/>
      <c r="G96" s="8"/>
    </row>
    <row r="97" spans="1:7">
      <c r="A97" s="1"/>
      <c r="E97" s="8"/>
      <c r="F97" s="8"/>
      <c r="G97" s="8"/>
    </row>
    <row r="98" spans="1:7">
      <c r="A98" s="1"/>
      <c r="E98" s="8"/>
      <c r="F98" s="8"/>
      <c r="G98" s="8"/>
    </row>
    <row r="99" spans="1:7">
      <c r="A99" s="1"/>
      <c r="E99" s="8"/>
      <c r="F99" s="8"/>
      <c r="G99" s="8"/>
    </row>
    <row r="100" spans="1:7">
      <c r="A100" s="1"/>
      <c r="E100" s="8"/>
      <c r="F100" s="8"/>
      <c r="G100" s="8"/>
    </row>
    <row r="101" spans="1:7">
      <c r="A101" s="1"/>
      <c r="E101" s="8"/>
      <c r="F101" s="8"/>
      <c r="G101" s="8"/>
    </row>
    <row r="102" spans="1:7">
      <c r="A102" s="1"/>
      <c r="E102" s="8"/>
      <c r="F102" s="8"/>
      <c r="G102" s="8"/>
    </row>
    <row r="103" spans="1:7">
      <c r="A103" s="1"/>
      <c r="E103" s="8"/>
      <c r="F103" s="8"/>
      <c r="G103" s="8"/>
    </row>
    <row r="104" spans="1:7">
      <c r="A104" s="1"/>
      <c r="E104" s="8"/>
      <c r="F104" s="8"/>
      <c r="G104" s="8"/>
    </row>
    <row r="105" spans="1:7">
      <c r="A105" s="1"/>
      <c r="E105" s="8"/>
      <c r="F105" s="8"/>
      <c r="G105" s="8"/>
    </row>
    <row r="106" spans="1:7">
      <c r="A106" s="1"/>
      <c r="E106" s="8"/>
      <c r="F106" s="8"/>
      <c r="G106" s="8"/>
    </row>
    <row r="107" spans="1:7">
      <c r="A107" s="1"/>
      <c r="E107" s="8"/>
      <c r="F107" s="8"/>
      <c r="G107" s="8"/>
    </row>
    <row r="108" spans="1:7">
      <c r="A108" s="1"/>
      <c r="F108" s="8"/>
      <c r="G108" s="8"/>
    </row>
    <row r="109" spans="1:7">
      <c r="A109" s="1"/>
      <c r="F109" s="8"/>
      <c r="G109" s="8"/>
    </row>
    <row r="110" spans="1:7">
      <c r="A110" s="1"/>
      <c r="F110" s="8"/>
      <c r="G110" s="8"/>
    </row>
    <row r="111" spans="1:7">
      <c r="A111" s="1"/>
      <c r="F111" s="8"/>
      <c r="G111" s="8"/>
    </row>
    <row r="112" spans="1:7">
      <c r="A112" s="1"/>
      <c r="F112" s="8"/>
      <c r="G112" s="8"/>
    </row>
    <row r="113" spans="1:7">
      <c r="A113" s="1"/>
      <c r="F113" s="8"/>
      <c r="G113" s="8"/>
    </row>
  </sheetData>
  <mergeCells count="1">
    <mergeCell ref="A31:O32"/>
  </mergeCells>
  <hyperlinks>
    <hyperlink ref="A1" location="Contents!B3" display="Return to the Table of Contents" xr:uid="{AC6DA945-8129-4208-BA4D-6E9A70D3A7EC}"/>
  </hyperlinks>
  <pageMargins left="0.7" right="0.7" top="0.75" bottom="0.75" header="0.3" footer="0.3"/>
  <ignoredErrors>
    <ignoredError sqref="A8:A22"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82">
    <pageSetUpPr fitToPage="1"/>
  </sheetPr>
  <dimension ref="A1:T31"/>
  <sheetViews>
    <sheetView workbookViewId="0">
      <selection activeCell="A3" sqref="A3"/>
    </sheetView>
  </sheetViews>
  <sheetFormatPr defaultColWidth="9" defaultRowHeight="12.75"/>
  <cols>
    <col min="1" max="1" width="10.625" style="23" customWidth="1"/>
    <col min="2" max="7" width="8.625" style="26" customWidth="1"/>
    <col min="8" max="8" width="2.625" style="1" customWidth="1"/>
    <col min="9" max="9" width="10.625" style="1" customWidth="1"/>
    <col min="10" max="15" width="8.625" style="1" customWidth="1"/>
    <col min="16" max="16" width="4.625" style="1" customWidth="1"/>
    <col min="17" max="17" width="10.625" style="1" customWidth="1"/>
    <col min="18" max="19" width="8.625" style="1" customWidth="1"/>
    <col min="20" max="20" width="2.625" style="1" customWidth="1"/>
    <col min="21" max="16384" width="9" style="1"/>
  </cols>
  <sheetData>
    <row r="1" spans="1:19">
      <c r="A1" s="12" t="s">
        <v>55</v>
      </c>
    </row>
    <row r="2" spans="1:19">
      <c r="A2" s="12"/>
    </row>
    <row r="3" spans="1:19" s="4" customFormat="1">
      <c r="A3" s="3" t="s">
        <v>372</v>
      </c>
      <c r="B3" s="21"/>
      <c r="C3" s="21"/>
      <c r="D3" s="21"/>
      <c r="E3" s="21"/>
      <c r="F3" s="22"/>
      <c r="G3" s="21"/>
    </row>
    <row r="4" spans="1:19">
      <c r="A4" s="33"/>
      <c r="B4" s="6"/>
      <c r="C4" s="6"/>
      <c r="D4" s="6"/>
      <c r="E4" s="6"/>
      <c r="F4" s="6"/>
      <c r="G4" s="6"/>
    </row>
    <row r="5" spans="1:19">
      <c r="A5" s="33"/>
      <c r="B5" s="6"/>
      <c r="C5" s="6"/>
      <c r="D5" s="6"/>
      <c r="E5" s="6"/>
      <c r="F5" s="6"/>
      <c r="G5" s="6"/>
    </row>
    <row r="6" spans="1:19" ht="14.25" customHeight="1">
      <c r="A6" s="3" t="s">
        <v>542</v>
      </c>
      <c r="B6" s="14"/>
      <c r="C6" s="14"/>
      <c r="D6" s="14"/>
      <c r="E6" s="14"/>
      <c r="F6" s="14"/>
      <c r="G6" s="14"/>
      <c r="I6" s="3" t="s">
        <v>543</v>
      </c>
      <c r="J6" s="14"/>
      <c r="K6" s="14"/>
      <c r="L6" s="14"/>
      <c r="M6" s="14"/>
      <c r="N6" s="14"/>
      <c r="O6" s="14"/>
      <c r="Q6" s="14" t="s">
        <v>442</v>
      </c>
      <c r="S6" s="14"/>
    </row>
    <row r="7" spans="1:19" ht="25.5">
      <c r="A7" s="295"/>
      <c r="B7" s="295" t="s">
        <v>25</v>
      </c>
      <c r="C7" s="295" t="s">
        <v>27</v>
      </c>
      <c r="D7" s="295" t="s">
        <v>26</v>
      </c>
      <c r="E7" s="295" t="s">
        <v>108</v>
      </c>
      <c r="F7" s="295" t="s">
        <v>31</v>
      </c>
      <c r="G7" s="295" t="s">
        <v>116</v>
      </c>
      <c r="I7" s="399" t="s">
        <v>577</v>
      </c>
      <c r="J7" s="295" t="s">
        <v>25</v>
      </c>
      <c r="K7" s="295" t="s">
        <v>27</v>
      </c>
      <c r="L7" s="295" t="s">
        <v>26</v>
      </c>
      <c r="M7" s="295" t="s">
        <v>108</v>
      </c>
      <c r="N7" s="295" t="s">
        <v>31</v>
      </c>
      <c r="O7" s="295" t="s">
        <v>116</v>
      </c>
      <c r="Q7" s="295"/>
      <c r="R7" s="295" t="s">
        <v>31</v>
      </c>
      <c r="S7" s="295" t="s">
        <v>116</v>
      </c>
    </row>
    <row r="8" spans="1:19">
      <c r="A8" s="5" t="s">
        <v>286</v>
      </c>
      <c r="B8" s="112">
        <v>14467.3</v>
      </c>
      <c r="C8" s="112">
        <v>2105</v>
      </c>
      <c r="D8" s="112">
        <v>3517.7</v>
      </c>
      <c r="E8" s="112">
        <v>-1412.7</v>
      </c>
      <c r="F8" s="112">
        <v>11875.9</v>
      </c>
      <c r="G8" s="112">
        <v>7544.7</v>
      </c>
      <c r="I8" s="5"/>
      <c r="J8" s="67"/>
      <c r="K8" s="67"/>
      <c r="L8" s="67"/>
      <c r="M8" s="67"/>
      <c r="N8" s="67"/>
      <c r="O8" s="67"/>
      <c r="Q8" s="5" t="str">
        <f t="shared" ref="Q8:Q22" si="0">A8</f>
        <v>2009</v>
      </c>
      <c r="R8" s="74">
        <f t="shared" ref="R8:R22" si="1">F8/$B8</f>
        <v>0.82087880945304237</v>
      </c>
      <c r="S8" s="74">
        <f t="shared" ref="S8:S22" si="2">G8/$B8</f>
        <v>0.52150021082026365</v>
      </c>
    </row>
    <row r="9" spans="1:19">
      <c r="A9" s="163" t="s">
        <v>287</v>
      </c>
      <c r="B9" s="165">
        <v>14884.4</v>
      </c>
      <c r="C9" s="165">
        <v>2162.6999999999998</v>
      </c>
      <c r="D9" s="165">
        <v>3457.1</v>
      </c>
      <c r="E9" s="165">
        <v>-1294.4000000000001</v>
      </c>
      <c r="F9" s="165">
        <v>13528.8</v>
      </c>
      <c r="G9" s="165">
        <v>9018.9</v>
      </c>
      <c r="I9" s="163" t="str">
        <f t="shared" ref="I9:I22" si="3">A9</f>
        <v>2010</v>
      </c>
      <c r="J9" s="166">
        <f t="shared" ref="J9:J22" si="4">(B9-B8)/B8</f>
        <v>2.8830535068741257E-2</v>
      </c>
      <c r="K9" s="166">
        <f t="shared" ref="K9:K22" si="5">(C9-C8)/C8</f>
        <v>2.7410926365795639E-2</v>
      </c>
      <c r="L9" s="166">
        <f t="shared" ref="L9:M22" si="6">(D9-D8)/D8</f>
        <v>-1.7227165477442623E-2</v>
      </c>
      <c r="M9" s="166">
        <f t="shared" si="6"/>
        <v>-8.374035534791531E-2</v>
      </c>
      <c r="N9" s="166">
        <f t="shared" ref="N9:N22" si="7">(F9-F8)/F8</f>
        <v>0.13918103049032071</v>
      </c>
      <c r="O9" s="166">
        <f t="shared" ref="O9:O22" si="8">(G9-G8)/G8</f>
        <v>0.19539544315877369</v>
      </c>
      <c r="Q9" s="163" t="str">
        <f t="shared" si="0"/>
        <v>2010</v>
      </c>
      <c r="R9" s="166">
        <f t="shared" si="1"/>
        <v>0.90892478030689849</v>
      </c>
      <c r="S9" s="166">
        <f t="shared" si="2"/>
        <v>0.6059296982075193</v>
      </c>
    </row>
    <row r="10" spans="1:19">
      <c r="A10" s="5" t="s">
        <v>288</v>
      </c>
      <c r="B10" s="85">
        <v>15466.5</v>
      </c>
      <c r="C10" s="85">
        <v>2303.5</v>
      </c>
      <c r="D10" s="85">
        <v>3603.1</v>
      </c>
      <c r="E10" s="85">
        <v>-1299.5999999999999</v>
      </c>
      <c r="F10" s="85">
        <v>14764.2</v>
      </c>
      <c r="G10" s="85">
        <v>10128.200000000001</v>
      </c>
      <c r="I10" s="5" t="str">
        <f t="shared" si="3"/>
        <v>2011</v>
      </c>
      <c r="J10" s="67">
        <f t="shared" si="4"/>
        <v>3.910805944478786E-2</v>
      </c>
      <c r="K10" s="67">
        <f t="shared" si="5"/>
        <v>6.5103805428399775E-2</v>
      </c>
      <c r="L10" s="67">
        <f t="shared" si="6"/>
        <v>4.2231928494981343E-2</v>
      </c>
      <c r="M10" s="67">
        <f t="shared" si="6"/>
        <v>4.017305315203815E-3</v>
      </c>
      <c r="N10" s="67">
        <f t="shared" si="7"/>
        <v>9.1316302998048715E-2</v>
      </c>
      <c r="O10" s="67">
        <f t="shared" si="8"/>
        <v>0.12299726130681138</v>
      </c>
      <c r="Q10" s="5" t="str">
        <f t="shared" si="0"/>
        <v>2011</v>
      </c>
      <c r="R10" s="67">
        <f t="shared" si="1"/>
        <v>0.95459218310542149</v>
      </c>
      <c r="S10" s="67">
        <f t="shared" si="2"/>
        <v>0.65484757378851066</v>
      </c>
    </row>
    <row r="11" spans="1:19">
      <c r="A11" s="163" t="s">
        <v>289</v>
      </c>
      <c r="B11" s="165">
        <v>16109.4</v>
      </c>
      <c r="C11" s="165">
        <v>2450</v>
      </c>
      <c r="D11" s="165">
        <v>3526.6</v>
      </c>
      <c r="E11" s="165">
        <v>-1076.5999999999999</v>
      </c>
      <c r="F11" s="165">
        <v>16050.9</v>
      </c>
      <c r="G11" s="165">
        <v>11281.1</v>
      </c>
      <c r="I11" s="163" t="str">
        <f t="shared" si="3"/>
        <v>2012</v>
      </c>
      <c r="J11" s="166">
        <f t="shared" si="4"/>
        <v>4.1567258267869243E-2</v>
      </c>
      <c r="K11" s="166">
        <f t="shared" si="5"/>
        <v>6.3598871282830469E-2</v>
      </c>
      <c r="L11" s="166">
        <f t="shared" si="6"/>
        <v>-2.1231717132469262E-2</v>
      </c>
      <c r="M11" s="166">
        <f t="shared" si="6"/>
        <v>-0.17159125884887658</v>
      </c>
      <c r="N11" s="166">
        <f t="shared" si="7"/>
        <v>8.7149997968057794E-2</v>
      </c>
      <c r="O11" s="166">
        <f t="shared" si="8"/>
        <v>0.11383069054718505</v>
      </c>
      <c r="Q11" s="163" t="str">
        <f t="shared" si="0"/>
        <v>2012</v>
      </c>
      <c r="R11" s="166">
        <f t="shared" si="1"/>
        <v>0.99636857983537563</v>
      </c>
      <c r="S11" s="166">
        <f t="shared" si="2"/>
        <v>0.70028058152383088</v>
      </c>
    </row>
    <row r="12" spans="1:19">
      <c r="A12" s="5" t="s">
        <v>290</v>
      </c>
      <c r="B12" s="85">
        <v>16687.8</v>
      </c>
      <c r="C12" s="85">
        <v>2775.1</v>
      </c>
      <c r="D12" s="85">
        <v>3454.9</v>
      </c>
      <c r="E12" s="85">
        <v>-679.8</v>
      </c>
      <c r="F12" s="85">
        <v>16719.400000000001</v>
      </c>
      <c r="G12" s="85">
        <v>11982.7</v>
      </c>
      <c r="I12" s="5" t="str">
        <f t="shared" si="3"/>
        <v>2013</v>
      </c>
      <c r="J12" s="67">
        <f t="shared" si="4"/>
        <v>3.5904502961004114E-2</v>
      </c>
      <c r="K12" s="67">
        <f t="shared" si="5"/>
        <v>0.13269387755102038</v>
      </c>
      <c r="L12" s="67">
        <f t="shared" si="6"/>
        <v>-2.0331197187092333E-2</v>
      </c>
      <c r="M12" s="67">
        <f t="shared" si="6"/>
        <v>-0.36856771317109416</v>
      </c>
      <c r="N12" s="67">
        <f t="shared" si="7"/>
        <v>4.1648754898479329E-2</v>
      </c>
      <c r="O12" s="67">
        <f t="shared" si="8"/>
        <v>6.219251668720252E-2</v>
      </c>
      <c r="Q12" s="5" t="str">
        <f t="shared" si="0"/>
        <v>2013</v>
      </c>
      <c r="R12" s="67">
        <f t="shared" si="1"/>
        <v>1.0018935989165738</v>
      </c>
      <c r="S12" s="67">
        <f t="shared" si="2"/>
        <v>0.71805151068445217</v>
      </c>
    </row>
    <row r="13" spans="1:19">
      <c r="A13" s="163" t="s">
        <v>291</v>
      </c>
      <c r="B13" s="165">
        <v>17428.099999999999</v>
      </c>
      <c r="C13" s="165">
        <v>3021.5</v>
      </c>
      <c r="D13" s="165">
        <v>3506.3</v>
      </c>
      <c r="E13" s="165">
        <v>-484.8</v>
      </c>
      <c r="F13" s="165">
        <v>17794.5</v>
      </c>
      <c r="G13" s="165">
        <v>12779.9</v>
      </c>
      <c r="I13" s="163" t="str">
        <f t="shared" si="3"/>
        <v>2014</v>
      </c>
      <c r="J13" s="166">
        <f t="shared" si="4"/>
        <v>4.4361749301885169E-2</v>
      </c>
      <c r="K13" s="166">
        <f t="shared" si="5"/>
        <v>8.8789593167813805E-2</v>
      </c>
      <c r="L13" s="166">
        <f t="shared" si="6"/>
        <v>1.4877420475267038E-2</v>
      </c>
      <c r="M13" s="166">
        <f t="shared" si="6"/>
        <v>-0.28684907325684017</v>
      </c>
      <c r="N13" s="166">
        <f t="shared" si="7"/>
        <v>6.4302546742107877E-2</v>
      </c>
      <c r="O13" s="166">
        <f t="shared" si="8"/>
        <v>6.652924633012583E-2</v>
      </c>
      <c r="Q13" s="163" t="str">
        <f t="shared" si="0"/>
        <v>2014</v>
      </c>
      <c r="R13" s="166">
        <f t="shared" si="1"/>
        <v>1.0210235194886419</v>
      </c>
      <c r="S13" s="166">
        <f t="shared" si="2"/>
        <v>0.73329278578846813</v>
      </c>
    </row>
    <row r="14" spans="1:19">
      <c r="A14" s="5" t="s">
        <v>292</v>
      </c>
      <c r="B14" s="85">
        <v>18164.3</v>
      </c>
      <c r="C14" s="85">
        <v>3249.9</v>
      </c>
      <c r="D14" s="85">
        <v>3691.9</v>
      </c>
      <c r="E14" s="85">
        <v>-442</v>
      </c>
      <c r="F14" s="85">
        <v>18120.099999999999</v>
      </c>
      <c r="G14" s="85">
        <v>13116.7</v>
      </c>
      <c r="I14" s="5" t="str">
        <f t="shared" si="3"/>
        <v>2015</v>
      </c>
      <c r="J14" s="67">
        <f t="shared" si="4"/>
        <v>4.2242126221447018E-2</v>
      </c>
      <c r="K14" s="67">
        <f t="shared" si="5"/>
        <v>7.559159357934804E-2</v>
      </c>
      <c r="L14" s="67">
        <f t="shared" si="6"/>
        <v>5.2933291503864444E-2</v>
      </c>
      <c r="M14" s="67">
        <f t="shared" si="6"/>
        <v>-8.8283828382838311E-2</v>
      </c>
      <c r="N14" s="67">
        <f t="shared" si="7"/>
        <v>1.8297788642558013E-2</v>
      </c>
      <c r="O14" s="67">
        <f t="shared" si="8"/>
        <v>2.6353883833206918E-2</v>
      </c>
      <c r="Q14" s="5" t="str">
        <f t="shared" si="0"/>
        <v>2015</v>
      </c>
      <c r="R14" s="67">
        <f t="shared" si="1"/>
        <v>0.99756665547254775</v>
      </c>
      <c r="S14" s="67">
        <f t="shared" si="2"/>
        <v>0.72211425708670307</v>
      </c>
    </row>
    <row r="15" spans="1:19">
      <c r="A15" s="163" t="s">
        <v>293</v>
      </c>
      <c r="B15" s="165">
        <v>18641.3</v>
      </c>
      <c r="C15" s="165">
        <v>3268</v>
      </c>
      <c r="D15" s="165">
        <v>3852.6</v>
      </c>
      <c r="E15" s="165">
        <v>-584.70000000000005</v>
      </c>
      <c r="F15" s="165">
        <v>19539.5</v>
      </c>
      <c r="G15" s="165">
        <v>14167.6</v>
      </c>
      <c r="I15" s="163" t="str">
        <f t="shared" si="3"/>
        <v>2016</v>
      </c>
      <c r="J15" s="166">
        <f t="shared" si="4"/>
        <v>2.6260301800785056E-2</v>
      </c>
      <c r="K15" s="166">
        <f t="shared" si="5"/>
        <v>5.5694021354502935E-3</v>
      </c>
      <c r="L15" s="166">
        <f t="shared" si="6"/>
        <v>4.3527722852731605E-2</v>
      </c>
      <c r="M15" s="166">
        <f t="shared" si="6"/>
        <v>0.3228506787330318</v>
      </c>
      <c r="N15" s="166">
        <f t="shared" si="7"/>
        <v>7.8332901032555094E-2</v>
      </c>
      <c r="O15" s="166">
        <f t="shared" si="8"/>
        <v>8.0119237308164365E-2</v>
      </c>
      <c r="Q15" s="163" t="str">
        <f t="shared" si="0"/>
        <v>2016</v>
      </c>
      <c r="R15" s="166">
        <f t="shared" si="1"/>
        <v>1.0481833348532559</v>
      </c>
      <c r="S15" s="166">
        <f t="shared" si="2"/>
        <v>0.7600113725974047</v>
      </c>
    </row>
    <row r="16" spans="1:19">
      <c r="A16" s="5" t="s">
        <v>294</v>
      </c>
      <c r="B16" s="85">
        <v>19375.2</v>
      </c>
      <c r="C16" s="85">
        <v>3316.2</v>
      </c>
      <c r="D16" s="85">
        <v>3981.6</v>
      </c>
      <c r="E16" s="85">
        <v>-665.5</v>
      </c>
      <c r="F16" s="85">
        <v>20205.7</v>
      </c>
      <c r="G16" s="85">
        <v>14665.4</v>
      </c>
      <c r="I16" s="5" t="str">
        <f t="shared" si="3"/>
        <v>2017</v>
      </c>
      <c r="J16" s="67">
        <f t="shared" si="4"/>
        <v>3.9369571864623254E-2</v>
      </c>
      <c r="K16" s="67">
        <f t="shared" si="5"/>
        <v>1.4749082007343886E-2</v>
      </c>
      <c r="L16" s="67">
        <f t="shared" si="6"/>
        <v>3.348388101541816E-2</v>
      </c>
      <c r="M16" s="67">
        <f t="shared" si="6"/>
        <v>0.13819052505558396</v>
      </c>
      <c r="N16" s="67">
        <f t="shared" si="7"/>
        <v>3.4095038255840773E-2</v>
      </c>
      <c r="O16" s="67">
        <f t="shared" si="8"/>
        <v>3.5136508653547477E-2</v>
      </c>
      <c r="Q16" s="5" t="str">
        <f t="shared" si="0"/>
        <v>2017</v>
      </c>
      <c r="R16" s="67">
        <f t="shared" si="1"/>
        <v>1.0428640736611752</v>
      </c>
      <c r="S16" s="67">
        <f t="shared" si="2"/>
        <v>0.75691605764069525</v>
      </c>
    </row>
    <row r="17" spans="1:20">
      <c r="A17" s="163" t="s">
        <v>295</v>
      </c>
      <c r="B17" s="165">
        <v>20436.3</v>
      </c>
      <c r="C17" s="165">
        <v>3329.9</v>
      </c>
      <c r="D17" s="165">
        <v>4109</v>
      </c>
      <c r="E17" s="165">
        <v>-779.1</v>
      </c>
      <c r="F17" s="165">
        <v>21462.3</v>
      </c>
      <c r="G17" s="165">
        <v>15749.6</v>
      </c>
      <c r="I17" s="163" t="str">
        <f t="shared" si="3"/>
        <v>2018</v>
      </c>
      <c r="J17" s="166">
        <f t="shared" si="4"/>
        <v>5.476588628762534E-2</v>
      </c>
      <c r="K17" s="166">
        <f t="shared" si="5"/>
        <v>4.1312345455642822E-3</v>
      </c>
      <c r="L17" s="166">
        <f t="shared" si="6"/>
        <v>3.1997187060478223E-2</v>
      </c>
      <c r="M17" s="166">
        <f t="shared" si="6"/>
        <v>0.1706987227648385</v>
      </c>
      <c r="N17" s="166">
        <f t="shared" si="7"/>
        <v>6.2190372023735806E-2</v>
      </c>
      <c r="O17" s="166">
        <f t="shared" si="8"/>
        <v>7.3929112059677934E-2</v>
      </c>
      <c r="Q17" s="163" t="str">
        <f t="shared" si="0"/>
        <v>2018</v>
      </c>
      <c r="R17" s="166">
        <f t="shared" si="1"/>
        <v>1.0502047826661383</v>
      </c>
      <c r="S17" s="166">
        <f t="shared" si="2"/>
        <v>0.77066788019357713</v>
      </c>
    </row>
    <row r="18" spans="1:20">
      <c r="A18" s="5" t="s">
        <v>296</v>
      </c>
      <c r="B18" s="85">
        <v>21275.3</v>
      </c>
      <c r="C18" s="85">
        <v>3463.4</v>
      </c>
      <c r="D18" s="85">
        <v>4447</v>
      </c>
      <c r="E18" s="85">
        <v>-983.6</v>
      </c>
      <c r="F18" s="85">
        <v>22669.5</v>
      </c>
      <c r="G18" s="85">
        <v>16800.7</v>
      </c>
      <c r="I18" s="5" t="str">
        <f t="shared" si="3"/>
        <v>2019</v>
      </c>
      <c r="J18" s="67">
        <f t="shared" si="4"/>
        <v>4.1054398301062327E-2</v>
      </c>
      <c r="K18" s="67">
        <f t="shared" si="5"/>
        <v>4.0091294032853837E-2</v>
      </c>
      <c r="L18" s="67">
        <f t="shared" si="6"/>
        <v>8.2258457045509853E-2</v>
      </c>
      <c r="M18" s="67">
        <f t="shared" si="6"/>
        <v>0.26248235143113846</v>
      </c>
      <c r="N18" s="67">
        <f t="shared" si="7"/>
        <v>5.6247466487748317E-2</v>
      </c>
      <c r="O18" s="67">
        <f t="shared" si="8"/>
        <v>6.6738202874993671E-2</v>
      </c>
      <c r="Q18" s="5" t="str">
        <f t="shared" si="0"/>
        <v>2019</v>
      </c>
      <c r="R18" s="67">
        <f t="shared" si="1"/>
        <v>1.0655313908617035</v>
      </c>
      <c r="S18" s="67">
        <f t="shared" si="2"/>
        <v>0.7896809915723868</v>
      </c>
    </row>
    <row r="19" spans="1:20">
      <c r="A19" s="163" t="s">
        <v>297</v>
      </c>
      <c r="B19" s="165">
        <v>21292.400000000001</v>
      </c>
      <c r="C19" s="165">
        <v>3421.2</v>
      </c>
      <c r="D19" s="165">
        <v>6553.6</v>
      </c>
      <c r="E19" s="165">
        <v>-3132.5</v>
      </c>
      <c r="F19" s="165">
        <v>26902.5</v>
      </c>
      <c r="G19" s="165">
        <v>21016.7</v>
      </c>
      <c r="I19" s="163" t="str">
        <f t="shared" si="3"/>
        <v>2020</v>
      </c>
      <c r="J19" s="166">
        <f t="shared" si="4"/>
        <v>8.0374894831105475E-4</v>
      </c>
      <c r="K19" s="166">
        <f t="shared" si="5"/>
        <v>-1.2184558526303711E-2</v>
      </c>
      <c r="L19" s="166">
        <f t="shared" si="6"/>
        <v>0.47371261524623348</v>
      </c>
      <c r="M19" s="166">
        <f t="shared" si="6"/>
        <v>2.1847295648637659</v>
      </c>
      <c r="N19" s="166">
        <f t="shared" si="7"/>
        <v>0.18672665916760406</v>
      </c>
      <c r="O19" s="166">
        <f t="shared" si="8"/>
        <v>0.25094192503883767</v>
      </c>
      <c r="Q19" s="163" t="str">
        <f t="shared" si="0"/>
        <v>2020</v>
      </c>
      <c r="R19" s="166">
        <f t="shared" si="1"/>
        <v>1.2634789878078563</v>
      </c>
      <c r="S19" s="166">
        <f t="shared" si="2"/>
        <v>0.98705171798388158</v>
      </c>
    </row>
    <row r="20" spans="1:20">
      <c r="A20" s="5">
        <v>2021</v>
      </c>
      <c r="B20" s="85">
        <v>22936.5</v>
      </c>
      <c r="C20" s="85">
        <v>4047.1</v>
      </c>
      <c r="D20" s="85">
        <v>6822.5</v>
      </c>
      <c r="E20" s="85">
        <v>-2775.4</v>
      </c>
      <c r="F20" s="85">
        <v>28385.599999999999</v>
      </c>
      <c r="G20" s="85">
        <v>22284</v>
      </c>
      <c r="I20" s="5">
        <f t="shared" si="3"/>
        <v>2021</v>
      </c>
      <c r="J20" s="67">
        <f t="shared" si="4"/>
        <v>7.7215344442148295E-2</v>
      </c>
      <c r="K20" s="67">
        <f t="shared" si="5"/>
        <v>0.18294750379983635</v>
      </c>
      <c r="L20" s="67">
        <f t="shared" si="6"/>
        <v>4.1030883789062444E-2</v>
      </c>
      <c r="M20" s="67">
        <f t="shared" si="6"/>
        <v>-0.11399840383080603</v>
      </c>
      <c r="N20" s="67">
        <f t="shared" si="7"/>
        <v>5.5128705510640218E-2</v>
      </c>
      <c r="O20" s="67">
        <f t="shared" si="8"/>
        <v>6.0299666455723266E-2</v>
      </c>
      <c r="Q20" s="5">
        <f t="shared" si="0"/>
        <v>2021</v>
      </c>
      <c r="R20" s="67">
        <f t="shared" si="1"/>
        <v>1.2375733001983737</v>
      </c>
      <c r="S20" s="67">
        <f t="shared" si="2"/>
        <v>0.97155189327055136</v>
      </c>
    </row>
    <row r="21" spans="1:20">
      <c r="A21" s="163">
        <v>2022</v>
      </c>
      <c r="B21" s="165">
        <v>25305.7</v>
      </c>
      <c r="C21" s="165">
        <v>4897.3</v>
      </c>
      <c r="D21" s="165">
        <v>6273.3</v>
      </c>
      <c r="E21" s="165">
        <v>-1375.9</v>
      </c>
      <c r="F21" s="165">
        <v>30838.6</v>
      </c>
      <c r="G21" s="165">
        <v>24253.4</v>
      </c>
      <c r="I21" s="163">
        <f t="shared" si="3"/>
        <v>2022</v>
      </c>
      <c r="J21" s="166">
        <f t="shared" si="4"/>
        <v>0.10329387657227566</v>
      </c>
      <c r="K21" s="166">
        <f t="shared" si="5"/>
        <v>0.21007635096735941</v>
      </c>
      <c r="L21" s="166">
        <f t="shared" si="6"/>
        <v>-8.0498351044338556E-2</v>
      </c>
      <c r="M21" s="166">
        <f t="shared" si="6"/>
        <v>-0.50425163940332929</v>
      </c>
      <c r="N21" s="166">
        <f t="shared" si="7"/>
        <v>8.6417056535708248E-2</v>
      </c>
      <c r="O21" s="166">
        <f t="shared" si="8"/>
        <v>8.8377311075210976E-2</v>
      </c>
      <c r="Q21" s="163">
        <f t="shared" si="0"/>
        <v>2022</v>
      </c>
      <c r="R21" s="166">
        <f t="shared" si="1"/>
        <v>1.2186424402407361</v>
      </c>
      <c r="S21" s="166">
        <f t="shared" si="2"/>
        <v>0.95841648324290574</v>
      </c>
    </row>
    <row r="22" spans="1:20">
      <c r="A22" s="93">
        <v>2023</v>
      </c>
      <c r="B22" s="113">
        <v>26982.400000000001</v>
      </c>
      <c r="C22" s="113">
        <v>4440.8999999999996</v>
      </c>
      <c r="D22" s="113">
        <v>6134.7</v>
      </c>
      <c r="E22" s="113">
        <v>-1693.7</v>
      </c>
      <c r="F22" s="113">
        <v>32989</v>
      </c>
      <c r="G22" s="113">
        <v>26235.599999999999</v>
      </c>
      <c r="I22" s="93">
        <f t="shared" si="3"/>
        <v>2023</v>
      </c>
      <c r="J22" s="73">
        <f t="shared" si="4"/>
        <v>6.6257799626171204E-2</v>
      </c>
      <c r="K22" s="73">
        <f t="shared" si="5"/>
        <v>-9.3194209053968621E-2</v>
      </c>
      <c r="L22" s="73">
        <f t="shared" si="6"/>
        <v>-2.2093634928984803E-2</v>
      </c>
      <c r="M22" s="73">
        <f t="shared" si="6"/>
        <v>0.23097608837851583</v>
      </c>
      <c r="N22" s="73">
        <f t="shared" si="7"/>
        <v>6.9730791929594776E-2</v>
      </c>
      <c r="O22" s="73">
        <f t="shared" si="8"/>
        <v>8.1728747309655431E-2</v>
      </c>
      <c r="Q22" s="93">
        <f t="shared" si="0"/>
        <v>2023</v>
      </c>
      <c r="R22" s="73">
        <f t="shared" si="1"/>
        <v>1.2226117765654649</v>
      </c>
      <c r="S22" s="73">
        <f t="shared" si="2"/>
        <v>0.97232269924098658</v>
      </c>
    </row>
    <row r="23" spans="1:20">
      <c r="B23" s="24"/>
      <c r="C23" s="25"/>
      <c r="D23" s="1"/>
      <c r="E23" s="25"/>
      <c r="F23" s="1"/>
      <c r="G23" s="1"/>
    </row>
    <row r="24" spans="1:20">
      <c r="A24" s="300" t="s">
        <v>99</v>
      </c>
      <c r="B24" s="308">
        <f>AVERAGE(B$8:B$22)</f>
        <v>19296.86</v>
      </c>
      <c r="C24" s="308">
        <f t="shared" ref="C24:G24" si="9">AVERAGE(C$8:C$22)</f>
        <v>3216.78</v>
      </c>
      <c r="D24" s="308">
        <f t="shared" si="9"/>
        <v>4462.126666666667</v>
      </c>
      <c r="E24" s="308">
        <f t="shared" si="9"/>
        <v>-1245.3533333333335</v>
      </c>
      <c r="F24" s="308">
        <f t="shared" si="9"/>
        <v>20789.766666666666</v>
      </c>
      <c r="G24" s="308">
        <f t="shared" si="9"/>
        <v>15401.680000000002</v>
      </c>
      <c r="H24" s="105"/>
      <c r="K24" s="83"/>
      <c r="L24" s="83"/>
      <c r="M24" s="83"/>
      <c r="N24" s="83"/>
      <c r="O24" s="83"/>
      <c r="Q24" s="300" t="s">
        <v>99</v>
      </c>
      <c r="R24" s="301">
        <f>AVERAGE(R$8:R$22)</f>
        <v>1.0566892142288804</v>
      </c>
      <c r="S24" s="301">
        <f>AVERAGE(S$8:S$22)</f>
        <v>0.77484238090947577</v>
      </c>
      <c r="T24" s="105"/>
    </row>
    <row r="25" spans="1:20">
      <c r="A25" s="300" t="s">
        <v>123</v>
      </c>
      <c r="B25" s="301">
        <f>B22/B21-1</f>
        <v>6.6257799626171288E-2</v>
      </c>
      <c r="C25" s="301">
        <f t="shared" ref="C25:G25" si="10">C22/C21-1</f>
        <v>-9.319420905396858E-2</v>
      </c>
      <c r="D25" s="301">
        <f t="shared" si="10"/>
        <v>-2.2093634928984751E-2</v>
      </c>
      <c r="E25" s="301">
        <f t="shared" si="10"/>
        <v>0.23097608837851591</v>
      </c>
      <c r="F25" s="301">
        <f t="shared" si="10"/>
        <v>6.973079192959486E-2</v>
      </c>
      <c r="G25" s="301">
        <f t="shared" si="10"/>
        <v>8.1728747309655514E-2</v>
      </c>
      <c r="H25" s="105"/>
      <c r="K25" s="83"/>
      <c r="L25" s="83"/>
      <c r="M25" s="83"/>
      <c r="N25" s="83"/>
      <c r="O25" s="83"/>
      <c r="Q25" s="300" t="s">
        <v>123</v>
      </c>
      <c r="R25" s="301">
        <f>R22-R21</f>
        <v>3.9693363247288449E-3</v>
      </c>
      <c r="S25" s="301">
        <f>S22-S21</f>
        <v>1.390621599808084E-2</v>
      </c>
      <c r="T25" s="105"/>
    </row>
    <row r="26" spans="1:20">
      <c r="A26" s="309" t="s">
        <v>457</v>
      </c>
      <c r="B26" s="298">
        <f>((B22/B17)^(1/5))-1</f>
        <v>5.7147680789592536E-2</v>
      </c>
      <c r="C26" s="298">
        <f t="shared" ref="C26:G26" si="11">((C22/C17)^(1/5))-1</f>
        <v>5.9273141151831021E-2</v>
      </c>
      <c r="D26" s="298">
        <f t="shared" si="11"/>
        <v>8.3456395926798432E-2</v>
      </c>
      <c r="E26" s="298">
        <f t="shared" si="11"/>
        <v>0.16801563601088687</v>
      </c>
      <c r="F26" s="298">
        <f t="shared" si="11"/>
        <v>8.9779359193775665E-2</v>
      </c>
      <c r="G26" s="298">
        <f t="shared" si="11"/>
        <v>0.10745042592739606</v>
      </c>
      <c r="H26" s="74"/>
      <c r="R26" s="74"/>
      <c r="S26" s="74"/>
      <c r="T26" s="74"/>
    </row>
    <row r="27" spans="1:20">
      <c r="A27" s="309" t="s">
        <v>458</v>
      </c>
      <c r="B27" s="298">
        <f>((B22/B12)^(1/10))-1</f>
        <v>4.9223837882007349E-2</v>
      </c>
      <c r="C27" s="298">
        <f t="shared" ref="C27:G27" si="12">((C22/C12)^(1/10))-1</f>
        <v>4.8139856236048439E-2</v>
      </c>
      <c r="D27" s="298">
        <f t="shared" si="12"/>
        <v>5.9097114517348448E-2</v>
      </c>
      <c r="E27" s="298">
        <f t="shared" si="12"/>
        <v>9.5583625566026731E-2</v>
      </c>
      <c r="F27" s="298">
        <f t="shared" si="12"/>
        <v>7.0322971093399689E-2</v>
      </c>
      <c r="G27" s="298">
        <f t="shared" si="12"/>
        <v>8.1517699980204972E-2</v>
      </c>
      <c r="H27" s="74"/>
      <c r="R27" s="74"/>
      <c r="S27" s="74"/>
      <c r="T27" s="74"/>
    </row>
    <row r="28" spans="1:20">
      <c r="A28" s="36"/>
      <c r="B28" s="74"/>
      <c r="C28" s="74"/>
      <c r="D28" s="74"/>
      <c r="E28" s="74"/>
      <c r="F28" s="74"/>
      <c r="G28" s="74"/>
      <c r="H28" s="74"/>
      <c r="I28" s="36"/>
      <c r="J28" s="74"/>
      <c r="K28" s="74"/>
      <c r="L28" s="74"/>
      <c r="M28" s="74"/>
      <c r="Q28" s="36"/>
      <c r="R28" s="74"/>
      <c r="S28" s="74"/>
      <c r="T28" s="74"/>
    </row>
    <row r="29" spans="1:20">
      <c r="A29" s="36"/>
      <c r="B29" s="74"/>
      <c r="C29" s="74"/>
      <c r="D29" s="74"/>
      <c r="E29" s="74"/>
      <c r="F29" s="74"/>
      <c r="G29" s="74"/>
      <c r="H29" s="74"/>
      <c r="I29" s="36"/>
      <c r="J29" s="74"/>
      <c r="K29" s="74"/>
      <c r="L29" s="74"/>
      <c r="M29" s="74"/>
      <c r="Q29" s="36"/>
      <c r="R29" s="74"/>
      <c r="S29" s="74"/>
      <c r="T29" s="74"/>
    </row>
    <row r="30" spans="1:20" s="130" customFormat="1" ht="11.25" customHeight="1">
      <c r="A30" s="70" t="s">
        <v>117</v>
      </c>
      <c r="B30" s="70"/>
      <c r="C30" s="70"/>
      <c r="D30" s="70"/>
      <c r="E30" s="70"/>
      <c r="F30" s="70"/>
      <c r="G30" s="70"/>
    </row>
    <row r="31" spans="1:20" s="130" customFormat="1" ht="11.25" customHeight="1">
      <c r="A31" s="70" t="s">
        <v>312</v>
      </c>
      <c r="B31" s="70"/>
      <c r="C31" s="70"/>
      <c r="D31" s="70"/>
      <c r="E31" s="70"/>
      <c r="F31" s="70"/>
      <c r="G31" s="70"/>
    </row>
  </sheetData>
  <hyperlinks>
    <hyperlink ref="A1" location="Contents!B3" display="Return to the Table of Contents" xr:uid="{E8889C56-DE94-4E04-8BEA-942AF9AC5282}"/>
  </hyperlinks>
  <printOptions horizontalCentered="1" verticalCentered="1"/>
  <pageMargins left="0.75" right="0.75" top="0.33" bottom="0.33" header="0.25" footer="0.25"/>
  <pageSetup scale="50" orientation="portrait" r:id="rId1"/>
  <headerFooter alignWithMargins="0"/>
  <ignoredErrors>
    <ignoredError sqref="A8:A22"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21D0-BCF5-4E77-ADAC-5966404FC1B2}">
  <dimension ref="A1:L32"/>
  <sheetViews>
    <sheetView workbookViewId="0"/>
  </sheetViews>
  <sheetFormatPr defaultColWidth="12.625" defaultRowHeight="12.75"/>
  <cols>
    <col min="1" max="1" width="10.875" style="36" customWidth="1"/>
    <col min="2" max="3" width="8.625" style="88" customWidth="1"/>
    <col min="4" max="4" width="8.625" style="36" customWidth="1"/>
    <col min="5" max="5" width="2.625" style="36" customWidth="1"/>
    <col min="6" max="6" width="8.625" style="36" customWidth="1"/>
    <col min="7" max="7" width="2.625" style="36" customWidth="1"/>
    <col min="8" max="8" width="10.875" style="36" customWidth="1"/>
    <col min="9" max="12" width="8.625" style="36" customWidth="1"/>
    <col min="13" max="13" width="4.625" style="36" customWidth="1"/>
    <col min="14" max="16384" width="12.625" style="36"/>
  </cols>
  <sheetData>
    <row r="1" spans="1:12">
      <c r="A1" s="12" t="s">
        <v>55</v>
      </c>
    </row>
    <row r="3" spans="1:12" s="35" customFormat="1">
      <c r="A3" s="63" t="s">
        <v>446</v>
      </c>
      <c r="B3" s="46"/>
      <c r="C3" s="46"/>
      <c r="E3" s="4"/>
      <c r="G3" s="4"/>
    </row>
    <row r="4" spans="1:12">
      <c r="A4" s="71"/>
      <c r="B4" s="39"/>
      <c r="C4" s="39"/>
      <c r="E4" s="1"/>
      <c r="G4" s="1"/>
    </row>
    <row r="5" spans="1:12">
      <c r="A5" s="71"/>
      <c r="B5" s="39"/>
      <c r="C5" s="39"/>
      <c r="E5" s="1"/>
      <c r="G5" s="1"/>
    </row>
    <row r="6" spans="1:12">
      <c r="A6" s="63" t="s">
        <v>545</v>
      </c>
      <c r="B6" s="14"/>
      <c r="C6" s="14"/>
      <c r="D6" s="14"/>
      <c r="E6" s="1"/>
      <c r="F6" s="14"/>
      <c r="G6" s="1"/>
      <c r="H6" s="63" t="s">
        <v>544</v>
      </c>
      <c r="I6" s="14"/>
      <c r="J6" s="14"/>
      <c r="K6" s="14"/>
      <c r="L6" s="14"/>
    </row>
    <row r="7" spans="1:12" s="59" customFormat="1" ht="38.25">
      <c r="A7" s="386" t="s">
        <v>576</v>
      </c>
      <c r="B7" s="284" t="s">
        <v>100</v>
      </c>
      <c r="C7" s="285" t="s">
        <v>101</v>
      </c>
      <c r="D7" s="286" t="s">
        <v>60</v>
      </c>
      <c r="E7" s="1"/>
      <c r="F7" s="286" t="s">
        <v>352</v>
      </c>
      <c r="G7" s="1"/>
      <c r="H7" s="386" t="s">
        <v>577</v>
      </c>
      <c r="I7" s="284" t="s">
        <v>100</v>
      </c>
      <c r="J7" s="285" t="s">
        <v>101</v>
      </c>
      <c r="K7" s="286" t="s">
        <v>60</v>
      </c>
      <c r="L7" s="286" t="s">
        <v>352</v>
      </c>
    </row>
    <row r="8" spans="1:12">
      <c r="A8" s="62">
        <v>40178</v>
      </c>
      <c r="B8" s="85">
        <v>278.93619999999999</v>
      </c>
      <c r="C8" s="85">
        <v>207.28610000000003</v>
      </c>
      <c r="D8" s="85">
        <v>71.650199999999998</v>
      </c>
      <c r="E8" s="1"/>
      <c r="F8" s="64">
        <v>4717</v>
      </c>
      <c r="G8" s="1"/>
      <c r="H8" s="62"/>
      <c r="I8" s="67"/>
      <c r="J8" s="67"/>
    </row>
    <row r="9" spans="1:12">
      <c r="A9" s="291">
        <v>40543</v>
      </c>
      <c r="B9" s="292">
        <v>254.75190000000001</v>
      </c>
      <c r="C9" s="292">
        <v>219.96279999999999</v>
      </c>
      <c r="D9" s="292">
        <v>34.789000000000001</v>
      </c>
      <c r="E9" s="1"/>
      <c r="F9" s="293">
        <v>4577</v>
      </c>
      <c r="G9" s="1"/>
      <c r="H9" s="291">
        <f t="shared" ref="H9:H22" si="0">A9</f>
        <v>40543</v>
      </c>
      <c r="I9" s="294">
        <f t="shared" ref="I9:I22" si="1">B9/B8-1</f>
        <v>-8.6701905310246463E-2</v>
      </c>
      <c r="J9" s="294">
        <f t="shared" ref="J9:J22" si="2">C9/C8-1</f>
        <v>6.1155571936564845E-2</v>
      </c>
      <c r="K9" s="294">
        <f t="shared" ref="K9:K22" si="3">D9/D8-1</f>
        <v>-0.51446053186173935</v>
      </c>
      <c r="L9" s="294">
        <f t="shared" ref="L9:L22" si="4">F9/F8-1</f>
        <v>-2.9679881280474829E-2</v>
      </c>
    </row>
    <row r="10" spans="1:12">
      <c r="A10" s="62">
        <v>40908</v>
      </c>
      <c r="B10" s="85">
        <v>238.91389999999998</v>
      </c>
      <c r="C10" s="85">
        <v>224.7079</v>
      </c>
      <c r="D10" s="85">
        <v>14.206100000000001</v>
      </c>
      <c r="E10" s="1"/>
      <c r="F10" s="64">
        <v>4455</v>
      </c>
      <c r="G10" s="1"/>
      <c r="H10" s="62">
        <f t="shared" si="0"/>
        <v>40908</v>
      </c>
      <c r="I10" s="74">
        <f t="shared" si="1"/>
        <v>-6.217029195856838E-2</v>
      </c>
      <c r="J10" s="74">
        <f t="shared" si="2"/>
        <v>2.1572284040755951E-2</v>
      </c>
      <c r="K10" s="74">
        <f t="shared" si="3"/>
        <v>-0.59164965937508973</v>
      </c>
      <c r="L10" s="74">
        <f t="shared" si="4"/>
        <v>-2.6655014201442007E-2</v>
      </c>
    </row>
    <row r="11" spans="1:12">
      <c r="A11" s="291">
        <v>41274</v>
      </c>
      <c r="B11" s="292">
        <v>256.90960000000001</v>
      </c>
      <c r="C11" s="292">
        <v>224.85440000000003</v>
      </c>
      <c r="D11" s="292">
        <v>32.055099999999996</v>
      </c>
      <c r="E11" s="1"/>
      <c r="F11" s="293">
        <v>4289</v>
      </c>
      <c r="G11" s="1"/>
      <c r="H11" s="291">
        <f t="shared" si="0"/>
        <v>41274</v>
      </c>
      <c r="I11" s="294">
        <f t="shared" si="1"/>
        <v>7.5322951071495003E-2</v>
      </c>
      <c r="J11" s="294">
        <f t="shared" si="2"/>
        <v>6.5195749682156467E-4</v>
      </c>
      <c r="K11" s="294">
        <f t="shared" si="3"/>
        <v>1.2564320960714053</v>
      </c>
      <c r="L11" s="294">
        <f t="shared" si="4"/>
        <v>-3.7261503928170625E-2</v>
      </c>
    </row>
    <row r="12" spans="1:12">
      <c r="A12" s="62">
        <v>41639</v>
      </c>
      <c r="B12" s="85">
        <v>264.25314000000003</v>
      </c>
      <c r="C12" s="85">
        <v>238.46089000000001</v>
      </c>
      <c r="D12" s="85">
        <v>25.792249999999999</v>
      </c>
      <c r="E12" s="1"/>
      <c r="F12" s="64">
        <v>4146</v>
      </c>
      <c r="G12" s="1"/>
      <c r="H12" s="62">
        <f t="shared" si="0"/>
        <v>41639</v>
      </c>
      <c r="I12" s="74">
        <f t="shared" si="1"/>
        <v>2.858414010219934E-2</v>
      </c>
      <c r="J12" s="74">
        <f t="shared" si="2"/>
        <v>6.0512447165810279E-2</v>
      </c>
      <c r="K12" s="74">
        <f t="shared" si="3"/>
        <v>-0.19537764661473522</v>
      </c>
      <c r="L12" s="74">
        <f t="shared" si="4"/>
        <v>-3.3341105152716266E-2</v>
      </c>
    </row>
    <row r="13" spans="1:12">
      <c r="A13" s="291">
        <v>42004</v>
      </c>
      <c r="B13" s="292">
        <v>273.68887000000001</v>
      </c>
      <c r="C13" s="292">
        <v>250.00754999999998</v>
      </c>
      <c r="D13" s="292">
        <v>23.681319999999999</v>
      </c>
      <c r="E13" s="1"/>
      <c r="F13" s="293">
        <v>4068</v>
      </c>
      <c r="G13" s="1"/>
      <c r="H13" s="291">
        <f t="shared" si="0"/>
        <v>42004</v>
      </c>
      <c r="I13" s="294">
        <f t="shared" si="1"/>
        <v>3.5707163214787174E-2</v>
      </c>
      <c r="J13" s="294">
        <f t="shared" si="2"/>
        <v>4.8421609094891682E-2</v>
      </c>
      <c r="K13" s="294">
        <f t="shared" si="3"/>
        <v>-8.1843577043491766E-2</v>
      </c>
      <c r="L13" s="294">
        <f t="shared" si="4"/>
        <v>-1.8813314037626649E-2</v>
      </c>
    </row>
    <row r="14" spans="1:12">
      <c r="A14" s="62">
        <v>42369</v>
      </c>
      <c r="B14" s="85">
        <v>270.02163000000002</v>
      </c>
      <c r="C14" s="85">
        <v>247.3912</v>
      </c>
      <c r="D14" s="85">
        <v>22.630419999999997</v>
      </c>
      <c r="E14" s="1"/>
      <c r="F14" s="64">
        <v>3943</v>
      </c>
      <c r="G14" s="1"/>
      <c r="H14" s="62">
        <f t="shared" si="0"/>
        <v>42369</v>
      </c>
      <c r="I14" s="74">
        <f t="shared" si="1"/>
        <v>-1.3399302646103228E-2</v>
      </c>
      <c r="J14" s="74">
        <f t="shared" si="2"/>
        <v>-1.0465083954464549E-2</v>
      </c>
      <c r="K14" s="74">
        <f t="shared" si="3"/>
        <v>-4.4376749269044224E-2</v>
      </c>
      <c r="L14" s="74">
        <f t="shared" si="4"/>
        <v>-3.0727630285152463E-2</v>
      </c>
    </row>
    <row r="15" spans="1:12">
      <c r="A15" s="291">
        <v>42735</v>
      </c>
      <c r="B15" s="292">
        <v>271.50945000000002</v>
      </c>
      <c r="C15" s="292">
        <v>246.19406000000001</v>
      </c>
      <c r="D15" s="292">
        <v>25.315390000000001</v>
      </c>
      <c r="E15" s="1"/>
      <c r="F15" s="293">
        <v>3835</v>
      </c>
      <c r="G15" s="1"/>
      <c r="H15" s="291">
        <f t="shared" si="0"/>
        <v>42735</v>
      </c>
      <c r="I15" s="294">
        <f t="shared" si="1"/>
        <v>5.5100030319792381E-3</v>
      </c>
      <c r="J15" s="294">
        <f t="shared" si="2"/>
        <v>-4.8390565226248405E-3</v>
      </c>
      <c r="K15" s="294">
        <f t="shared" si="3"/>
        <v>0.11864428499338509</v>
      </c>
      <c r="L15" s="294">
        <f t="shared" si="4"/>
        <v>-2.7390311945219348E-2</v>
      </c>
    </row>
    <row r="16" spans="1:12">
      <c r="A16" s="62">
        <v>43100</v>
      </c>
      <c r="B16" s="85">
        <v>305.70276000000001</v>
      </c>
      <c r="C16" s="85">
        <v>268.63271999999995</v>
      </c>
      <c r="D16" s="85">
        <v>37.070050000000002</v>
      </c>
      <c r="E16" s="1"/>
      <c r="F16" s="64">
        <v>3726</v>
      </c>
      <c r="G16" s="1"/>
      <c r="H16" s="62">
        <f t="shared" si="0"/>
        <v>43100</v>
      </c>
      <c r="I16" s="74">
        <f t="shared" si="1"/>
        <v>0.1259378264734432</v>
      </c>
      <c r="J16" s="74">
        <f t="shared" si="2"/>
        <v>9.114216646819151E-2</v>
      </c>
      <c r="K16" s="74">
        <f t="shared" si="3"/>
        <v>0.46432861591308683</v>
      </c>
      <c r="L16" s="74">
        <f t="shared" si="4"/>
        <v>-2.8422425032594512E-2</v>
      </c>
    </row>
    <row r="17" spans="1:12">
      <c r="A17" s="291">
        <v>43465</v>
      </c>
      <c r="B17" s="292">
        <v>361.08936999999997</v>
      </c>
      <c r="C17" s="292">
        <v>318.30930999999998</v>
      </c>
      <c r="D17" s="292">
        <v>42.780059999999999</v>
      </c>
      <c r="E17" s="1"/>
      <c r="F17" s="293">
        <v>3607</v>
      </c>
      <c r="G17" s="1"/>
      <c r="H17" s="291">
        <f t="shared" si="0"/>
        <v>43465</v>
      </c>
      <c r="I17" s="294">
        <f t="shared" si="1"/>
        <v>0.18117798478495906</v>
      </c>
      <c r="J17" s="294">
        <f t="shared" si="2"/>
        <v>0.1849238246182372</v>
      </c>
      <c r="K17" s="294">
        <f t="shared" si="3"/>
        <v>0.15403297270977512</v>
      </c>
      <c r="L17" s="294">
        <f t="shared" si="4"/>
        <v>-3.1937734836285592E-2</v>
      </c>
    </row>
    <row r="18" spans="1:12">
      <c r="A18" s="62">
        <v>43830</v>
      </c>
      <c r="B18" s="85">
        <v>388.15364</v>
      </c>
      <c r="C18" s="85">
        <v>344.20997999999997</v>
      </c>
      <c r="D18" s="85">
        <v>43.943660000000001</v>
      </c>
      <c r="E18" s="1"/>
      <c r="F18" s="64">
        <v>3517</v>
      </c>
      <c r="G18" s="1"/>
      <c r="H18" s="62">
        <f t="shared" si="0"/>
        <v>43830</v>
      </c>
      <c r="I18" s="74">
        <f t="shared" si="1"/>
        <v>7.4951721785662118E-2</v>
      </c>
      <c r="J18" s="74">
        <f t="shared" si="2"/>
        <v>8.1369501884817508E-2</v>
      </c>
      <c r="K18" s="74">
        <f t="shared" si="3"/>
        <v>2.7199587845365469E-2</v>
      </c>
      <c r="L18" s="74">
        <f t="shared" si="4"/>
        <v>-2.4951483227058535E-2</v>
      </c>
    </row>
    <row r="19" spans="1:12">
      <c r="A19" s="291">
        <v>44196</v>
      </c>
      <c r="B19" s="292">
        <v>361.95409000000001</v>
      </c>
      <c r="C19" s="292">
        <v>284.68468000000001</v>
      </c>
      <c r="D19" s="292">
        <v>77.269410000000008</v>
      </c>
      <c r="E19" s="1"/>
      <c r="F19" s="293">
        <v>3435</v>
      </c>
      <c r="G19" s="1"/>
      <c r="H19" s="291">
        <f t="shared" si="0"/>
        <v>44196</v>
      </c>
      <c r="I19" s="294">
        <f t="shared" si="1"/>
        <v>-6.7497885631060961E-2</v>
      </c>
      <c r="J19" s="294">
        <f t="shared" si="2"/>
        <v>-0.17293310321798328</v>
      </c>
      <c r="K19" s="294">
        <f t="shared" si="3"/>
        <v>0.75837447313218798</v>
      </c>
      <c r="L19" s="294">
        <f t="shared" si="4"/>
        <v>-2.3315325561558131E-2</v>
      </c>
    </row>
    <row r="20" spans="1:12">
      <c r="A20" s="62">
        <v>44561</v>
      </c>
      <c r="B20" s="85">
        <v>398.54390000000001</v>
      </c>
      <c r="C20" s="85">
        <v>306.90914000000004</v>
      </c>
      <c r="D20" s="85">
        <v>91.63476</v>
      </c>
      <c r="E20" s="1"/>
      <c r="F20" s="64">
        <v>3394</v>
      </c>
      <c r="G20" s="1"/>
      <c r="H20" s="62">
        <f t="shared" si="0"/>
        <v>44561</v>
      </c>
      <c r="I20" s="74">
        <f t="shared" si="1"/>
        <v>0.10108964371696971</v>
      </c>
      <c r="J20" s="74">
        <f t="shared" si="2"/>
        <v>7.8066933563126772E-2</v>
      </c>
      <c r="K20" s="74">
        <f t="shared" si="3"/>
        <v>0.18591251052648117</v>
      </c>
      <c r="L20" s="74">
        <f t="shared" si="4"/>
        <v>-1.1935953420669554E-2</v>
      </c>
    </row>
    <row r="21" spans="1:12">
      <c r="A21" s="291">
        <v>44926</v>
      </c>
      <c r="B21" s="292">
        <v>421.26251000000002</v>
      </c>
      <c r="C21" s="292">
        <v>373.94758000000002</v>
      </c>
      <c r="D21" s="292">
        <v>47.314929999999997</v>
      </c>
      <c r="E21" s="1"/>
      <c r="F21" s="293">
        <v>3378</v>
      </c>
      <c r="G21" s="1"/>
      <c r="H21" s="291">
        <f t="shared" si="0"/>
        <v>44926</v>
      </c>
      <c r="I21" s="294">
        <f t="shared" si="1"/>
        <v>5.7004033934530129E-2</v>
      </c>
      <c r="J21" s="294">
        <f t="shared" si="2"/>
        <v>0.21843090108036534</v>
      </c>
      <c r="K21" s="294">
        <f t="shared" si="3"/>
        <v>-0.48365740249660727</v>
      </c>
      <c r="L21" s="294">
        <f t="shared" si="4"/>
        <v>-4.7142015321155473E-3</v>
      </c>
    </row>
    <row r="22" spans="1:12">
      <c r="A22" s="72">
        <v>45291</v>
      </c>
      <c r="B22" s="92">
        <v>605.75092000000006</v>
      </c>
      <c r="C22" s="92">
        <v>552.05955000000006</v>
      </c>
      <c r="D22" s="173">
        <v>53.691369999999999</v>
      </c>
      <c r="E22" s="1"/>
      <c r="F22" s="84">
        <v>3298</v>
      </c>
      <c r="G22" s="1"/>
      <c r="H22" s="72">
        <f t="shared" si="0"/>
        <v>45291</v>
      </c>
      <c r="I22" s="73">
        <f t="shared" si="1"/>
        <v>0.43794167679435803</v>
      </c>
      <c r="J22" s="73">
        <f t="shared" si="2"/>
        <v>0.47630197259198748</v>
      </c>
      <c r="K22" s="73">
        <f t="shared" si="3"/>
        <v>0.13476591849549391</v>
      </c>
      <c r="L22" s="73">
        <f t="shared" si="4"/>
        <v>-2.3682652457075237E-2</v>
      </c>
    </row>
    <row r="23" spans="1:12">
      <c r="E23" s="1"/>
    </row>
    <row r="24" spans="1:12">
      <c r="A24" s="289" t="s">
        <v>99</v>
      </c>
      <c r="B24" s="287">
        <f>AVERAGE(B$8:B$22)</f>
        <v>330.09612533333342</v>
      </c>
      <c r="C24" s="287">
        <f t="shared" ref="C24:F24" si="5">AVERAGE(C$8:C$22)</f>
        <v>287.17452400000002</v>
      </c>
      <c r="D24" s="287">
        <f t="shared" si="5"/>
        <v>42.921601333333335</v>
      </c>
      <c r="E24" s="1"/>
      <c r="F24" s="287">
        <f t="shared" si="5"/>
        <v>3892.3333333333335</v>
      </c>
    </row>
    <row r="25" spans="1:12">
      <c r="A25" s="289" t="s">
        <v>123</v>
      </c>
      <c r="B25" s="288">
        <f>B22/B21-1</f>
        <v>0.43794167679435803</v>
      </c>
      <c r="C25" s="288">
        <f t="shared" ref="C25:D25" si="6">C22/C21-1</f>
        <v>0.47630197259198748</v>
      </c>
      <c r="D25" s="288">
        <f t="shared" si="6"/>
        <v>0.13476591849549391</v>
      </c>
      <c r="E25" s="1"/>
      <c r="F25" s="288">
        <f t="shared" ref="F25" si="7">F22/F21-1</f>
        <v>-2.3682652457075237E-2</v>
      </c>
    </row>
    <row r="26" spans="1:12">
      <c r="A26" s="290" t="s">
        <v>457</v>
      </c>
      <c r="B26" s="288">
        <f>((B22/B17)^(1/5))-1</f>
        <v>0.10901105603353045</v>
      </c>
      <c r="C26" s="288">
        <f t="shared" ref="C26:D26" si="8">((C22/C17)^(1/5))-1</f>
        <v>0.1164192523716292</v>
      </c>
      <c r="D26" s="288">
        <f t="shared" si="8"/>
        <v>4.6484064075333675E-2</v>
      </c>
      <c r="F26" s="288">
        <f t="shared" ref="F26" si="9">((F22/F17)^(1/5))-1</f>
        <v>-1.7752568593387807E-2</v>
      </c>
    </row>
    <row r="27" spans="1:12">
      <c r="A27" s="290" t="s">
        <v>458</v>
      </c>
      <c r="B27" s="288">
        <f>((B22/B12)^(1/10))-1</f>
        <v>8.6494150730410224E-2</v>
      </c>
      <c r="C27" s="288">
        <f t="shared" ref="C27:D27" si="10">((C22/C12)^(1/10))-1</f>
        <v>8.7569141906225889E-2</v>
      </c>
      <c r="D27" s="288">
        <f t="shared" si="10"/>
        <v>7.6072482270730379E-2</v>
      </c>
      <c r="F27" s="288">
        <f t="shared" ref="F27" si="11">((F22/F12)^(1/10))-1</f>
        <v>-2.2622953814582347E-2</v>
      </c>
    </row>
    <row r="28" spans="1:12">
      <c r="B28" s="75"/>
    </row>
    <row r="29" spans="1:12">
      <c r="B29" s="75"/>
    </row>
    <row r="30" spans="1:12" s="130" customFormat="1" ht="11.25" customHeight="1">
      <c r="A30" s="70" t="s">
        <v>283</v>
      </c>
      <c r="B30" s="162"/>
      <c r="C30" s="162"/>
      <c r="D30" s="162"/>
      <c r="E30" s="162"/>
      <c r="F30" s="162"/>
      <c r="G30" s="162"/>
      <c r="H30" s="162"/>
      <c r="I30" s="162"/>
      <c r="J30" s="133"/>
    </row>
    <row r="31" spans="1:12" s="130" customFormat="1" ht="11.25">
      <c r="A31" s="405" t="s">
        <v>267</v>
      </c>
      <c r="B31" s="405"/>
      <c r="C31" s="405"/>
      <c r="D31" s="405"/>
      <c r="E31" s="405"/>
      <c r="F31" s="405"/>
      <c r="G31" s="70"/>
      <c r="H31" s="70"/>
      <c r="I31" s="70"/>
    </row>
    <row r="32" spans="1:12">
      <c r="D32" s="88"/>
    </row>
  </sheetData>
  <mergeCells count="1">
    <mergeCell ref="A31:F31"/>
  </mergeCells>
  <hyperlinks>
    <hyperlink ref="A1" location="Contents!B3" display="Return to the Table of Contents" xr:uid="{536653DC-4227-441B-A131-26B50CADE714}"/>
  </hyperlinks>
  <pageMargins left="0.7" right="0.7" top="0.75" bottom="0.75" header="0.3" footer="0.3"/>
  <pageSetup orientation="portrait"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R37"/>
  <sheetViews>
    <sheetView workbookViewId="0">
      <selection activeCell="A3" sqref="A3"/>
    </sheetView>
  </sheetViews>
  <sheetFormatPr defaultColWidth="10.625" defaultRowHeight="13.5" customHeight="1"/>
  <cols>
    <col min="1" max="1" width="10.875" style="36" customWidth="1"/>
    <col min="2" max="5" width="13.625" style="88" customWidth="1"/>
    <col min="6" max="6" width="2.625" style="88" customWidth="1"/>
    <col min="7" max="7" width="10.875" style="88" customWidth="1"/>
    <col min="8" max="11" width="13.625" style="88" customWidth="1"/>
    <col min="12" max="12" width="4.625" style="88" customWidth="1"/>
    <col min="13" max="13" width="10.625" style="88"/>
    <col min="14" max="16384" width="10.625" style="36"/>
  </cols>
  <sheetData>
    <row r="1" spans="1:18" ht="13.5" customHeight="1">
      <c r="A1" s="68" t="s">
        <v>55</v>
      </c>
    </row>
    <row r="3" spans="1:18" ht="13.5" customHeight="1">
      <c r="A3" s="118" t="s">
        <v>103</v>
      </c>
      <c r="B3" s="39"/>
      <c r="C3" s="39"/>
      <c r="D3" s="39"/>
      <c r="E3" s="39"/>
      <c r="F3" s="39"/>
      <c r="G3" s="39"/>
      <c r="H3" s="39"/>
      <c r="I3" s="39"/>
      <c r="J3" s="39"/>
      <c r="K3" s="39"/>
      <c r="L3" s="39"/>
      <c r="M3" s="39"/>
      <c r="N3" s="1"/>
      <c r="O3" s="1"/>
      <c r="P3" s="1"/>
      <c r="Q3" s="1"/>
      <c r="R3" s="1"/>
    </row>
    <row r="4" spans="1:18" ht="13.5" customHeight="1">
      <c r="A4" s="13"/>
      <c r="B4" s="39"/>
      <c r="C4" s="39"/>
      <c r="D4" s="39"/>
      <c r="E4" s="39"/>
      <c r="F4" s="39"/>
      <c r="G4" s="39"/>
      <c r="H4" s="39"/>
      <c r="I4" s="39"/>
      <c r="J4" s="39"/>
      <c r="K4" s="39"/>
      <c r="L4" s="39"/>
      <c r="M4" s="39"/>
      <c r="N4" s="1"/>
      <c r="O4" s="1"/>
      <c r="P4" s="1"/>
      <c r="Q4" s="1"/>
      <c r="R4" s="1"/>
    </row>
    <row r="5" spans="1:18" ht="13.5" customHeight="1">
      <c r="A5" s="13"/>
      <c r="B5" s="39"/>
      <c r="C5" s="39"/>
      <c r="D5" s="39"/>
      <c r="E5" s="39"/>
      <c r="F5" s="39"/>
      <c r="G5" s="39"/>
      <c r="H5" s="39"/>
      <c r="I5" s="39"/>
      <c r="J5" s="39"/>
      <c r="K5" s="39"/>
      <c r="L5" s="39"/>
      <c r="M5" s="39"/>
      <c r="N5" s="1"/>
      <c r="O5" s="1"/>
      <c r="P5" s="1"/>
      <c r="Q5" s="1"/>
      <c r="R5" s="1"/>
    </row>
    <row r="6" spans="1:18" ht="13.5" customHeight="1">
      <c r="A6" s="118" t="s">
        <v>546</v>
      </c>
      <c r="B6" s="14"/>
      <c r="C6" s="14"/>
      <c r="D6" s="14"/>
      <c r="E6" s="14"/>
      <c r="F6" s="39"/>
      <c r="G6" s="118" t="s">
        <v>547</v>
      </c>
      <c r="H6" s="14"/>
      <c r="I6" s="14"/>
      <c r="J6" s="14"/>
      <c r="K6" s="14"/>
      <c r="L6" s="160"/>
      <c r="M6" s="39"/>
      <c r="N6" s="1"/>
      <c r="O6" s="1"/>
      <c r="P6" s="1"/>
      <c r="Q6" s="1"/>
      <c r="R6" s="1"/>
    </row>
    <row r="7" spans="1:18" s="59" customFormat="1" ht="25.5">
      <c r="A7" s="378"/>
      <c r="B7" s="379" t="s">
        <v>353</v>
      </c>
      <c r="C7" s="379" t="s">
        <v>445</v>
      </c>
      <c r="D7" s="379" t="s">
        <v>443</v>
      </c>
      <c r="E7" s="379" t="s">
        <v>197</v>
      </c>
      <c r="F7" s="39"/>
      <c r="G7" s="386" t="s">
        <v>577</v>
      </c>
      <c r="H7" s="379" t="str">
        <f>B7</f>
        <v>Broker-
Dealers</v>
      </c>
      <c r="I7" s="379" t="str">
        <f t="shared" ref="I7:K7" si="0">C7</f>
        <v>Branch Offices</v>
      </c>
      <c r="J7" s="379" t="str">
        <f t="shared" si="0"/>
        <v xml:space="preserve">Investment Advisor Firms </v>
      </c>
      <c r="K7" s="379" t="str">
        <f t="shared" si="0"/>
        <v>Registered Representatives</v>
      </c>
      <c r="L7" s="100"/>
      <c r="M7" s="81"/>
      <c r="N7" s="7"/>
      <c r="O7" s="7"/>
      <c r="P7" s="7"/>
      <c r="Q7" s="7"/>
      <c r="R7" s="7"/>
    </row>
    <row r="8" spans="1:18" ht="13.5" customHeight="1">
      <c r="A8" s="45">
        <v>40178</v>
      </c>
      <c r="B8" s="78">
        <v>4717</v>
      </c>
      <c r="C8" s="78">
        <v>166699</v>
      </c>
      <c r="D8" s="78">
        <v>25587</v>
      </c>
      <c r="E8" s="78">
        <v>630896</v>
      </c>
      <c r="F8" s="39"/>
      <c r="G8" s="45"/>
      <c r="H8" s="67"/>
      <c r="I8" s="67"/>
      <c r="J8" s="67"/>
      <c r="K8" s="67"/>
      <c r="L8" s="78"/>
      <c r="M8" s="78"/>
      <c r="N8" s="1"/>
      <c r="O8" s="1"/>
      <c r="P8" s="1"/>
      <c r="Q8" s="1"/>
      <c r="R8" s="1"/>
    </row>
    <row r="9" spans="1:18" ht="13.5" customHeight="1">
      <c r="A9" s="381">
        <v>40543</v>
      </c>
      <c r="B9" s="383">
        <v>4577</v>
      </c>
      <c r="C9" s="383">
        <v>162711</v>
      </c>
      <c r="D9" s="383">
        <v>26159</v>
      </c>
      <c r="E9" s="383">
        <v>628453</v>
      </c>
      <c r="F9" s="39"/>
      <c r="G9" s="381">
        <f t="shared" ref="G9:G22" si="1">A9</f>
        <v>40543</v>
      </c>
      <c r="H9" s="294">
        <f>B9/B8-1</f>
        <v>-2.9679881280474829E-2</v>
      </c>
      <c r="I9" s="294">
        <f t="shared" ref="I9:K22" si="2">C9/C8-1</f>
        <v>-2.3923358868379485E-2</v>
      </c>
      <c r="J9" s="294">
        <f>D9/D8-1</f>
        <v>2.2355102200336097E-2</v>
      </c>
      <c r="K9" s="294">
        <f t="shared" si="2"/>
        <v>-3.8722705485532138E-3</v>
      </c>
      <c r="L9" s="74"/>
      <c r="M9" s="78"/>
      <c r="N9" s="1"/>
      <c r="O9" s="1"/>
      <c r="P9" s="1"/>
      <c r="Q9" s="1"/>
      <c r="R9" s="1"/>
    </row>
    <row r="10" spans="1:18" ht="13.5" customHeight="1">
      <c r="A10" s="45">
        <v>40908</v>
      </c>
      <c r="B10" s="78">
        <v>4455</v>
      </c>
      <c r="C10" s="78">
        <v>160403</v>
      </c>
      <c r="D10" s="78">
        <v>26306</v>
      </c>
      <c r="E10" s="78">
        <v>627055</v>
      </c>
      <c r="F10" s="39"/>
      <c r="G10" s="45">
        <f t="shared" si="1"/>
        <v>40908</v>
      </c>
      <c r="H10" s="74">
        <f t="shared" ref="H10:H22" si="3">B10/B9-1</f>
        <v>-2.6655014201442007E-2</v>
      </c>
      <c r="I10" s="74">
        <f t="shared" si="2"/>
        <v>-1.4184658689332608E-2</v>
      </c>
      <c r="J10" s="74">
        <f t="shared" si="2"/>
        <v>5.6194808670055885E-3</v>
      </c>
      <c r="K10" s="74">
        <f t="shared" si="2"/>
        <v>-2.2245100270028573E-3</v>
      </c>
      <c r="L10" s="74"/>
      <c r="M10" s="78"/>
      <c r="N10" s="1"/>
      <c r="O10" s="1"/>
      <c r="P10" s="1"/>
      <c r="Q10" s="1"/>
      <c r="R10" s="1"/>
    </row>
    <row r="11" spans="1:18" ht="13.5" customHeight="1">
      <c r="A11" s="381">
        <v>41274</v>
      </c>
      <c r="B11" s="383">
        <v>4289</v>
      </c>
      <c r="C11" s="383">
        <v>161149</v>
      </c>
      <c r="D11" s="383">
        <v>27875</v>
      </c>
      <c r="E11" s="383">
        <v>627472</v>
      </c>
      <c r="F11" s="39"/>
      <c r="G11" s="381">
        <f t="shared" si="1"/>
        <v>41274</v>
      </c>
      <c r="H11" s="294">
        <f t="shared" si="3"/>
        <v>-3.7261503928170625E-2</v>
      </c>
      <c r="I11" s="294">
        <f t="shared" si="2"/>
        <v>4.6507858331825691E-3</v>
      </c>
      <c r="J11" s="294">
        <f t="shared" si="2"/>
        <v>5.9644187637801327E-2</v>
      </c>
      <c r="K11" s="294">
        <f t="shared" si="2"/>
        <v>6.650134358230364E-4</v>
      </c>
      <c r="L11" s="74"/>
      <c r="M11" s="78"/>
      <c r="N11" s="1"/>
      <c r="O11" s="1"/>
      <c r="P11" s="1"/>
      <c r="Q11" s="1"/>
      <c r="R11" s="1"/>
    </row>
    <row r="12" spans="1:18" ht="13.5" customHeight="1">
      <c r="A12" s="45">
        <v>41639</v>
      </c>
      <c r="B12" s="78">
        <v>4146</v>
      </c>
      <c r="C12" s="78">
        <v>160478</v>
      </c>
      <c r="D12" s="78">
        <v>28209</v>
      </c>
      <c r="E12" s="78">
        <v>627468</v>
      </c>
      <c r="F12" s="39"/>
      <c r="G12" s="45">
        <f t="shared" si="1"/>
        <v>41639</v>
      </c>
      <c r="H12" s="74">
        <f t="shared" si="3"/>
        <v>-3.3341105152716266E-2</v>
      </c>
      <c r="I12" s="74">
        <f t="shared" si="2"/>
        <v>-4.1638483639364621E-3</v>
      </c>
      <c r="J12" s="74">
        <f t="shared" si="2"/>
        <v>1.1982062780269143E-2</v>
      </c>
      <c r="K12" s="74">
        <f t="shared" si="2"/>
        <v>-6.3747864446073166E-6</v>
      </c>
      <c r="L12" s="74"/>
      <c r="M12" s="78"/>
      <c r="N12" s="1"/>
      <c r="O12" s="1"/>
      <c r="P12" s="1"/>
      <c r="Q12" s="1"/>
      <c r="R12" s="1"/>
    </row>
    <row r="13" spans="1:18" ht="13.5" customHeight="1">
      <c r="A13" s="381">
        <v>42004</v>
      </c>
      <c r="B13" s="383">
        <v>4068</v>
      </c>
      <c r="C13" s="383">
        <v>161446</v>
      </c>
      <c r="D13" s="383">
        <v>28812</v>
      </c>
      <c r="E13" s="383">
        <v>636151</v>
      </c>
      <c r="F13" s="39"/>
      <c r="G13" s="381">
        <f t="shared" si="1"/>
        <v>42004</v>
      </c>
      <c r="H13" s="294">
        <f t="shared" si="3"/>
        <v>-1.8813314037626649E-2</v>
      </c>
      <c r="I13" s="294">
        <f t="shared" si="2"/>
        <v>6.0319794613592492E-3</v>
      </c>
      <c r="J13" s="294">
        <f t="shared" si="2"/>
        <v>2.1376156545783287E-2</v>
      </c>
      <c r="K13" s="294">
        <f t="shared" si="2"/>
        <v>1.3838155890021575E-2</v>
      </c>
      <c r="L13" s="74"/>
      <c r="M13" s="78"/>
      <c r="N13" s="1"/>
      <c r="O13" s="1"/>
      <c r="P13" s="1"/>
      <c r="Q13" s="1"/>
      <c r="R13" s="1"/>
    </row>
    <row r="14" spans="1:18" ht="13.5" customHeight="1">
      <c r="A14" s="45">
        <v>42369</v>
      </c>
      <c r="B14" s="78">
        <v>3943</v>
      </c>
      <c r="C14" s="78">
        <v>161392</v>
      </c>
      <c r="D14" s="78">
        <v>29352</v>
      </c>
      <c r="E14" s="78">
        <v>639409</v>
      </c>
      <c r="F14" s="39"/>
      <c r="G14" s="45">
        <f t="shared" si="1"/>
        <v>42369</v>
      </c>
      <c r="H14" s="74">
        <f t="shared" si="3"/>
        <v>-3.0727630285152463E-2</v>
      </c>
      <c r="I14" s="74">
        <f t="shared" si="2"/>
        <v>-3.3447716264256577E-4</v>
      </c>
      <c r="J14" s="74">
        <f t="shared" si="2"/>
        <v>1.8742190753852528E-2</v>
      </c>
      <c r="K14" s="74">
        <f t="shared" si="2"/>
        <v>5.1214255734881586E-3</v>
      </c>
      <c r="L14" s="74"/>
      <c r="M14" s="78"/>
      <c r="N14" s="1"/>
      <c r="O14" s="1"/>
      <c r="P14" s="1"/>
      <c r="Q14" s="1"/>
      <c r="R14" s="1"/>
    </row>
    <row r="15" spans="1:18" ht="13.5" customHeight="1">
      <c r="A15" s="381">
        <v>42735</v>
      </c>
      <c r="B15" s="383">
        <v>3835</v>
      </c>
      <c r="C15" s="383">
        <v>159464</v>
      </c>
      <c r="D15" s="383">
        <v>29690</v>
      </c>
      <c r="E15" s="383">
        <v>635588</v>
      </c>
      <c r="F15" s="39"/>
      <c r="G15" s="381">
        <f t="shared" si="1"/>
        <v>42735</v>
      </c>
      <c r="H15" s="294">
        <f t="shared" si="3"/>
        <v>-2.7390311945219348E-2</v>
      </c>
      <c r="I15" s="294">
        <f t="shared" si="2"/>
        <v>-1.1946069197977582E-2</v>
      </c>
      <c r="J15" s="294">
        <f t="shared" si="2"/>
        <v>1.151539929136014E-2</v>
      </c>
      <c r="K15" s="294">
        <f t="shared" si="2"/>
        <v>-5.975830806260185E-3</v>
      </c>
      <c r="L15" s="74"/>
      <c r="M15" s="78"/>
      <c r="N15" s="1"/>
      <c r="O15" s="1"/>
      <c r="P15" s="1"/>
      <c r="Q15" s="1"/>
      <c r="R15" s="1"/>
    </row>
    <row r="16" spans="1:18" ht="13.5" customHeight="1">
      <c r="A16" s="45">
        <v>43100</v>
      </c>
      <c r="B16" s="78">
        <v>3726</v>
      </c>
      <c r="C16" s="78">
        <v>155967</v>
      </c>
      <c r="D16" s="78">
        <v>30196</v>
      </c>
      <c r="E16" s="78">
        <v>630205</v>
      </c>
      <c r="F16" s="39"/>
      <c r="G16" s="45">
        <f t="shared" si="1"/>
        <v>43100</v>
      </c>
      <c r="H16" s="74">
        <f t="shared" si="3"/>
        <v>-2.8422425032594512E-2</v>
      </c>
      <c r="I16" s="74">
        <f t="shared" si="2"/>
        <v>-2.1929714543721501E-2</v>
      </c>
      <c r="J16" s="74">
        <f t="shared" si="2"/>
        <v>1.7042775345234018E-2</v>
      </c>
      <c r="K16" s="74">
        <f t="shared" si="2"/>
        <v>-8.4693228947053667E-3</v>
      </c>
      <c r="L16" s="74"/>
      <c r="M16" s="78"/>
      <c r="N16" s="1"/>
      <c r="O16" s="1"/>
      <c r="P16" s="1"/>
      <c r="Q16" s="1"/>
      <c r="R16" s="1"/>
    </row>
    <row r="17" spans="1:18" ht="13.5" customHeight="1">
      <c r="A17" s="381">
        <v>43465</v>
      </c>
      <c r="B17" s="383">
        <v>3607</v>
      </c>
      <c r="C17" s="383">
        <v>154661</v>
      </c>
      <c r="D17" s="383">
        <v>30808</v>
      </c>
      <c r="E17" s="383">
        <v>629465</v>
      </c>
      <c r="F17" s="39"/>
      <c r="G17" s="381">
        <f t="shared" si="1"/>
        <v>43465</v>
      </c>
      <c r="H17" s="294">
        <f t="shared" si="3"/>
        <v>-3.1937734836285592E-2</v>
      </c>
      <c r="I17" s="294">
        <f t="shared" si="2"/>
        <v>-8.3735662031070301E-3</v>
      </c>
      <c r="J17" s="294">
        <f t="shared" si="2"/>
        <v>2.0267585110610664E-2</v>
      </c>
      <c r="K17" s="294">
        <f t="shared" si="2"/>
        <v>-1.1742210867892178E-3</v>
      </c>
      <c r="L17" s="74"/>
      <c r="M17" s="78"/>
      <c r="N17" s="1"/>
      <c r="O17" s="1"/>
      <c r="P17" s="1"/>
      <c r="Q17" s="1"/>
      <c r="R17" s="1"/>
    </row>
    <row r="18" spans="1:18" ht="13.5" customHeight="1">
      <c r="A18" s="45">
        <v>43830</v>
      </c>
      <c r="B18" s="78">
        <v>3517</v>
      </c>
      <c r="C18" s="78">
        <v>153907</v>
      </c>
      <c r="D18" s="78">
        <v>31063</v>
      </c>
      <c r="E18" s="78">
        <v>624609</v>
      </c>
      <c r="F18" s="39"/>
      <c r="G18" s="45">
        <f t="shared" si="1"/>
        <v>43830</v>
      </c>
      <c r="H18" s="74">
        <f t="shared" si="3"/>
        <v>-2.4951483227058535E-2</v>
      </c>
      <c r="I18" s="74">
        <f t="shared" si="2"/>
        <v>-4.8751786164579203E-3</v>
      </c>
      <c r="J18" s="74">
        <f t="shared" si="2"/>
        <v>8.2770708906776402E-3</v>
      </c>
      <c r="K18" s="74">
        <f t="shared" si="2"/>
        <v>-7.7144876998721523E-3</v>
      </c>
      <c r="L18" s="74"/>
      <c r="M18" s="78"/>
      <c r="N18" s="1"/>
      <c r="O18" s="1"/>
      <c r="P18" s="1"/>
      <c r="Q18" s="1"/>
      <c r="R18" s="1"/>
    </row>
    <row r="19" spans="1:18" ht="13.5" customHeight="1">
      <c r="A19" s="381">
        <v>44196</v>
      </c>
      <c r="B19" s="383">
        <v>3435</v>
      </c>
      <c r="C19" s="383">
        <v>152861</v>
      </c>
      <c r="D19" s="383">
        <v>31396</v>
      </c>
      <c r="E19" s="383">
        <v>617495</v>
      </c>
      <c r="F19" s="39"/>
      <c r="G19" s="381">
        <f t="shared" si="1"/>
        <v>44196</v>
      </c>
      <c r="H19" s="294">
        <f t="shared" si="3"/>
        <v>-2.3315325561558131E-2</v>
      </c>
      <c r="I19" s="294">
        <f t="shared" si="2"/>
        <v>-6.7963120585807779E-3</v>
      </c>
      <c r="J19" s="294">
        <f t="shared" si="2"/>
        <v>1.0720149373853127E-2</v>
      </c>
      <c r="K19" s="294">
        <f t="shared" si="2"/>
        <v>-1.1389525287019531E-2</v>
      </c>
      <c r="L19" s="74"/>
      <c r="M19" s="78"/>
      <c r="N19" s="1"/>
      <c r="O19" s="1"/>
      <c r="P19" s="1"/>
      <c r="Q19" s="1"/>
      <c r="R19" s="1"/>
    </row>
    <row r="20" spans="1:18" ht="13.5" customHeight="1">
      <c r="A20" s="45">
        <v>44561</v>
      </c>
      <c r="B20" s="78">
        <v>3394</v>
      </c>
      <c r="C20" s="78">
        <v>149887</v>
      </c>
      <c r="D20" s="78">
        <v>32149</v>
      </c>
      <c r="E20" s="78">
        <v>612423</v>
      </c>
      <c r="F20" s="39"/>
      <c r="G20" s="45">
        <f t="shared" si="1"/>
        <v>44561</v>
      </c>
      <c r="H20" s="74">
        <f t="shared" si="3"/>
        <v>-1.1935953420669554E-2</v>
      </c>
      <c r="I20" s="74">
        <f t="shared" si="2"/>
        <v>-1.9455583831062162E-2</v>
      </c>
      <c r="J20" s="74">
        <f t="shared" si="2"/>
        <v>2.39839469996177E-2</v>
      </c>
      <c r="K20" s="74">
        <f t="shared" si="2"/>
        <v>-8.2138316909449172E-3</v>
      </c>
      <c r="L20" s="74"/>
      <c r="M20" s="78"/>
      <c r="N20" s="1"/>
      <c r="O20" s="1"/>
      <c r="P20" s="1"/>
      <c r="Q20" s="1"/>
      <c r="R20" s="1"/>
    </row>
    <row r="21" spans="1:18" ht="13.5" customHeight="1">
      <c r="A21" s="381">
        <v>44926</v>
      </c>
      <c r="B21" s="383">
        <v>3378</v>
      </c>
      <c r="C21" s="383">
        <v>150647</v>
      </c>
      <c r="D21" s="383">
        <v>32484</v>
      </c>
      <c r="E21" s="383">
        <v>620873</v>
      </c>
      <c r="F21" s="39"/>
      <c r="G21" s="381">
        <f t="shared" si="1"/>
        <v>44926</v>
      </c>
      <c r="H21" s="294">
        <f t="shared" si="3"/>
        <v>-4.7142015321155473E-3</v>
      </c>
      <c r="I21" s="294">
        <f t="shared" si="2"/>
        <v>5.0704864331130306E-3</v>
      </c>
      <c r="J21" s="294">
        <f t="shared" si="2"/>
        <v>1.0420230800335828E-2</v>
      </c>
      <c r="K21" s="294">
        <f t="shared" si="2"/>
        <v>1.3797652929429471E-2</v>
      </c>
      <c r="L21" s="74"/>
      <c r="M21" s="78"/>
      <c r="N21" s="1"/>
      <c r="O21" s="1"/>
      <c r="P21" s="1"/>
      <c r="Q21" s="1"/>
      <c r="R21" s="1"/>
    </row>
    <row r="22" spans="1:18" ht="13.5" customHeight="1">
      <c r="A22" s="77">
        <v>45291</v>
      </c>
      <c r="B22" s="79">
        <v>3298</v>
      </c>
      <c r="C22" s="79">
        <v>148718</v>
      </c>
      <c r="D22" s="79">
        <v>32402</v>
      </c>
      <c r="E22" s="79">
        <v>628392</v>
      </c>
      <c r="F22" s="39"/>
      <c r="G22" s="77">
        <f t="shared" si="1"/>
        <v>45291</v>
      </c>
      <c r="H22" s="73">
        <f t="shared" si="3"/>
        <v>-2.3682652457075237E-2</v>
      </c>
      <c r="I22" s="73">
        <f t="shared" si="2"/>
        <v>-1.2804768764064334E-2</v>
      </c>
      <c r="J22" s="73">
        <f t="shared" si="2"/>
        <v>-2.5243196650658328E-3</v>
      </c>
      <c r="K22" s="73">
        <f t="shared" si="2"/>
        <v>1.2110367176540127E-2</v>
      </c>
      <c r="L22" s="74"/>
      <c r="M22" s="78"/>
      <c r="N22" s="1"/>
      <c r="O22" s="1"/>
      <c r="P22" s="1"/>
      <c r="Q22" s="1"/>
      <c r="R22" s="1"/>
    </row>
    <row r="23" spans="1:18" ht="13.5" customHeight="1">
      <c r="A23" s="45"/>
      <c r="B23" s="80"/>
      <c r="C23" s="78"/>
      <c r="D23" s="78"/>
      <c r="E23" s="78"/>
      <c r="F23" s="39"/>
      <c r="G23" s="36"/>
      <c r="H23" s="36"/>
      <c r="I23" s="36"/>
      <c r="J23" s="36"/>
      <c r="K23" s="78"/>
      <c r="L23" s="78"/>
      <c r="M23" s="78"/>
      <c r="N23" s="1"/>
      <c r="O23" s="1"/>
      <c r="P23" s="1"/>
      <c r="Q23" s="1"/>
      <c r="R23" s="1"/>
    </row>
    <row r="24" spans="1:18" ht="13.5" customHeight="1">
      <c r="A24" s="289" t="s">
        <v>99</v>
      </c>
      <c r="B24" s="287">
        <f>AVERAGE(B$8:B$22)</f>
        <v>3892.3333333333335</v>
      </c>
      <c r="C24" s="287">
        <f t="shared" ref="C24:E24" si="4">AVERAGE(C$8:C$22)</f>
        <v>157359.33333333334</v>
      </c>
      <c r="D24" s="287">
        <f t="shared" si="4"/>
        <v>29499.200000000001</v>
      </c>
      <c r="E24" s="287">
        <f t="shared" si="4"/>
        <v>627730.26666666672</v>
      </c>
      <c r="F24" s="39"/>
      <c r="M24" s="75"/>
      <c r="N24" s="1"/>
      <c r="O24" s="1"/>
      <c r="P24" s="1"/>
      <c r="Q24" s="1"/>
      <c r="R24" s="1"/>
    </row>
    <row r="25" spans="1:18" ht="13.5" customHeight="1">
      <c r="A25" s="289" t="s">
        <v>123</v>
      </c>
      <c r="B25" s="380">
        <f>B22/B21-1</f>
        <v>-2.3682652457075237E-2</v>
      </c>
      <c r="C25" s="380">
        <f>C22/C21-1</f>
        <v>-1.2804768764064334E-2</v>
      </c>
      <c r="D25" s="380">
        <f>D22/D21-1</f>
        <v>-2.5243196650658328E-3</v>
      </c>
      <c r="E25" s="380">
        <f>E22/E21-1</f>
        <v>1.2110367176540127E-2</v>
      </c>
      <c r="F25" s="39"/>
      <c r="M25" s="45"/>
      <c r="N25" s="78"/>
      <c r="O25" s="1"/>
      <c r="P25" s="1"/>
      <c r="Q25" s="1"/>
      <c r="R25" s="1"/>
    </row>
    <row r="26" spans="1:18" ht="13.5" customHeight="1">
      <c r="A26" s="290" t="s">
        <v>457</v>
      </c>
      <c r="B26" s="288">
        <f>((B22/B17)^(1/5))-1</f>
        <v>-1.7752568593387807E-2</v>
      </c>
      <c r="C26" s="288">
        <f t="shared" ref="C26:E26" si="5">((C22/C17)^(1/5))-1</f>
        <v>-7.8061187093816375E-3</v>
      </c>
      <c r="D26" s="288">
        <f t="shared" si="5"/>
        <v>1.0140217631234849E-2</v>
      </c>
      <c r="E26" s="288">
        <f t="shared" si="5"/>
        <v>-3.411571328091334E-4</v>
      </c>
      <c r="F26" s="75"/>
      <c r="G26" s="36"/>
      <c r="H26" s="74"/>
      <c r="I26" s="74"/>
      <c r="J26" s="74"/>
      <c r="K26" s="74"/>
      <c r="L26" s="74"/>
      <c r="M26" s="45"/>
      <c r="N26" s="78"/>
      <c r="O26" s="1"/>
      <c r="P26" s="1"/>
      <c r="Q26" s="1"/>
      <c r="R26" s="1"/>
    </row>
    <row r="27" spans="1:18" ht="13.5" customHeight="1">
      <c r="A27" s="290" t="s">
        <v>458</v>
      </c>
      <c r="B27" s="288">
        <f>((B22/B12)^(1/10))-1</f>
        <v>-2.2622953814582347E-2</v>
      </c>
      <c r="C27" s="288">
        <f t="shared" ref="C27:E27" si="6">((C22/C12)^(1/10))-1</f>
        <v>-7.5816101263321833E-3</v>
      </c>
      <c r="D27" s="288">
        <f t="shared" si="6"/>
        <v>1.3954373220376626E-2</v>
      </c>
      <c r="E27" s="288">
        <f t="shared" si="6"/>
        <v>1.4716101372158619E-4</v>
      </c>
      <c r="F27" s="75"/>
      <c r="G27" s="36"/>
      <c r="H27" s="74"/>
      <c r="I27" s="74"/>
      <c r="J27" s="74"/>
      <c r="K27" s="74"/>
      <c r="L27" s="74"/>
      <c r="M27" s="45"/>
      <c r="N27" s="78"/>
      <c r="O27" s="1"/>
      <c r="P27" s="1"/>
      <c r="Q27" s="1"/>
      <c r="R27" s="1"/>
    </row>
    <row r="28" spans="1:18" ht="13.5" customHeight="1">
      <c r="B28" s="36"/>
      <c r="C28" s="36"/>
      <c r="D28" s="36"/>
      <c r="E28" s="36"/>
      <c r="F28" s="78"/>
      <c r="G28" s="78"/>
      <c r="H28" s="78"/>
      <c r="I28" s="78"/>
      <c r="J28" s="78"/>
      <c r="K28" s="78"/>
      <c r="L28" s="78"/>
      <c r="M28" s="45"/>
      <c r="N28" s="78"/>
      <c r="O28" s="1"/>
      <c r="P28" s="1"/>
      <c r="Q28" s="1"/>
      <c r="R28" s="1"/>
    </row>
    <row r="29" spans="1:18" ht="13.5" customHeight="1">
      <c r="A29" s="45"/>
      <c r="B29" s="80"/>
      <c r="C29" s="78"/>
      <c r="D29" s="78"/>
      <c r="E29" s="78"/>
      <c r="F29" s="78"/>
      <c r="G29" s="78"/>
      <c r="H29" s="78"/>
      <c r="I29" s="78"/>
      <c r="J29" s="78"/>
      <c r="K29" s="78"/>
      <c r="L29" s="78"/>
      <c r="M29" s="78"/>
      <c r="N29" s="1"/>
      <c r="O29" s="1"/>
      <c r="P29" s="1"/>
      <c r="Q29" s="1"/>
      <c r="R29" s="1"/>
    </row>
    <row r="30" spans="1:18" s="132" customFormat="1" ht="11.25" customHeight="1">
      <c r="A30" s="119" t="s">
        <v>196</v>
      </c>
      <c r="B30" s="119"/>
      <c r="C30" s="119"/>
      <c r="D30" s="119"/>
      <c r="E30" s="119"/>
      <c r="F30" s="119"/>
      <c r="G30" s="119"/>
      <c r="H30" s="137"/>
      <c r="I30" s="137"/>
      <c r="J30" s="137"/>
      <c r="K30" s="137"/>
      <c r="L30" s="136"/>
      <c r="M30" s="137"/>
      <c r="N30" s="137"/>
      <c r="O30" s="137"/>
      <c r="P30" s="130"/>
      <c r="Q30" s="130"/>
      <c r="R30" s="130"/>
    </row>
    <row r="31" spans="1:18" s="132" customFormat="1" ht="11.25">
      <c r="A31" s="70" t="s">
        <v>125</v>
      </c>
      <c r="B31" s="70"/>
      <c r="C31" s="70"/>
      <c r="D31" s="70"/>
      <c r="E31" s="70"/>
      <c r="F31" s="70"/>
      <c r="G31" s="70"/>
      <c r="H31" s="137"/>
      <c r="I31" s="137"/>
      <c r="J31" s="137"/>
      <c r="K31" s="137"/>
      <c r="L31" s="136"/>
      <c r="M31" s="151"/>
      <c r="N31" s="119"/>
      <c r="O31" s="119"/>
      <c r="P31" s="130"/>
      <c r="Q31" s="130"/>
      <c r="R31" s="130"/>
    </row>
    <row r="37" spans="2:2" ht="13.5" customHeight="1">
      <c r="B37" s="121"/>
    </row>
  </sheetData>
  <hyperlinks>
    <hyperlink ref="A1" location="Contents!B3" display="Return to the Table of Contents" xr:uid="{8ABF116A-4C90-40DF-9394-73DF179DE35D}"/>
  </hyperlinks>
  <pageMargins left="0.7" right="0.7" top="0.75" bottom="0.75" header="0.3" footer="0.3"/>
  <pageSetup orientation="portrait"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9"/>
  <dimension ref="A1:F43"/>
  <sheetViews>
    <sheetView workbookViewId="0">
      <selection activeCell="A3" sqref="A3"/>
    </sheetView>
  </sheetViews>
  <sheetFormatPr defaultColWidth="9" defaultRowHeight="12.75"/>
  <cols>
    <col min="1" max="1" width="10.625" style="5" customWidth="1"/>
    <col min="2" max="3" width="10.625" style="1" customWidth="1"/>
    <col min="4" max="4" width="2.625" style="1" customWidth="1"/>
    <col min="5" max="6" width="10.625" style="39" customWidth="1"/>
    <col min="7" max="7" width="4.625" style="1" customWidth="1"/>
    <col min="8" max="16384" width="9" style="1"/>
  </cols>
  <sheetData>
    <row r="1" spans="1:6" s="4" customFormat="1">
      <c r="A1" s="65" t="s">
        <v>55</v>
      </c>
      <c r="E1" s="46"/>
      <c r="F1" s="46"/>
    </row>
    <row r="3" spans="1:6">
      <c r="A3" s="63" t="s">
        <v>194</v>
      </c>
      <c r="B3" s="27"/>
      <c r="C3" s="4"/>
      <c r="D3" s="4"/>
      <c r="E3" s="46"/>
    </row>
    <row r="4" spans="1:6" s="28" customFormat="1">
      <c r="A4" s="90"/>
      <c r="B4" s="14"/>
      <c r="C4" s="1"/>
      <c r="D4" s="1"/>
      <c r="E4" s="39"/>
      <c r="F4" s="81"/>
    </row>
    <row r="6" spans="1:6">
      <c r="A6" s="63" t="s">
        <v>548</v>
      </c>
      <c r="B6" s="14"/>
      <c r="C6" s="14"/>
      <c r="D6" s="160"/>
      <c r="E6" s="14" t="s">
        <v>549</v>
      </c>
      <c r="F6" s="14"/>
    </row>
    <row r="7" spans="1:6" ht="38.25">
      <c r="A7" s="386" t="s">
        <v>581</v>
      </c>
      <c r="B7" s="379" t="s">
        <v>354</v>
      </c>
      <c r="C7" s="379" t="s">
        <v>355</v>
      </c>
      <c r="D7" s="160"/>
      <c r="E7" s="379" t="s">
        <v>454</v>
      </c>
      <c r="F7" s="379" t="s">
        <v>455</v>
      </c>
    </row>
    <row r="8" spans="1:6">
      <c r="A8" s="45">
        <v>40178</v>
      </c>
      <c r="B8" s="78">
        <v>185267.3</v>
      </c>
      <c r="C8" s="78">
        <v>58575.8</v>
      </c>
      <c r="D8" s="160"/>
      <c r="E8" s="74">
        <v>0.31616912428690874</v>
      </c>
      <c r="F8" s="74">
        <v>0.40280622998460319</v>
      </c>
    </row>
    <row r="9" spans="1:6">
      <c r="A9" s="381">
        <v>40543</v>
      </c>
      <c r="B9" s="383">
        <v>159766.6</v>
      </c>
      <c r="C9" s="383">
        <v>25092.1</v>
      </c>
      <c r="D9" s="160"/>
      <c r="E9" s="294">
        <v>0.15705472858532382</v>
      </c>
      <c r="F9" s="294">
        <v>0.15273341940227736</v>
      </c>
    </row>
    <row r="10" spans="1:6">
      <c r="A10" s="45">
        <v>40908</v>
      </c>
      <c r="B10" s="78">
        <v>147282.69999999998</v>
      </c>
      <c r="C10" s="78">
        <v>7746.7</v>
      </c>
      <c r="D10" s="160"/>
      <c r="E10" s="74">
        <v>5.2597487688642322E-2</v>
      </c>
      <c r="F10" s="74">
        <v>5.0041600669744939E-2</v>
      </c>
    </row>
    <row r="11" spans="1:6">
      <c r="A11" s="381">
        <v>41274</v>
      </c>
      <c r="B11" s="383">
        <v>161456</v>
      </c>
      <c r="C11" s="383">
        <v>23878</v>
      </c>
      <c r="D11" s="160"/>
      <c r="E11" s="294">
        <v>0.14789168566048955</v>
      </c>
      <c r="F11" s="294">
        <v>0.1402311541262421</v>
      </c>
    </row>
    <row r="12" spans="1:6">
      <c r="A12" s="45">
        <v>41639</v>
      </c>
      <c r="B12" s="78">
        <v>162359</v>
      </c>
      <c r="C12" s="78">
        <v>16719</v>
      </c>
      <c r="D12" s="160"/>
      <c r="E12" s="74">
        <v>0.10297550489963599</v>
      </c>
      <c r="F12" s="74">
        <v>9.509589789092894E-2</v>
      </c>
    </row>
    <row r="13" spans="1:6">
      <c r="A13" s="381">
        <v>42004</v>
      </c>
      <c r="B13" s="383">
        <v>164628</v>
      </c>
      <c r="C13" s="383">
        <v>15965</v>
      </c>
      <c r="D13" s="160"/>
      <c r="E13" s="294">
        <v>9.6976213037879344E-2</v>
      </c>
      <c r="F13" s="294">
        <v>9.0537896617234243E-2</v>
      </c>
    </row>
    <row r="14" spans="1:6">
      <c r="A14" s="45">
        <v>42369</v>
      </c>
      <c r="B14" s="78">
        <v>161886</v>
      </c>
      <c r="C14" s="78">
        <v>14288</v>
      </c>
      <c r="D14" s="160"/>
      <c r="E14" s="74">
        <v>8.8259639499400813E-2</v>
      </c>
      <c r="F14" s="74">
        <v>8.2023491050208383E-2</v>
      </c>
    </row>
    <row r="15" spans="1:6">
      <c r="A15" s="381">
        <v>42735</v>
      </c>
      <c r="B15" s="383">
        <v>166653</v>
      </c>
      <c r="C15" s="383">
        <v>17295</v>
      </c>
      <c r="D15" s="160"/>
      <c r="E15" s="294">
        <v>0.10378451032984705</v>
      </c>
      <c r="F15" s="294">
        <v>0.10057100326785984</v>
      </c>
    </row>
    <row r="16" spans="1:6">
      <c r="A16" s="45">
        <v>43100</v>
      </c>
      <c r="B16" s="78">
        <v>189702</v>
      </c>
      <c r="C16" s="78">
        <v>24526</v>
      </c>
      <c r="D16" s="160"/>
      <c r="E16" s="74">
        <v>0.12928698695849281</v>
      </c>
      <c r="F16" s="74">
        <v>0.1356961857232962</v>
      </c>
    </row>
    <row r="17" spans="1:6">
      <c r="A17" s="381">
        <v>43465</v>
      </c>
      <c r="B17" s="383">
        <v>228091</v>
      </c>
      <c r="C17" s="383">
        <v>27308</v>
      </c>
      <c r="D17" s="160"/>
      <c r="E17" s="294">
        <v>0.11972414518766633</v>
      </c>
      <c r="F17" s="294">
        <v>0.1505327740079048</v>
      </c>
    </row>
    <row r="18" spans="1:6">
      <c r="A18" s="45">
        <v>43830</v>
      </c>
      <c r="B18" s="78">
        <v>250379</v>
      </c>
      <c r="C18" s="78">
        <v>28086</v>
      </c>
      <c r="D18" s="160"/>
      <c r="E18" s="74">
        <v>0.11217394430044053</v>
      </c>
      <c r="F18" s="74">
        <v>0.13753825812296466</v>
      </c>
    </row>
    <row r="19" spans="1:6">
      <c r="A19" s="381">
        <v>44196</v>
      </c>
      <c r="B19" s="383">
        <v>219324</v>
      </c>
      <c r="C19" s="383">
        <v>50894</v>
      </c>
      <c r="D19" s="160"/>
      <c r="E19" s="294">
        <v>0.2320493881198592</v>
      </c>
      <c r="F19" s="294">
        <v>0.22865383837793882</v>
      </c>
    </row>
    <row r="20" spans="1:6">
      <c r="A20" s="45">
        <v>44561</v>
      </c>
      <c r="B20" s="78">
        <v>232598</v>
      </c>
      <c r="C20" s="78">
        <v>58358</v>
      </c>
      <c r="D20" s="160"/>
      <c r="E20" s="74">
        <v>0.25308122641918557</v>
      </c>
      <c r="F20" s="74">
        <v>0.24424318012505544</v>
      </c>
    </row>
    <row r="21" spans="1:6" ht="12.75" customHeight="1">
      <c r="A21" s="381">
        <v>44926</v>
      </c>
      <c r="B21" s="383">
        <v>260555</v>
      </c>
      <c r="C21" s="383">
        <v>25525</v>
      </c>
      <c r="D21" s="160"/>
      <c r="E21" s="294">
        <v>9.7956285621078082E-2</v>
      </c>
      <c r="F21" s="294">
        <v>0.10778475987770064</v>
      </c>
    </row>
    <row r="22" spans="1:6">
      <c r="A22" s="77">
        <v>45291</v>
      </c>
      <c r="B22" s="79">
        <v>414136</v>
      </c>
      <c r="C22" s="79">
        <v>26598</v>
      </c>
      <c r="D22" s="160"/>
      <c r="E22" s="73">
        <v>6.3438097629764129E-2</v>
      </c>
      <c r="F22" s="73">
        <v>0.11395012946906839</v>
      </c>
    </row>
    <row r="23" spans="1:6">
      <c r="A23" s="45"/>
      <c r="B23" s="80"/>
      <c r="C23" s="78"/>
      <c r="D23" s="160"/>
    </row>
    <row r="24" spans="1:6">
      <c r="A24" s="289" t="s">
        <v>99</v>
      </c>
      <c r="B24" s="287">
        <f>AVERAGE(B$8:B$22)</f>
        <v>206938.90666666668</v>
      </c>
      <c r="C24" s="287">
        <f>AVERAGE(C$8:C$22)</f>
        <v>28056.973333333332</v>
      </c>
      <c r="D24" s="160"/>
      <c r="E24" s="380">
        <f>AVERAGE(E$8:E$22)</f>
        <v>0.13822793121497429</v>
      </c>
      <c r="F24" s="380">
        <f>AVERAGE(F$8:F$22)</f>
        <v>0.14882932124753523</v>
      </c>
    </row>
    <row r="25" spans="1:6">
      <c r="A25" s="289" t="s">
        <v>123</v>
      </c>
      <c r="B25" s="380">
        <f>B22/B21-1</f>
        <v>0.58943793057128047</v>
      </c>
      <c r="C25" s="380">
        <f>C22/C21-1</f>
        <v>4.2037218413320199E-2</v>
      </c>
      <c r="D25" s="160"/>
      <c r="E25" s="380">
        <f>E22-E21</f>
        <v>-3.4518187991313953E-2</v>
      </c>
      <c r="F25" s="380">
        <f>F22-F21</f>
        <v>6.1653695913677503E-3</v>
      </c>
    </row>
    <row r="26" spans="1:6">
      <c r="A26" s="290" t="s">
        <v>457</v>
      </c>
      <c r="B26" s="288">
        <f>((B22/B17)^(1/5))-1</f>
        <v>0.12669655663488588</v>
      </c>
      <c r="C26" s="288">
        <f>((C22/C17)^(1/5))-1</f>
        <v>-5.2548794734469384E-3</v>
      </c>
      <c r="D26" s="160"/>
    </row>
    <row r="27" spans="1:6">
      <c r="A27" s="290" t="s">
        <v>458</v>
      </c>
      <c r="B27" s="288">
        <f>((B22/B12)^(1/10))-1</f>
        <v>9.8162632279910733E-2</v>
      </c>
      <c r="C27" s="288">
        <f>((C22/C12)^(1/10))-1</f>
        <v>4.752372610115807E-2</v>
      </c>
      <c r="D27" s="160"/>
    </row>
    <row r="28" spans="1:6" ht="12.75" customHeight="1"/>
    <row r="29" spans="1:6" ht="12.75" customHeight="1"/>
    <row r="30" spans="1:6" s="130" customFormat="1" ht="11.25" customHeight="1">
      <c r="A30" s="405" t="s">
        <v>193</v>
      </c>
      <c r="B30" s="405"/>
      <c r="C30" s="405"/>
      <c r="D30" s="405"/>
      <c r="E30" s="405"/>
      <c r="F30" s="405"/>
    </row>
    <row r="43" spans="1:2">
      <c r="A43" s="1"/>
      <c r="B43" s="5"/>
    </row>
  </sheetData>
  <mergeCells count="1">
    <mergeCell ref="A30:F30"/>
  </mergeCells>
  <hyperlinks>
    <hyperlink ref="A1" location="Contents!B24" display="Return to the Table of Contents" xr:uid="{2E3D9FC1-BD39-4E90-999A-0D5225CF4965}"/>
  </hyperlinks>
  <pageMargins left="0.7" right="0.7" top="0.75" bottom="0.75" header="0.3" footer="0.3"/>
  <pageSetup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64FB-50E6-4927-A3D4-FCD3488AF8B4}">
  <dimension ref="A1:L30"/>
  <sheetViews>
    <sheetView workbookViewId="0">
      <selection activeCell="A3" sqref="A3"/>
    </sheetView>
  </sheetViews>
  <sheetFormatPr defaultColWidth="9" defaultRowHeight="12.75"/>
  <cols>
    <col min="1" max="1" width="10.625" style="36" customWidth="1"/>
    <col min="2" max="3" width="9.625" style="36" customWidth="1"/>
    <col min="4" max="4" width="2.625" style="36" customWidth="1"/>
    <col min="5" max="5" width="10.625" style="36" customWidth="1"/>
    <col min="6" max="7" width="9.625" style="36" customWidth="1"/>
    <col min="8" max="8" width="4.625" style="36" customWidth="1"/>
    <col min="9" max="16384" width="9" style="36"/>
  </cols>
  <sheetData>
    <row r="1" spans="1:12" s="35" customFormat="1">
      <c r="A1" s="180" t="s">
        <v>55</v>
      </c>
    </row>
    <row r="3" spans="1:12">
      <c r="A3" s="63" t="s">
        <v>356</v>
      </c>
      <c r="B3" s="4"/>
      <c r="C3" s="4"/>
      <c r="D3" s="4"/>
      <c r="E3" s="4"/>
      <c r="F3" s="4"/>
      <c r="G3" s="4"/>
      <c r="H3" s="35"/>
    </row>
    <row r="4" spans="1:12">
      <c r="A4" s="90"/>
      <c r="B4" s="1"/>
      <c r="C4" s="1"/>
      <c r="D4" s="1"/>
      <c r="E4" s="1"/>
      <c r="F4" s="1"/>
      <c r="G4" s="1"/>
    </row>
    <row r="5" spans="1:12">
      <c r="A5" s="90"/>
      <c r="B5" s="1"/>
      <c r="C5" s="1"/>
      <c r="D5" s="1"/>
      <c r="E5" s="1"/>
      <c r="F5" s="1"/>
      <c r="G5" s="1"/>
    </row>
    <row r="6" spans="1:12">
      <c r="A6" s="63" t="s">
        <v>551</v>
      </c>
      <c r="B6" s="14"/>
      <c r="C6" s="14"/>
      <c r="D6" s="1"/>
      <c r="E6" s="63" t="s">
        <v>550</v>
      </c>
      <c r="F6" s="14"/>
      <c r="G6" s="14"/>
    </row>
    <row r="7" spans="1:12" ht="25.5">
      <c r="A7" s="400" t="s">
        <v>576</v>
      </c>
      <c r="B7" s="379" t="s">
        <v>275</v>
      </c>
      <c r="C7" s="379" t="s">
        <v>274</v>
      </c>
      <c r="D7" s="283"/>
      <c r="E7" s="400" t="s">
        <v>577</v>
      </c>
      <c r="F7" s="379" t="s">
        <v>275</v>
      </c>
      <c r="G7" s="379" t="s">
        <v>274</v>
      </c>
      <c r="L7" s="2"/>
    </row>
    <row r="8" spans="1:12">
      <c r="A8" s="45">
        <v>40178</v>
      </c>
      <c r="B8" s="47">
        <v>256.75409999999999</v>
      </c>
      <c r="C8" s="47">
        <v>145.41929999999999</v>
      </c>
      <c r="D8" s="1"/>
      <c r="E8" s="45"/>
      <c r="F8" s="47"/>
      <c r="G8" s="47"/>
    </row>
    <row r="9" spans="1:12">
      <c r="A9" s="381">
        <v>40543</v>
      </c>
      <c r="B9" s="382">
        <v>280.82190000000003</v>
      </c>
      <c r="C9" s="382">
        <v>164.2869</v>
      </c>
      <c r="D9" s="1"/>
      <c r="E9" s="381">
        <f t="shared" ref="E9:E22" si="0">A9</f>
        <v>40543</v>
      </c>
      <c r="F9" s="294">
        <f t="shared" ref="F9:F21" si="1">B9/B8-1</f>
        <v>9.3738717317464637E-2</v>
      </c>
      <c r="G9" s="294">
        <f t="shared" ref="G9:G22" si="2">C9/C8-1</f>
        <v>0.12974618912345215</v>
      </c>
    </row>
    <row r="10" spans="1:12">
      <c r="A10" s="45">
        <v>40908</v>
      </c>
      <c r="B10" s="85">
        <v>267.81</v>
      </c>
      <c r="C10" s="85">
        <v>154.80520000000001</v>
      </c>
      <c r="D10" s="1"/>
      <c r="E10" s="45">
        <f t="shared" si="0"/>
        <v>40908</v>
      </c>
      <c r="F10" s="74">
        <f t="shared" si="1"/>
        <v>-4.6335061474906403E-2</v>
      </c>
      <c r="G10" s="74">
        <f t="shared" si="2"/>
        <v>-5.7714279105637645E-2</v>
      </c>
    </row>
    <row r="11" spans="1:12">
      <c r="A11" s="381">
        <v>41274</v>
      </c>
      <c r="B11" s="292">
        <v>280.12</v>
      </c>
      <c r="C11" s="292">
        <v>170.27600000000001</v>
      </c>
      <c r="D11" s="1"/>
      <c r="E11" s="381">
        <f t="shared" si="0"/>
        <v>41274</v>
      </c>
      <c r="F11" s="294">
        <f t="shared" si="1"/>
        <v>4.5965423247825044E-2</v>
      </c>
      <c r="G11" s="294">
        <f t="shared" si="2"/>
        <v>9.9937211411502913E-2</v>
      </c>
    </row>
    <row r="12" spans="1:12">
      <c r="A12" s="45">
        <v>41639</v>
      </c>
      <c r="B12" s="85">
        <v>281.52499999999998</v>
      </c>
      <c r="C12" s="85">
        <v>175.81200000000001</v>
      </c>
      <c r="D12" s="1"/>
      <c r="E12" s="45">
        <f t="shared" si="0"/>
        <v>41639</v>
      </c>
      <c r="F12" s="74">
        <f t="shared" si="1"/>
        <v>5.0157075539054574E-3</v>
      </c>
      <c r="G12" s="74">
        <f t="shared" si="2"/>
        <v>3.2511921821043455E-2</v>
      </c>
    </row>
    <row r="13" spans="1:12">
      <c r="A13" s="381">
        <v>42004</v>
      </c>
      <c r="B13" s="292">
        <v>286.23</v>
      </c>
      <c r="C13" s="292">
        <v>176.33500000000001</v>
      </c>
      <c r="D13" s="1"/>
      <c r="E13" s="381">
        <f t="shared" si="0"/>
        <v>42004</v>
      </c>
      <c r="F13" s="294">
        <f t="shared" si="1"/>
        <v>1.6712547731107419E-2</v>
      </c>
      <c r="G13" s="294">
        <f t="shared" si="2"/>
        <v>2.9747685027188275E-3</v>
      </c>
    </row>
    <row r="14" spans="1:12">
      <c r="A14" s="45">
        <v>42369</v>
      </c>
      <c r="B14" s="85">
        <v>282.60899999999998</v>
      </c>
      <c r="C14" s="85">
        <v>174.19399999999999</v>
      </c>
      <c r="D14" s="1"/>
      <c r="E14" s="45">
        <f t="shared" si="0"/>
        <v>42369</v>
      </c>
      <c r="F14" s="74">
        <f t="shared" si="1"/>
        <v>-1.265066554868477E-2</v>
      </c>
      <c r="G14" s="74">
        <f t="shared" si="2"/>
        <v>-1.2141662177106216E-2</v>
      </c>
    </row>
    <row r="15" spans="1:12">
      <c r="A15" s="381">
        <v>42735</v>
      </c>
      <c r="B15" s="382">
        <v>281.12200000000001</v>
      </c>
      <c r="C15" s="382">
        <v>171.97800000000001</v>
      </c>
      <c r="D15" s="1"/>
      <c r="E15" s="381">
        <f t="shared" si="0"/>
        <v>42735</v>
      </c>
      <c r="F15" s="294">
        <f t="shared" si="1"/>
        <v>-5.2616866412604768E-3</v>
      </c>
      <c r="G15" s="294">
        <f t="shared" si="2"/>
        <v>-1.2721448499948274E-2</v>
      </c>
    </row>
    <row r="16" spans="1:12">
      <c r="A16" s="45">
        <v>43100</v>
      </c>
      <c r="B16" s="85">
        <v>292.339</v>
      </c>
      <c r="C16" s="85">
        <v>180.74199999999999</v>
      </c>
      <c r="D16" s="1"/>
      <c r="E16" s="45">
        <f t="shared" si="0"/>
        <v>43100</v>
      </c>
      <c r="F16" s="74">
        <f t="shared" si="1"/>
        <v>3.9900825975910825E-2</v>
      </c>
      <c r="G16" s="74">
        <f t="shared" si="2"/>
        <v>5.0960006512460687E-2</v>
      </c>
    </row>
    <row r="17" spans="1:7">
      <c r="A17" s="381">
        <v>43465</v>
      </c>
      <c r="B17" s="382">
        <v>306.19900000000001</v>
      </c>
      <c r="C17" s="382">
        <v>181.40899999999999</v>
      </c>
      <c r="D17" s="1"/>
      <c r="E17" s="381">
        <f t="shared" si="0"/>
        <v>43465</v>
      </c>
      <c r="F17" s="294">
        <f t="shared" si="1"/>
        <v>4.7410711536948646E-2</v>
      </c>
      <c r="G17" s="294">
        <f t="shared" si="2"/>
        <v>3.6903431410519882E-3</v>
      </c>
    </row>
    <row r="18" spans="1:7">
      <c r="A18" s="45">
        <v>43830</v>
      </c>
      <c r="B18" s="85">
        <v>316.97000000000003</v>
      </c>
      <c r="C18" s="85">
        <v>204.20500000000001</v>
      </c>
      <c r="D18" s="1"/>
      <c r="E18" s="45">
        <f t="shared" si="0"/>
        <v>43830</v>
      </c>
      <c r="F18" s="74">
        <f t="shared" si="1"/>
        <v>3.5176470204017596E-2</v>
      </c>
      <c r="G18" s="74">
        <f t="shared" si="2"/>
        <v>0.12566079962956644</v>
      </c>
    </row>
    <row r="19" spans="1:7">
      <c r="A19" s="381">
        <v>44196</v>
      </c>
      <c r="B19" s="292">
        <v>347.88200000000001</v>
      </c>
      <c r="C19" s="292">
        <v>222.58099999999999</v>
      </c>
      <c r="D19" s="1"/>
      <c r="E19" s="381">
        <f t="shared" si="0"/>
        <v>44196</v>
      </c>
      <c r="F19" s="294">
        <f t="shared" si="1"/>
        <v>9.7523424929804037E-2</v>
      </c>
      <c r="G19" s="294">
        <f t="shared" si="2"/>
        <v>8.9988002252638255E-2</v>
      </c>
    </row>
    <row r="20" spans="1:7">
      <c r="A20" s="45">
        <v>44561</v>
      </c>
      <c r="B20" s="85">
        <v>363.71499999999997</v>
      </c>
      <c r="C20" s="85">
        <v>238.934</v>
      </c>
      <c r="D20" s="1"/>
      <c r="E20" s="45">
        <f t="shared" si="0"/>
        <v>44561</v>
      </c>
      <c r="F20" s="74">
        <f t="shared" si="1"/>
        <v>4.5512558856163787E-2</v>
      </c>
      <c r="G20" s="74">
        <f t="shared" si="2"/>
        <v>7.3469882874099834E-2</v>
      </c>
    </row>
    <row r="21" spans="1:7">
      <c r="A21" s="381">
        <v>44926</v>
      </c>
      <c r="B21" s="292">
        <v>379.89699999999999</v>
      </c>
      <c r="C21" s="292">
        <v>236.79599999999999</v>
      </c>
      <c r="D21" s="1"/>
      <c r="E21" s="381">
        <f t="shared" si="0"/>
        <v>44926</v>
      </c>
      <c r="F21" s="294">
        <f t="shared" si="1"/>
        <v>4.4490878847449178E-2</v>
      </c>
      <c r="G21" s="294">
        <f t="shared" si="2"/>
        <v>-8.9480777118368104E-3</v>
      </c>
    </row>
    <row r="22" spans="1:7">
      <c r="A22" s="77">
        <v>45291</v>
      </c>
      <c r="B22" s="89">
        <v>359.81599999999997</v>
      </c>
      <c r="C22" s="89">
        <v>230.55699999999999</v>
      </c>
      <c r="D22" s="1"/>
      <c r="E22" s="77">
        <f t="shared" si="0"/>
        <v>45291</v>
      </c>
      <c r="F22" s="73">
        <f>B22/B21-1</f>
        <v>-5.2859064430622049E-2</v>
      </c>
      <c r="G22" s="73">
        <f t="shared" si="2"/>
        <v>-2.6347573438740501E-2</v>
      </c>
    </row>
    <row r="23" spans="1:7">
      <c r="A23" s="45"/>
      <c r="B23" s="47"/>
      <c r="C23" s="47"/>
      <c r="D23" s="1"/>
      <c r="E23" s="1"/>
      <c r="F23" s="1"/>
      <c r="G23" s="1"/>
    </row>
    <row r="24" spans="1:7">
      <c r="A24" s="289" t="s">
        <v>99</v>
      </c>
      <c r="B24" s="287">
        <f>AVERAGE(B$8:B$22)</f>
        <v>305.58733333333333</v>
      </c>
      <c r="C24" s="287">
        <f>AVERAGE(C$8:C$22)</f>
        <v>188.55535999999998</v>
      </c>
      <c r="D24" s="1"/>
    </row>
    <row r="25" spans="1:7">
      <c r="A25" s="289" t="s">
        <v>123</v>
      </c>
      <c r="B25" s="380">
        <f>B22/B21-1</f>
        <v>-5.2859064430622049E-2</v>
      </c>
      <c r="C25" s="380">
        <f>C22/C21-1</f>
        <v>-2.6347573438740501E-2</v>
      </c>
      <c r="D25" s="1"/>
    </row>
    <row r="26" spans="1:7">
      <c r="A26" s="290" t="s">
        <v>457</v>
      </c>
      <c r="B26" s="288">
        <f>((B22/B17)^(1/5))-1</f>
        <v>3.2797886799754705E-2</v>
      </c>
      <c r="C26" s="288">
        <f>((C22/C17)^(1/5))-1</f>
        <v>4.9116932826748227E-2</v>
      </c>
      <c r="D26" s="74"/>
      <c r="E26" s="1"/>
      <c r="F26" s="1"/>
      <c r="G26" s="1"/>
    </row>
    <row r="27" spans="1:7">
      <c r="A27" s="290" t="s">
        <v>458</v>
      </c>
      <c r="B27" s="288">
        <f>((B22/B12)^(1/10))-1</f>
        <v>2.4840666929718536E-2</v>
      </c>
      <c r="C27" s="288">
        <f>((C22/C12)^(1/10))-1</f>
        <v>2.7479060192815874E-2</v>
      </c>
      <c r="D27" s="74"/>
      <c r="E27" s="1"/>
      <c r="F27" s="1"/>
      <c r="G27" s="1"/>
    </row>
    <row r="28" spans="1:7">
      <c r="D28" s="74"/>
      <c r="E28" s="1"/>
      <c r="F28" s="1"/>
      <c r="G28" s="1"/>
    </row>
    <row r="29" spans="1:7">
      <c r="D29" s="74"/>
      <c r="E29" s="1"/>
      <c r="F29" s="1"/>
      <c r="G29" s="1"/>
    </row>
    <row r="30" spans="1:7" s="132" customFormat="1" ht="11.25" customHeight="1">
      <c r="A30" s="405" t="s">
        <v>193</v>
      </c>
      <c r="B30" s="405"/>
      <c r="C30" s="405"/>
      <c r="D30" s="405"/>
      <c r="E30" s="405"/>
      <c r="F30" s="405"/>
      <c r="G30" s="405"/>
    </row>
  </sheetData>
  <mergeCells count="1">
    <mergeCell ref="A30:G30"/>
  </mergeCells>
  <hyperlinks>
    <hyperlink ref="A1" location="Contents!B3" display="Return to the Table of Contents" xr:uid="{A5FF8F5E-3659-4A38-9958-79B28BFB3F37}"/>
  </hyperlinks>
  <pageMargins left="0.7" right="0.7" top="0.75" bottom="0.75" header="0.3" footer="0.3"/>
  <pageSetup orientation="portrait"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M58"/>
  <sheetViews>
    <sheetView workbookViewId="0">
      <selection activeCell="A3" sqref="A3"/>
    </sheetView>
  </sheetViews>
  <sheetFormatPr defaultColWidth="10.625" defaultRowHeight="13.5" customHeight="1"/>
  <cols>
    <col min="1" max="1" width="10.625" style="5" customWidth="1"/>
    <col min="2" max="4" width="8.625" style="1" customWidth="1"/>
    <col min="5" max="5" width="2.625" style="1" customWidth="1"/>
    <col min="6" max="6" width="10.625" style="1" customWidth="1"/>
    <col min="7" max="9" width="8.625" style="1" customWidth="1"/>
    <col min="10" max="10" width="2.625" style="1" customWidth="1"/>
    <col min="11" max="11" width="10.625" style="1" customWidth="1"/>
    <col min="12" max="13" width="8.625" style="1" customWidth="1"/>
    <col min="14" max="16384" width="10.625" style="1"/>
  </cols>
  <sheetData>
    <row r="1" spans="1:13" ht="13.5" customHeight="1">
      <c r="A1" s="122" t="s">
        <v>55</v>
      </c>
      <c r="F1" s="4"/>
      <c r="G1" s="4"/>
      <c r="H1" s="4"/>
      <c r="I1" s="4"/>
    </row>
    <row r="2" spans="1:13" ht="13.5" customHeight="1">
      <c r="A2" s="1"/>
    </row>
    <row r="3" spans="1:13" ht="13.5" customHeight="1">
      <c r="A3" s="118" t="s">
        <v>357</v>
      </c>
    </row>
    <row r="4" spans="1:13" ht="13.5" customHeight="1">
      <c r="A4" s="90"/>
      <c r="F4" s="7"/>
      <c r="G4" s="7"/>
      <c r="H4" s="7"/>
      <c r="I4" s="7"/>
    </row>
    <row r="5" spans="1:13" ht="13.5" customHeight="1">
      <c r="A5" s="1"/>
      <c r="F5" s="7"/>
      <c r="G5" s="7"/>
      <c r="H5" s="7"/>
      <c r="I5" s="7"/>
    </row>
    <row r="6" spans="1:13" s="7" customFormat="1" ht="13.5" customHeight="1">
      <c r="A6" s="13" t="s">
        <v>552</v>
      </c>
      <c r="B6" s="14"/>
      <c r="C6" s="14"/>
      <c r="D6" s="14"/>
      <c r="E6" s="1"/>
      <c r="F6" s="118" t="s">
        <v>553</v>
      </c>
      <c r="G6" s="14"/>
      <c r="H6" s="14"/>
      <c r="I6" s="14"/>
      <c r="K6" s="118" t="s">
        <v>554</v>
      </c>
      <c r="L6" s="14"/>
      <c r="M6" s="14"/>
    </row>
    <row r="7" spans="1:13" ht="12.75">
      <c r="A7" s="400" t="s">
        <v>586</v>
      </c>
      <c r="B7" s="285" t="s">
        <v>270</v>
      </c>
      <c r="C7" s="285" t="s">
        <v>358</v>
      </c>
      <c r="D7" s="285" t="s">
        <v>359</v>
      </c>
      <c r="F7" s="400" t="s">
        <v>577</v>
      </c>
      <c r="G7" s="285" t="str">
        <f>B7</f>
        <v>US</v>
      </c>
      <c r="H7" s="285" t="str">
        <f>C7</f>
        <v>NYS</v>
      </c>
      <c r="I7" s="285" t="str">
        <f>D7</f>
        <v>NYC</v>
      </c>
      <c r="J7" s="7"/>
      <c r="K7" s="400" t="s">
        <v>585</v>
      </c>
      <c r="L7" s="285" t="str">
        <f>H7</f>
        <v>NYS</v>
      </c>
      <c r="M7" s="285" t="str">
        <f>I7</f>
        <v>NYC</v>
      </c>
    </row>
    <row r="8" spans="1:13" ht="13.5" customHeight="1">
      <c r="A8" s="5">
        <v>2009</v>
      </c>
      <c r="B8" s="85">
        <v>854.2</v>
      </c>
      <c r="C8" s="85">
        <v>187</v>
      </c>
      <c r="D8" s="85">
        <v>165.3</v>
      </c>
      <c r="F8" s="45"/>
      <c r="G8" s="67"/>
      <c r="H8" s="67"/>
      <c r="I8" s="67"/>
      <c r="J8" s="7"/>
      <c r="K8" s="5">
        <f>A8</f>
        <v>2009</v>
      </c>
      <c r="L8" s="67">
        <f>C8/$B8</f>
        <v>0.21891828611566377</v>
      </c>
      <c r="M8" s="67">
        <f>D8/$B8</f>
        <v>0.19351439943807072</v>
      </c>
    </row>
    <row r="9" spans="1:13" ht="13.5" customHeight="1">
      <c r="A9" s="384">
        <v>2010</v>
      </c>
      <c r="B9" s="292">
        <v>852.7</v>
      </c>
      <c r="C9" s="292">
        <v>192.1</v>
      </c>
      <c r="D9" s="292">
        <v>169.8</v>
      </c>
      <c r="F9" s="384">
        <f>A9</f>
        <v>2010</v>
      </c>
      <c r="G9" s="294">
        <f>B9/B8-1</f>
        <v>-1.7560290330133066E-3</v>
      </c>
      <c r="H9" s="294">
        <f>C9/C8-1</f>
        <v>2.7272727272727337E-2</v>
      </c>
      <c r="I9" s="294">
        <f>D9/D8-1</f>
        <v>2.722323049001818E-2</v>
      </c>
      <c r="J9" s="7"/>
      <c r="K9" s="384">
        <f>F9</f>
        <v>2010</v>
      </c>
      <c r="L9" s="385">
        <f t="shared" ref="L9:L22" si="0">C9/$B9</f>
        <v>0.22528439075876625</v>
      </c>
      <c r="M9" s="385">
        <f t="shared" ref="M9:M22" si="1">D9/$B9</f>
        <v>0.19913216840623901</v>
      </c>
    </row>
    <row r="10" spans="1:13" ht="13.5" customHeight="1">
      <c r="A10" s="5">
        <v>2011</v>
      </c>
      <c r="B10" s="85">
        <v>862.7</v>
      </c>
      <c r="C10" s="85">
        <v>192.8</v>
      </c>
      <c r="D10" s="85">
        <v>171.6</v>
      </c>
      <c r="F10" s="5">
        <f t="shared" ref="F10:F21" si="2">A10</f>
        <v>2011</v>
      </c>
      <c r="G10" s="74">
        <f t="shared" ref="G10:G22" si="3">B10/B9-1</f>
        <v>1.1727453969743173E-2</v>
      </c>
      <c r="H10" s="74">
        <f t="shared" ref="H10:H22" si="4">C10/C9-1</f>
        <v>3.6439354502864063E-3</v>
      </c>
      <c r="I10" s="74">
        <f t="shared" ref="I10:I22" si="5">D10/D9-1</f>
        <v>1.0600706713780772E-2</v>
      </c>
      <c r="J10" s="7"/>
      <c r="K10" s="5">
        <f t="shared" ref="K10:K21" si="6">F10</f>
        <v>2011</v>
      </c>
      <c r="L10" s="67">
        <f t="shared" si="0"/>
        <v>0.22348440941231018</v>
      </c>
      <c r="M10" s="67">
        <f t="shared" si="1"/>
        <v>0.19891039758896487</v>
      </c>
    </row>
    <row r="11" spans="1:13" ht="13.5" customHeight="1">
      <c r="A11" s="384">
        <v>2012</v>
      </c>
      <c r="B11" s="292">
        <v>858</v>
      </c>
      <c r="C11" s="292">
        <v>188.6</v>
      </c>
      <c r="D11" s="292">
        <v>167.9</v>
      </c>
      <c r="F11" s="384">
        <f t="shared" si="2"/>
        <v>2012</v>
      </c>
      <c r="G11" s="294">
        <f t="shared" si="3"/>
        <v>-5.4480120551756439E-3</v>
      </c>
      <c r="H11" s="294">
        <f t="shared" si="4"/>
        <v>-2.1784232365145262E-2</v>
      </c>
      <c r="I11" s="294">
        <f t="shared" si="5"/>
        <v>-2.1561771561771526E-2</v>
      </c>
      <c r="J11" s="7"/>
      <c r="K11" s="384">
        <f t="shared" si="6"/>
        <v>2012</v>
      </c>
      <c r="L11" s="385">
        <f t="shared" si="0"/>
        <v>0.21981351981351982</v>
      </c>
      <c r="M11" s="385">
        <f t="shared" si="1"/>
        <v>0.19568764568764568</v>
      </c>
    </row>
    <row r="12" spans="1:13" ht="13.5" customHeight="1">
      <c r="A12" s="5">
        <v>2013</v>
      </c>
      <c r="B12" s="85">
        <v>872.6</v>
      </c>
      <c r="C12" s="85">
        <v>189.2</v>
      </c>
      <c r="D12" s="85">
        <v>168.2</v>
      </c>
      <c r="F12" s="5">
        <f t="shared" si="2"/>
        <v>2013</v>
      </c>
      <c r="G12" s="74">
        <f t="shared" si="3"/>
        <v>1.7016317016317117E-2</v>
      </c>
      <c r="H12" s="74">
        <f t="shared" si="4"/>
        <v>3.1813361611876534E-3</v>
      </c>
      <c r="I12" s="74">
        <f t="shared" si="5"/>
        <v>1.7867778439546456E-3</v>
      </c>
      <c r="J12" s="7"/>
      <c r="K12" s="5">
        <f t="shared" si="6"/>
        <v>2013</v>
      </c>
      <c r="L12" s="67">
        <f t="shared" si="0"/>
        <v>0.21682328672931467</v>
      </c>
      <c r="M12" s="67">
        <f t="shared" si="1"/>
        <v>0.19275727710291082</v>
      </c>
    </row>
    <row r="13" spans="1:13" ht="13.5" customHeight="1">
      <c r="A13" s="384">
        <v>2014</v>
      </c>
      <c r="B13" s="292">
        <v>892.3</v>
      </c>
      <c r="C13" s="292">
        <v>193.4</v>
      </c>
      <c r="D13" s="292">
        <v>171.3</v>
      </c>
      <c r="F13" s="384">
        <f t="shared" si="2"/>
        <v>2014</v>
      </c>
      <c r="G13" s="294">
        <f t="shared" si="3"/>
        <v>2.2576209030483518E-2</v>
      </c>
      <c r="H13" s="294">
        <f t="shared" si="4"/>
        <v>2.2198731501057223E-2</v>
      </c>
      <c r="I13" s="294">
        <f t="shared" si="5"/>
        <v>1.843043995243776E-2</v>
      </c>
      <c r="J13" s="7"/>
      <c r="K13" s="384">
        <f t="shared" si="6"/>
        <v>2014</v>
      </c>
      <c r="L13" s="385">
        <f t="shared" si="0"/>
        <v>0.21674324778661888</v>
      </c>
      <c r="M13" s="385">
        <f t="shared" si="1"/>
        <v>0.19197579289476635</v>
      </c>
    </row>
    <row r="14" spans="1:13" ht="13.5" customHeight="1">
      <c r="A14" s="5">
        <v>2015</v>
      </c>
      <c r="B14" s="85">
        <v>923.6</v>
      </c>
      <c r="C14" s="85">
        <v>198.3</v>
      </c>
      <c r="D14" s="85">
        <v>176.5</v>
      </c>
      <c r="F14" s="5">
        <f t="shared" si="2"/>
        <v>2015</v>
      </c>
      <c r="G14" s="74">
        <f t="shared" si="3"/>
        <v>3.5077888602488061E-2</v>
      </c>
      <c r="H14" s="74">
        <f t="shared" si="4"/>
        <v>2.5336091003102412E-2</v>
      </c>
      <c r="I14" s="74">
        <f t="shared" si="5"/>
        <v>3.0356100408639675E-2</v>
      </c>
      <c r="J14" s="7"/>
      <c r="K14" s="5">
        <f t="shared" si="6"/>
        <v>2015</v>
      </c>
      <c r="L14" s="67">
        <f t="shared" si="0"/>
        <v>0.21470333477695974</v>
      </c>
      <c r="M14" s="67">
        <f t="shared" si="1"/>
        <v>0.19110004330879168</v>
      </c>
    </row>
    <row r="15" spans="1:13" ht="13.5" customHeight="1">
      <c r="A15" s="384">
        <v>2016</v>
      </c>
      <c r="B15" s="292">
        <v>931.4</v>
      </c>
      <c r="C15" s="292">
        <v>198.2</v>
      </c>
      <c r="D15" s="292">
        <v>176.6</v>
      </c>
      <c r="F15" s="384">
        <f t="shared" si="2"/>
        <v>2016</v>
      </c>
      <c r="G15" s="294">
        <f t="shared" si="3"/>
        <v>8.4452143785187506E-3</v>
      </c>
      <c r="H15" s="294">
        <f t="shared" si="4"/>
        <v>-5.0428643469502266E-4</v>
      </c>
      <c r="I15" s="294">
        <f t="shared" si="5"/>
        <v>5.6657223796041656E-4</v>
      </c>
      <c r="J15" s="7"/>
      <c r="K15" s="384">
        <f t="shared" si="6"/>
        <v>2016</v>
      </c>
      <c r="L15" s="385">
        <f t="shared" si="0"/>
        <v>0.21279793858707322</v>
      </c>
      <c r="M15" s="385">
        <f t="shared" si="1"/>
        <v>0.18960704316083316</v>
      </c>
    </row>
    <row r="16" spans="1:13" ht="13.5" customHeight="1">
      <c r="A16" s="5">
        <v>2017</v>
      </c>
      <c r="B16" s="85">
        <v>944.8</v>
      </c>
      <c r="C16" s="85">
        <v>201.4</v>
      </c>
      <c r="D16" s="85">
        <v>179</v>
      </c>
      <c r="F16" s="5">
        <f t="shared" si="2"/>
        <v>2017</v>
      </c>
      <c r="G16" s="74">
        <f t="shared" si="3"/>
        <v>1.438694438479704E-2</v>
      </c>
      <c r="H16" s="74">
        <f t="shared" si="4"/>
        <v>1.6145307769929396E-2</v>
      </c>
      <c r="I16" s="74">
        <f t="shared" si="5"/>
        <v>1.3590033975084959E-2</v>
      </c>
      <c r="J16" s="7"/>
      <c r="K16" s="5">
        <f t="shared" si="6"/>
        <v>2017</v>
      </c>
      <c r="L16" s="67">
        <f t="shared" si="0"/>
        <v>0.21316680779000849</v>
      </c>
      <c r="M16" s="67">
        <f t="shared" si="1"/>
        <v>0.18945808636748518</v>
      </c>
    </row>
    <row r="17" spans="1:13" ht="13.5" customHeight="1">
      <c r="A17" s="384">
        <v>2018</v>
      </c>
      <c r="B17" s="292">
        <v>962.2</v>
      </c>
      <c r="C17" s="292">
        <v>202.7</v>
      </c>
      <c r="D17" s="292">
        <v>182.6</v>
      </c>
      <c r="F17" s="384">
        <f t="shared" si="2"/>
        <v>2018</v>
      </c>
      <c r="G17" s="294">
        <f t="shared" si="3"/>
        <v>1.8416596104995797E-2</v>
      </c>
      <c r="H17" s="294">
        <f t="shared" si="4"/>
        <v>6.4548162859978664E-3</v>
      </c>
      <c r="I17" s="294">
        <f t="shared" si="5"/>
        <v>2.0111731843575287E-2</v>
      </c>
      <c r="J17" s="7"/>
      <c r="K17" s="384">
        <f t="shared" si="6"/>
        <v>2018</v>
      </c>
      <c r="L17" s="385">
        <f t="shared" si="0"/>
        <v>0.21066306381209726</v>
      </c>
      <c r="M17" s="385">
        <f t="shared" si="1"/>
        <v>0.18977343587611722</v>
      </c>
    </row>
    <row r="18" spans="1:13" ht="13.5" customHeight="1">
      <c r="A18" s="5">
        <v>2019</v>
      </c>
      <c r="B18" s="85">
        <v>967.3</v>
      </c>
      <c r="C18" s="85">
        <v>203.6</v>
      </c>
      <c r="D18" s="85">
        <v>183.3</v>
      </c>
      <c r="F18" s="5">
        <f t="shared" si="2"/>
        <v>2019</v>
      </c>
      <c r="G18" s="74">
        <f t="shared" si="3"/>
        <v>5.300353356890275E-3</v>
      </c>
      <c r="H18" s="74">
        <f t="shared" si="4"/>
        <v>4.4400592007893813E-3</v>
      </c>
      <c r="I18" s="74">
        <f t="shared" si="5"/>
        <v>3.8335158817086601E-3</v>
      </c>
      <c r="J18" s="7"/>
      <c r="K18" s="5">
        <f t="shared" si="6"/>
        <v>2019</v>
      </c>
      <c r="L18" s="67">
        <f t="shared" si="0"/>
        <v>0.21048278713946036</v>
      </c>
      <c r="M18" s="67">
        <f t="shared" si="1"/>
        <v>0.18949653675178332</v>
      </c>
    </row>
    <row r="19" spans="1:13" ht="13.5" customHeight="1">
      <c r="A19" s="384">
        <v>2020</v>
      </c>
      <c r="B19" s="292">
        <v>972.3</v>
      </c>
      <c r="C19" s="292">
        <v>199.5</v>
      </c>
      <c r="D19" s="292">
        <v>179.8</v>
      </c>
      <c r="F19" s="384">
        <f t="shared" si="2"/>
        <v>2020</v>
      </c>
      <c r="G19" s="294">
        <f t="shared" si="3"/>
        <v>5.1690271890829642E-3</v>
      </c>
      <c r="H19" s="294">
        <f t="shared" si="4"/>
        <v>-2.0137524557956699E-2</v>
      </c>
      <c r="I19" s="294">
        <f t="shared" si="5"/>
        <v>-1.9094380796508492E-2</v>
      </c>
      <c r="J19" s="7"/>
      <c r="K19" s="384">
        <f t="shared" si="6"/>
        <v>2020</v>
      </c>
      <c r="L19" s="385">
        <f t="shared" si="0"/>
        <v>0.20518358531317496</v>
      </c>
      <c r="M19" s="385">
        <f t="shared" si="1"/>
        <v>0.18492234906921734</v>
      </c>
    </row>
    <row r="20" spans="1:13" ht="13.5" customHeight="1">
      <c r="A20" s="5">
        <v>2021</v>
      </c>
      <c r="B20" s="85">
        <v>1029.8</v>
      </c>
      <c r="C20" s="85">
        <v>203.8</v>
      </c>
      <c r="D20" s="85">
        <v>183.3</v>
      </c>
      <c r="F20" s="5">
        <f t="shared" si="2"/>
        <v>2021</v>
      </c>
      <c r="G20" s="74">
        <f t="shared" si="3"/>
        <v>5.9138126092769694E-2</v>
      </c>
      <c r="H20" s="74">
        <f t="shared" si="4"/>
        <v>2.1553884711779547E-2</v>
      </c>
      <c r="I20" s="74">
        <f t="shared" si="5"/>
        <v>1.9466073414905471E-2</v>
      </c>
      <c r="J20" s="7"/>
      <c r="K20" s="5">
        <f t="shared" si="6"/>
        <v>2021</v>
      </c>
      <c r="L20" s="67">
        <f t="shared" si="0"/>
        <v>0.19790250534084289</v>
      </c>
      <c r="M20" s="67">
        <f t="shared" si="1"/>
        <v>0.17799572732569433</v>
      </c>
    </row>
    <row r="21" spans="1:13" ht="13.5" customHeight="1">
      <c r="A21" s="384">
        <v>2022</v>
      </c>
      <c r="B21" s="292">
        <v>1085.9000000000001</v>
      </c>
      <c r="C21" s="292">
        <v>216.2</v>
      </c>
      <c r="D21" s="292">
        <v>195.7</v>
      </c>
      <c r="F21" s="384">
        <f t="shared" si="2"/>
        <v>2022</v>
      </c>
      <c r="G21" s="294">
        <f t="shared" si="3"/>
        <v>5.447659739755295E-2</v>
      </c>
      <c r="H21" s="294">
        <f t="shared" si="4"/>
        <v>6.0843964671246198E-2</v>
      </c>
      <c r="I21" s="294">
        <f t="shared" si="5"/>
        <v>6.7648663393344188E-2</v>
      </c>
      <c r="J21" s="7"/>
      <c r="K21" s="384">
        <f t="shared" si="6"/>
        <v>2022</v>
      </c>
      <c r="L21" s="385">
        <f t="shared" si="0"/>
        <v>0.19909752279215395</v>
      </c>
      <c r="M21" s="385">
        <f t="shared" si="1"/>
        <v>0.18021917303619114</v>
      </c>
    </row>
    <row r="22" spans="1:13" ht="13.5" customHeight="1">
      <c r="A22" s="93">
        <v>2023</v>
      </c>
      <c r="B22" s="92">
        <v>1120</v>
      </c>
      <c r="C22" s="92">
        <v>220</v>
      </c>
      <c r="D22" s="92">
        <v>199.1</v>
      </c>
      <c r="F22" s="93">
        <f>A22</f>
        <v>2023</v>
      </c>
      <c r="G22" s="73">
        <f t="shared" si="3"/>
        <v>3.14025232526014E-2</v>
      </c>
      <c r="H22" s="73">
        <f t="shared" si="4"/>
        <v>1.7576318223866849E-2</v>
      </c>
      <c r="I22" s="73">
        <f t="shared" si="5"/>
        <v>1.7373530914665425E-2</v>
      </c>
      <c r="J22" s="7"/>
      <c r="K22" s="93">
        <f>F22</f>
        <v>2023</v>
      </c>
      <c r="L22" s="73">
        <f t="shared" si="0"/>
        <v>0.19642857142857142</v>
      </c>
      <c r="M22" s="73">
        <f t="shared" si="1"/>
        <v>0.17776785714285714</v>
      </c>
    </row>
    <row r="23" spans="1:13" ht="13.5" customHeight="1">
      <c r="A23" s="13"/>
      <c r="B23" s="69"/>
      <c r="C23" s="123"/>
      <c r="D23" s="123"/>
      <c r="J23" s="7"/>
    </row>
    <row r="24" spans="1:13" ht="13.5" customHeight="1">
      <c r="A24" s="289" t="s">
        <v>99</v>
      </c>
      <c r="B24" s="287">
        <f>AVERAGE(B$8:B$22)</f>
        <v>941.98666666666657</v>
      </c>
      <c r="C24" s="287">
        <f t="shared" ref="C24:D24" si="7">AVERAGE(C$8:C$22)</f>
        <v>199.12</v>
      </c>
      <c r="D24" s="287">
        <f t="shared" si="7"/>
        <v>177.99999999999997</v>
      </c>
      <c r="J24" s="7"/>
      <c r="K24" s="289" t="s">
        <v>99</v>
      </c>
      <c r="L24" s="380">
        <f>AVERAGE(L8:L22)</f>
        <v>0.21209955050643578</v>
      </c>
      <c r="M24" s="380">
        <f>AVERAGE(M8:M22)</f>
        <v>0.18948786221050457</v>
      </c>
    </row>
    <row r="25" spans="1:13" ht="13.5" customHeight="1">
      <c r="A25" s="289" t="s">
        <v>461</v>
      </c>
      <c r="B25" s="380">
        <f>B22/B21-1</f>
        <v>3.14025232526014E-2</v>
      </c>
      <c r="C25" s="380">
        <f t="shared" ref="C25:D25" si="8">C22/C21-1</f>
        <v>1.7576318223866849E-2</v>
      </c>
      <c r="D25" s="380">
        <f t="shared" si="8"/>
        <v>1.7373530914665425E-2</v>
      </c>
      <c r="J25" s="7"/>
      <c r="K25" s="289" t="s">
        <v>118</v>
      </c>
      <c r="L25" s="380">
        <f>L22-L21</f>
        <v>-2.6689513635825279E-3</v>
      </c>
      <c r="M25" s="380">
        <f>M22-M21</f>
        <v>-2.4513158933339996E-3</v>
      </c>
    </row>
    <row r="26" spans="1:13" ht="13.5" customHeight="1">
      <c r="A26" s="290" t="s">
        <v>457</v>
      </c>
      <c r="B26" s="288">
        <f>((B22/B17)^(1/5))-1</f>
        <v>3.0838271437163334E-2</v>
      </c>
      <c r="C26" s="288">
        <f t="shared" ref="C26:D26" si="9">((C22/C17)^(1/5))-1</f>
        <v>1.6514987887239485E-2</v>
      </c>
      <c r="D26" s="288">
        <f t="shared" si="9"/>
        <v>1.7452392540349582E-2</v>
      </c>
    </row>
    <row r="27" spans="1:13" ht="13.5" customHeight="1">
      <c r="A27" s="290" t="s">
        <v>458</v>
      </c>
      <c r="B27" s="288">
        <f>((B22/B12)^(1/10))-1</f>
        <v>2.5274796042793035E-2</v>
      </c>
      <c r="C27" s="288">
        <f t="shared" ref="C27:D27" si="10">((C22/C12)^(1/10))-1</f>
        <v>1.5196600664751037E-2</v>
      </c>
      <c r="D27" s="288">
        <f t="shared" si="10"/>
        <v>1.7008369219017716E-2</v>
      </c>
    </row>
    <row r="28" spans="1:13" ht="13.5" customHeight="1">
      <c r="A28" s="1"/>
      <c r="B28" s="124"/>
      <c r="C28" s="125"/>
      <c r="D28" s="126"/>
      <c r="F28" s="13"/>
      <c r="G28" s="20"/>
      <c r="H28" s="20"/>
      <c r="I28" s="20"/>
    </row>
    <row r="29" spans="1:13" ht="13.5" customHeight="1">
      <c r="A29" s="1"/>
      <c r="B29" s="124"/>
      <c r="C29" s="125"/>
      <c r="D29" s="126"/>
      <c r="F29" s="13"/>
      <c r="G29" s="20"/>
      <c r="H29" s="20"/>
      <c r="I29" s="20"/>
    </row>
    <row r="30" spans="1:13" s="130" customFormat="1" ht="11.25">
      <c r="A30" s="119" t="s">
        <v>61</v>
      </c>
      <c r="B30" s="119"/>
      <c r="C30" s="119"/>
      <c r="D30" s="119"/>
      <c r="F30" s="144"/>
      <c r="G30" s="214"/>
      <c r="H30" s="214"/>
      <c r="I30" s="214"/>
    </row>
    <row r="31" spans="1:13" s="130" customFormat="1" ht="11.25" customHeight="1">
      <c r="A31" s="405" t="s">
        <v>361</v>
      </c>
      <c r="B31" s="405"/>
      <c r="C31" s="405"/>
      <c r="D31" s="405"/>
      <c r="E31" s="405"/>
      <c r="F31" s="405"/>
      <c r="G31" s="405"/>
      <c r="H31" s="405"/>
      <c r="I31" s="405"/>
      <c r="J31" s="405"/>
      <c r="K31" s="405"/>
      <c r="L31" s="405"/>
      <c r="M31" s="405"/>
    </row>
    <row r="32" spans="1:13" s="130" customFormat="1" ht="11.25">
      <c r="A32" s="405"/>
      <c r="B32" s="405"/>
      <c r="C32" s="405"/>
      <c r="D32" s="405"/>
      <c r="E32" s="405"/>
      <c r="F32" s="405"/>
      <c r="G32" s="405"/>
      <c r="H32" s="405"/>
      <c r="I32" s="405"/>
      <c r="J32" s="405"/>
      <c r="K32" s="405"/>
      <c r="L32" s="405"/>
      <c r="M32" s="405"/>
    </row>
    <row r="33" spans="1:4" ht="13.5" customHeight="1">
      <c r="A33" s="127"/>
      <c r="B33" s="124"/>
      <c r="C33" s="125"/>
      <c r="D33" s="126"/>
    </row>
    <row r="34" spans="1:4" ht="13.5" customHeight="1">
      <c r="A34" s="127"/>
      <c r="B34" s="124"/>
      <c r="C34" s="125"/>
      <c r="D34" s="126"/>
    </row>
    <row r="35" spans="1:4" ht="13.5" customHeight="1">
      <c r="A35" s="127"/>
      <c r="B35" s="124"/>
      <c r="C35" s="125"/>
      <c r="D35" s="126"/>
    </row>
    <row r="36" spans="1:4" ht="13.5" customHeight="1">
      <c r="A36" s="127"/>
      <c r="B36" s="124"/>
      <c r="C36" s="125"/>
      <c r="D36" s="126"/>
    </row>
    <row r="41" spans="1:4" ht="13.5" customHeight="1">
      <c r="A41" s="1"/>
      <c r="B41" s="5"/>
    </row>
    <row r="42" spans="1:4" ht="13.5" customHeight="1">
      <c r="A42" s="1"/>
      <c r="B42" s="5"/>
    </row>
    <row r="43" spans="1:4" ht="13.5" customHeight="1">
      <c r="A43" s="1"/>
      <c r="B43" s="5"/>
    </row>
    <row r="44" spans="1:4" ht="13.5" customHeight="1">
      <c r="A44" s="1"/>
      <c r="B44" s="5"/>
    </row>
    <row r="45" spans="1:4" ht="13.5" customHeight="1">
      <c r="A45" s="1"/>
      <c r="B45" s="5"/>
    </row>
    <row r="58" spans="1:2" ht="13.5" customHeight="1">
      <c r="A58" s="1"/>
      <c r="B58" s="5"/>
    </row>
  </sheetData>
  <mergeCells count="1">
    <mergeCell ref="A31:M32"/>
  </mergeCells>
  <hyperlinks>
    <hyperlink ref="A1" location="Contents!B21" display="Return to the Table of Contents" xr:uid="{FF4250BA-2889-4BA1-808D-6DDEA68481D1}"/>
  </hyperlinks>
  <pageMargins left="0.7" right="0.7" top="0.75" bottom="0.75" header="0.3" footer="0.3"/>
  <pageSetup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16FAC-1541-44B8-818C-0A2A18DB99AA}">
  <dimension ref="A1:AG43"/>
  <sheetViews>
    <sheetView workbookViewId="0">
      <selection activeCell="A3" sqref="A3"/>
    </sheetView>
  </sheetViews>
  <sheetFormatPr defaultColWidth="9" defaultRowHeight="12.75"/>
  <cols>
    <col min="1" max="1" width="10.625" style="167" customWidth="1"/>
    <col min="2" max="6" width="6.625" style="88" customWidth="1"/>
    <col min="7" max="7" width="1.625" style="36" customWidth="1"/>
    <col min="8" max="8" width="10.625" style="36" customWidth="1"/>
    <col min="9" max="13" width="6.625" style="88" customWidth="1"/>
    <col min="14" max="14" width="1.625" style="36" customWidth="1"/>
    <col min="15" max="15" width="10.625" style="36" customWidth="1"/>
    <col min="16" max="19" width="6.625" style="88" customWidth="1"/>
    <col min="20" max="20" width="1.625" style="36" customWidth="1"/>
    <col min="21" max="21" width="5.5" style="36" customWidth="1"/>
    <col min="22" max="22" width="4.625" style="36" customWidth="1"/>
    <col min="23" max="16384" width="9" style="36"/>
  </cols>
  <sheetData>
    <row r="1" spans="1:21">
      <c r="A1" s="189" t="s">
        <v>55</v>
      </c>
    </row>
    <row r="2" spans="1:21">
      <c r="A2" s="189"/>
    </row>
    <row r="3" spans="1:21" s="35" customFormat="1">
      <c r="A3" s="3" t="s">
        <v>360</v>
      </c>
      <c r="B3" s="46"/>
      <c r="C3" s="46"/>
      <c r="D3" s="46"/>
      <c r="E3" s="46"/>
      <c r="F3" s="46"/>
      <c r="G3" s="4"/>
      <c r="H3" s="4"/>
      <c r="I3" s="46"/>
      <c r="J3" s="46"/>
      <c r="K3" s="194"/>
      <c r="L3" s="46"/>
      <c r="M3" s="46"/>
      <c r="N3" s="4"/>
      <c r="P3" s="190"/>
      <c r="Q3" s="190"/>
      <c r="R3" s="190"/>
      <c r="S3" s="190"/>
    </row>
    <row r="4" spans="1:21">
      <c r="A4" s="33"/>
      <c r="B4" s="39"/>
      <c r="C4" s="39"/>
      <c r="D4" s="39"/>
      <c r="E4" s="39"/>
      <c r="F4" s="39"/>
      <c r="G4" s="1"/>
      <c r="H4" s="1"/>
      <c r="I4" s="39"/>
      <c r="J4" s="39"/>
      <c r="K4" s="39"/>
      <c r="L4" s="39"/>
      <c r="M4" s="39"/>
      <c r="N4" s="1"/>
    </row>
    <row r="5" spans="1:21">
      <c r="A5" s="33"/>
      <c r="B5" s="39"/>
      <c r="C5" s="39"/>
      <c r="D5" s="39"/>
      <c r="E5" s="39"/>
      <c r="F5" s="39"/>
      <c r="G5" s="1"/>
      <c r="H5" s="1"/>
      <c r="I5" s="39"/>
      <c r="J5" s="39"/>
      <c r="K5" s="39"/>
      <c r="L5" s="39"/>
      <c r="M5" s="39"/>
      <c r="N5" s="1"/>
    </row>
    <row r="6" spans="1:21" s="421" customFormat="1">
      <c r="A6" s="449"/>
      <c r="B6" s="424"/>
      <c r="C6" s="424"/>
      <c r="D6" s="424"/>
      <c r="E6" s="424"/>
      <c r="F6" s="424"/>
      <c r="G6" s="420"/>
      <c r="H6" s="449"/>
      <c r="I6" s="424"/>
      <c r="J6" s="424"/>
      <c r="K6" s="424"/>
      <c r="L6" s="424"/>
      <c r="M6" s="424"/>
      <c r="N6" s="420"/>
      <c r="O6" s="449"/>
      <c r="P6" s="424"/>
      <c r="Q6" s="424"/>
      <c r="R6" s="424"/>
      <c r="S6" s="424"/>
    </row>
    <row r="7" spans="1:21" s="421" customFormat="1">
      <c r="A7" s="425"/>
      <c r="B7" s="426"/>
      <c r="C7" s="426"/>
      <c r="D7" s="426"/>
      <c r="E7" s="427"/>
      <c r="F7" s="426"/>
      <c r="G7" s="420"/>
      <c r="H7" s="425"/>
      <c r="I7" s="426"/>
      <c r="J7" s="426"/>
      <c r="K7" s="426"/>
      <c r="L7" s="427"/>
      <c r="M7" s="426"/>
      <c r="N7" s="420"/>
      <c r="O7" s="425"/>
      <c r="P7" s="426"/>
      <c r="Q7" s="426"/>
      <c r="R7" s="426"/>
      <c r="S7" s="427"/>
      <c r="U7" s="428"/>
    </row>
    <row r="8" spans="1:21" s="421" customFormat="1">
      <c r="A8" s="429"/>
      <c r="B8" s="430"/>
      <c r="C8" s="430"/>
      <c r="D8" s="430"/>
      <c r="E8" s="430"/>
      <c r="F8" s="430"/>
      <c r="G8" s="420"/>
      <c r="H8" s="431"/>
      <c r="I8" s="432"/>
      <c r="J8" s="432"/>
      <c r="K8" s="432"/>
      <c r="L8" s="432"/>
      <c r="M8" s="432"/>
      <c r="N8" s="420"/>
      <c r="O8" s="429"/>
      <c r="P8" s="74"/>
      <c r="Q8" s="74"/>
      <c r="R8" s="74"/>
      <c r="S8" s="74"/>
      <c r="U8" s="433"/>
    </row>
    <row r="9" spans="1:21" s="421" customFormat="1">
      <c r="A9" s="429"/>
      <c r="B9" s="430"/>
      <c r="C9" s="430"/>
      <c r="D9" s="430"/>
      <c r="E9" s="430"/>
      <c r="F9" s="430"/>
      <c r="G9" s="420"/>
      <c r="H9" s="431"/>
      <c r="I9" s="74"/>
      <c r="J9" s="74"/>
      <c r="K9" s="74"/>
      <c r="L9" s="74"/>
      <c r="M9" s="74"/>
      <c r="N9" s="420"/>
      <c r="O9" s="429"/>
      <c r="P9" s="74"/>
      <c r="Q9" s="74"/>
      <c r="R9" s="74"/>
      <c r="S9" s="74"/>
      <c r="U9" s="433"/>
    </row>
    <row r="10" spans="1:21" s="421" customFormat="1">
      <c r="A10" s="429"/>
      <c r="B10" s="430"/>
      <c r="C10" s="430"/>
      <c r="D10" s="430"/>
      <c r="E10" s="430"/>
      <c r="F10" s="430"/>
      <c r="G10" s="420"/>
      <c r="H10" s="431"/>
      <c r="I10" s="74"/>
      <c r="J10" s="74"/>
      <c r="K10" s="74"/>
      <c r="L10" s="74"/>
      <c r="M10" s="74"/>
      <c r="N10" s="420"/>
      <c r="O10" s="429"/>
      <c r="P10" s="74"/>
      <c r="Q10" s="74"/>
      <c r="R10" s="74"/>
      <c r="S10" s="74"/>
      <c r="U10" s="433"/>
    </row>
    <row r="11" spans="1:21" s="421" customFormat="1">
      <c r="A11" s="429"/>
      <c r="B11" s="430"/>
      <c r="C11" s="430"/>
      <c r="D11" s="430"/>
      <c r="E11" s="430"/>
      <c r="F11" s="430"/>
      <c r="G11" s="420"/>
      <c r="H11" s="431"/>
      <c r="I11" s="74"/>
      <c r="J11" s="74"/>
      <c r="K11" s="74"/>
      <c r="L11" s="74"/>
      <c r="M11" s="74"/>
      <c r="N11" s="420"/>
      <c r="O11" s="429"/>
      <c r="P11" s="74"/>
      <c r="Q11" s="74"/>
      <c r="R11" s="74"/>
      <c r="S11" s="74"/>
      <c r="U11" s="433"/>
    </row>
    <row r="12" spans="1:21" s="421" customFormat="1">
      <c r="A12" s="429"/>
      <c r="B12" s="430"/>
      <c r="C12" s="430"/>
      <c r="D12" s="430"/>
      <c r="E12" s="430"/>
      <c r="F12" s="430"/>
      <c r="G12" s="420"/>
      <c r="H12" s="431"/>
      <c r="I12" s="74"/>
      <c r="J12" s="74"/>
      <c r="K12" s="74"/>
      <c r="L12" s="74"/>
      <c r="M12" s="74"/>
      <c r="N12" s="420"/>
      <c r="O12" s="429"/>
      <c r="P12" s="74"/>
      <c r="Q12" s="74"/>
      <c r="R12" s="74"/>
      <c r="S12" s="74"/>
      <c r="U12" s="433"/>
    </row>
    <row r="13" spans="1:21" s="421" customFormat="1">
      <c r="A13" s="429"/>
      <c r="B13" s="430"/>
      <c r="C13" s="430"/>
      <c r="D13" s="430"/>
      <c r="E13" s="430"/>
      <c r="F13" s="430"/>
      <c r="G13" s="420"/>
      <c r="H13" s="431"/>
      <c r="I13" s="74"/>
      <c r="J13" s="74"/>
      <c r="K13" s="74"/>
      <c r="L13" s="74"/>
      <c r="M13" s="74"/>
      <c r="N13" s="420"/>
      <c r="O13" s="429"/>
      <c r="P13" s="74"/>
      <c r="Q13" s="74"/>
      <c r="R13" s="74"/>
      <c r="S13" s="74"/>
      <c r="U13" s="433"/>
    </row>
    <row r="14" spans="1:21" s="421" customFormat="1">
      <c r="A14" s="429"/>
      <c r="B14" s="430"/>
      <c r="C14" s="430"/>
      <c r="D14" s="430"/>
      <c r="E14" s="430"/>
      <c r="F14" s="430"/>
      <c r="G14" s="420"/>
      <c r="H14" s="431"/>
      <c r="I14" s="74"/>
      <c r="J14" s="74"/>
      <c r="K14" s="74"/>
      <c r="L14" s="74"/>
      <c r="M14" s="74"/>
      <c r="N14" s="420"/>
      <c r="O14" s="429"/>
      <c r="P14" s="74"/>
      <c r="Q14" s="74"/>
      <c r="R14" s="74"/>
      <c r="S14" s="74"/>
      <c r="U14" s="433"/>
    </row>
    <row r="15" spans="1:21" s="421" customFormat="1">
      <c r="A15" s="429"/>
      <c r="B15" s="430"/>
      <c r="C15" s="430"/>
      <c r="D15" s="430"/>
      <c r="E15" s="430"/>
      <c r="F15" s="430"/>
      <c r="G15" s="420"/>
      <c r="H15" s="431"/>
      <c r="I15" s="74"/>
      <c r="J15" s="74"/>
      <c r="K15" s="74"/>
      <c r="L15" s="74"/>
      <c r="M15" s="74"/>
      <c r="N15" s="420"/>
      <c r="O15" s="429"/>
      <c r="P15" s="74"/>
      <c r="Q15" s="74"/>
      <c r="R15" s="74"/>
      <c r="S15" s="74"/>
      <c r="U15" s="433"/>
    </row>
    <row r="16" spans="1:21" s="421" customFormat="1">
      <c r="A16" s="429"/>
      <c r="B16" s="430"/>
      <c r="C16" s="430"/>
      <c r="D16" s="430"/>
      <c r="E16" s="430"/>
      <c r="F16" s="430"/>
      <c r="G16" s="420"/>
      <c r="H16" s="431"/>
      <c r="I16" s="74"/>
      <c r="J16" s="74"/>
      <c r="K16" s="74"/>
      <c r="L16" s="74"/>
      <c r="M16" s="74"/>
      <c r="N16" s="420"/>
      <c r="O16" s="429"/>
      <c r="P16" s="74"/>
      <c r="Q16" s="74"/>
      <c r="R16" s="74"/>
      <c r="S16" s="74"/>
      <c r="U16" s="433"/>
    </row>
    <row r="17" spans="1:33" s="421" customFormat="1">
      <c r="A17" s="429"/>
      <c r="B17" s="430"/>
      <c r="C17" s="430"/>
      <c r="D17" s="430"/>
      <c r="E17" s="430"/>
      <c r="F17" s="430"/>
      <c r="G17" s="420"/>
      <c r="H17" s="431"/>
      <c r="I17" s="74"/>
      <c r="J17" s="74"/>
      <c r="K17" s="74"/>
      <c r="L17" s="74"/>
      <c r="M17" s="74"/>
      <c r="N17" s="420"/>
      <c r="O17" s="429"/>
      <c r="P17" s="74"/>
      <c r="Q17" s="74"/>
      <c r="R17" s="74"/>
      <c r="S17" s="74"/>
      <c r="U17" s="433"/>
    </row>
    <row r="18" spans="1:33" s="421" customFormat="1">
      <c r="A18" s="431"/>
      <c r="B18" s="430"/>
      <c r="C18" s="430"/>
      <c r="D18" s="430"/>
      <c r="E18" s="430"/>
      <c r="F18" s="430"/>
      <c r="G18" s="420"/>
      <c r="H18" s="430"/>
      <c r="I18" s="430"/>
      <c r="J18" s="430"/>
      <c r="K18" s="430"/>
      <c r="L18" s="430"/>
      <c r="M18" s="430"/>
      <c r="N18" s="420"/>
      <c r="P18" s="422"/>
      <c r="Q18" s="422"/>
      <c r="R18" s="422"/>
      <c r="S18" s="422"/>
    </row>
    <row r="19" spans="1:33" s="421" customFormat="1">
      <c r="A19" s="434"/>
      <c r="B19" s="435"/>
      <c r="C19" s="435"/>
      <c r="D19" s="435"/>
      <c r="E19" s="435"/>
      <c r="F19" s="435"/>
      <c r="G19" s="420"/>
      <c r="I19" s="422"/>
      <c r="J19" s="422"/>
      <c r="K19" s="422"/>
      <c r="L19" s="422"/>
      <c r="M19" s="422"/>
      <c r="N19" s="420"/>
      <c r="O19" s="434"/>
      <c r="P19" s="275"/>
      <c r="Q19" s="275"/>
      <c r="R19" s="275"/>
      <c r="S19" s="275"/>
    </row>
    <row r="20" spans="1:33" s="421" customFormat="1">
      <c r="A20" s="434"/>
      <c r="B20" s="275"/>
      <c r="C20" s="275"/>
      <c r="D20" s="275"/>
      <c r="E20" s="275"/>
      <c r="F20" s="275"/>
      <c r="I20" s="422"/>
      <c r="J20" s="422"/>
      <c r="K20" s="422"/>
      <c r="L20" s="422"/>
      <c r="M20" s="422"/>
      <c r="N20" s="420"/>
      <c r="O20" s="434"/>
      <c r="P20" s="275"/>
      <c r="Q20" s="275"/>
      <c r="R20" s="275"/>
      <c r="S20" s="275"/>
    </row>
    <row r="21" spans="1:33" s="421" customFormat="1">
      <c r="A21" s="434"/>
      <c r="B21" s="275"/>
      <c r="C21" s="275"/>
      <c r="D21" s="275"/>
      <c r="E21" s="275"/>
      <c r="F21" s="275"/>
      <c r="I21" s="422"/>
      <c r="J21" s="422"/>
      <c r="K21" s="422"/>
      <c r="L21" s="422"/>
      <c r="M21" s="422"/>
      <c r="N21" s="420"/>
      <c r="O21" s="74"/>
      <c r="P21" s="74"/>
      <c r="Q21" s="74"/>
      <c r="R21" s="74"/>
      <c r="S21" s="114"/>
      <c r="T21" s="114"/>
      <c r="U21" s="74"/>
    </row>
    <row r="22" spans="1:33" s="421" customFormat="1">
      <c r="A22" s="454"/>
      <c r="B22" s="447"/>
      <c r="C22" s="447"/>
      <c r="D22" s="114"/>
      <c r="E22" s="74"/>
      <c r="F22" s="422"/>
      <c r="I22" s="422"/>
      <c r="J22" s="422"/>
      <c r="K22" s="422"/>
      <c r="L22" s="422"/>
      <c r="M22" s="422"/>
      <c r="N22" s="420"/>
      <c r="O22" s="74"/>
      <c r="P22" s="74"/>
      <c r="Q22" s="74"/>
      <c r="R22" s="74"/>
      <c r="S22" s="114"/>
      <c r="T22" s="114"/>
      <c r="U22" s="74"/>
    </row>
    <row r="23" spans="1:33">
      <c r="B23" s="70"/>
      <c r="C23" s="70"/>
      <c r="D23" s="70"/>
      <c r="E23" s="150"/>
      <c r="F23" s="150"/>
      <c r="N23" s="1"/>
    </row>
    <row r="24" spans="1:33">
      <c r="B24" s="70"/>
      <c r="C24" s="70"/>
      <c r="D24" s="70"/>
      <c r="E24" s="150"/>
      <c r="F24" s="150"/>
      <c r="N24" s="1"/>
    </row>
    <row r="25" spans="1:33" s="132" customFormat="1" ht="11.25">
      <c r="A25" s="70" t="s">
        <v>82</v>
      </c>
      <c r="B25" s="119"/>
      <c r="C25" s="119"/>
      <c r="D25" s="119"/>
      <c r="E25" s="119"/>
      <c r="F25" s="119"/>
      <c r="I25" s="150"/>
      <c r="J25" s="150"/>
      <c r="K25" s="150"/>
      <c r="L25" s="150"/>
      <c r="M25" s="150"/>
      <c r="P25" s="150"/>
      <c r="Q25" s="150"/>
      <c r="R25" s="150"/>
      <c r="S25" s="150"/>
    </row>
    <row r="26" spans="1:33" s="132" customFormat="1" ht="11.25">
      <c r="A26" s="119" t="s">
        <v>264</v>
      </c>
      <c r="B26" s="150"/>
      <c r="C26" s="150"/>
      <c r="D26" s="150"/>
      <c r="E26" s="150"/>
      <c r="F26" s="150"/>
      <c r="I26" s="150"/>
      <c r="J26" s="150"/>
      <c r="K26" s="150"/>
      <c r="L26" s="150"/>
      <c r="M26" s="150"/>
      <c r="P26" s="150"/>
      <c r="Q26" s="150"/>
      <c r="R26" s="150"/>
      <c r="S26" s="150"/>
    </row>
    <row r="27" spans="1:33">
      <c r="O27" s="47"/>
      <c r="P27" s="47"/>
      <c r="Q27" s="47"/>
      <c r="R27" s="47"/>
      <c r="S27" s="47"/>
      <c r="T27" s="47"/>
      <c r="U27" s="47"/>
      <c r="V27" s="47"/>
      <c r="W27" s="47"/>
      <c r="X27" s="47"/>
      <c r="Y27" s="47"/>
      <c r="Z27" s="47"/>
      <c r="AB27" s="100"/>
      <c r="AC27" s="85"/>
      <c r="AD27" s="85"/>
      <c r="AE27" s="85"/>
      <c r="AF27" s="85"/>
      <c r="AG27" s="85"/>
    </row>
    <row r="28" spans="1:33">
      <c r="O28" s="47"/>
      <c r="P28" s="47"/>
      <c r="Q28" s="47"/>
      <c r="R28" s="47"/>
      <c r="S28" s="47"/>
      <c r="T28" s="47"/>
      <c r="U28" s="47"/>
      <c r="V28" s="47"/>
      <c r="W28" s="47"/>
      <c r="X28" s="47"/>
      <c r="Y28" s="47"/>
      <c r="Z28" s="47"/>
      <c r="AB28" s="100"/>
      <c r="AC28" s="85"/>
      <c r="AD28" s="85"/>
      <c r="AE28" s="85"/>
      <c r="AF28" s="85"/>
      <c r="AG28" s="85"/>
    </row>
    <row r="29" spans="1:33">
      <c r="O29" s="47"/>
      <c r="P29" s="47"/>
      <c r="Q29" s="47"/>
      <c r="R29" s="47"/>
      <c r="S29" s="47"/>
      <c r="T29" s="47"/>
      <c r="U29" s="47"/>
      <c r="V29" s="47"/>
      <c r="W29" s="47"/>
      <c r="X29" s="47"/>
      <c r="Y29" s="47"/>
      <c r="Z29" s="47"/>
      <c r="AB29" s="100"/>
      <c r="AC29" s="85"/>
      <c r="AD29" s="85"/>
      <c r="AE29" s="85"/>
      <c r="AF29" s="85"/>
      <c r="AG29" s="85"/>
    </row>
    <row r="30" spans="1:33">
      <c r="AB30" s="100"/>
      <c r="AC30" s="85"/>
      <c r="AD30" s="85"/>
      <c r="AE30" s="85"/>
      <c r="AF30" s="85"/>
      <c r="AG30" s="85"/>
    </row>
    <row r="31" spans="1:33">
      <c r="AB31" s="100"/>
      <c r="AC31" s="85"/>
      <c r="AD31" s="85"/>
      <c r="AE31" s="85"/>
      <c r="AF31" s="85"/>
      <c r="AG31" s="85"/>
    </row>
    <row r="32" spans="1:33">
      <c r="AB32" s="100"/>
      <c r="AC32" s="85"/>
      <c r="AD32" s="85"/>
      <c r="AE32" s="85"/>
      <c r="AF32" s="85"/>
      <c r="AG32" s="85"/>
    </row>
    <row r="33" spans="1:33">
      <c r="AB33" s="100"/>
      <c r="AC33" s="85"/>
      <c r="AD33" s="85"/>
      <c r="AE33" s="85"/>
      <c r="AF33" s="85"/>
      <c r="AG33" s="85"/>
    </row>
    <row r="34" spans="1:33">
      <c r="AB34" s="100"/>
      <c r="AC34" s="85"/>
      <c r="AD34" s="85"/>
      <c r="AE34" s="85"/>
      <c r="AF34" s="85"/>
      <c r="AG34" s="85"/>
    </row>
    <row r="35" spans="1:33">
      <c r="AB35" s="100"/>
      <c r="AC35" s="85"/>
      <c r="AD35" s="85"/>
      <c r="AE35" s="85"/>
      <c r="AF35" s="85"/>
      <c r="AG35" s="85"/>
    </row>
    <row r="40" spans="1:33">
      <c r="A40" s="30"/>
    </row>
    <row r="43" spans="1:33">
      <c r="H43" s="30"/>
    </row>
  </sheetData>
  <hyperlinks>
    <hyperlink ref="A1" location="Contents!B3" display="Return to the Table of Contents" xr:uid="{9752594D-3915-4231-A829-3BFE70F9CAE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2</vt:i4>
      </vt:variant>
    </vt:vector>
  </HeadingPairs>
  <TitlesOfParts>
    <vt:vector size="63" baseType="lpstr">
      <vt:lpstr>Contents</vt:lpstr>
      <vt:lpstr>1-01</vt:lpstr>
      <vt:lpstr>1-08</vt:lpstr>
      <vt:lpstr>1-09</vt:lpstr>
      <vt:lpstr>1-10</vt:lpstr>
      <vt:lpstr>1-11</vt:lpstr>
      <vt:lpstr>1-12</vt:lpstr>
      <vt:lpstr>1-13</vt:lpstr>
      <vt:lpstr>1-14</vt:lpstr>
      <vt:lpstr>1-17</vt:lpstr>
      <vt:lpstr>1-18</vt:lpstr>
      <vt:lpstr>1-19</vt:lpstr>
      <vt:lpstr>1-20</vt:lpstr>
      <vt:lpstr>1-21</vt:lpstr>
      <vt:lpstr>1-22</vt:lpstr>
      <vt:lpstr>1-23</vt:lpstr>
      <vt:lpstr>1-24</vt:lpstr>
      <vt:lpstr>1-25</vt:lpstr>
      <vt:lpstr>1-26</vt:lpstr>
      <vt:lpstr>1-27</vt:lpstr>
      <vt:lpstr>1-28</vt:lpstr>
      <vt:lpstr>1-29</vt:lpstr>
      <vt:lpstr>2-01</vt:lpstr>
      <vt:lpstr>2-03</vt:lpstr>
      <vt:lpstr>2-04</vt:lpstr>
      <vt:lpstr>2-05</vt:lpstr>
      <vt:lpstr>2-13</vt:lpstr>
      <vt:lpstr>2-14</vt:lpstr>
      <vt:lpstr>2-15</vt:lpstr>
      <vt:lpstr>2-17</vt:lpstr>
      <vt:lpstr>2-18</vt:lpstr>
      <vt:lpstr>2-19</vt:lpstr>
      <vt:lpstr>2-20</vt:lpstr>
      <vt:lpstr>2-21</vt:lpstr>
      <vt:lpstr>2-22</vt:lpstr>
      <vt:lpstr>2-23</vt:lpstr>
      <vt:lpstr>2-24</vt:lpstr>
      <vt:lpstr>2-26</vt:lpstr>
      <vt:lpstr>3-01</vt:lpstr>
      <vt:lpstr>3-02</vt:lpstr>
      <vt:lpstr>3-03</vt:lpstr>
      <vt:lpstr>3-04</vt:lpstr>
      <vt:lpstr>3-05</vt:lpstr>
      <vt:lpstr>3-06</vt:lpstr>
      <vt:lpstr>3-07</vt:lpstr>
      <vt:lpstr>3-08</vt:lpstr>
      <vt:lpstr>4-01</vt:lpstr>
      <vt:lpstr>4-02</vt:lpstr>
      <vt:lpstr>4-03</vt:lpstr>
      <vt:lpstr>4-04</vt:lpstr>
      <vt:lpstr>4-05</vt:lpstr>
      <vt:lpstr>4-07</vt:lpstr>
      <vt:lpstr>4-08</vt:lpstr>
      <vt:lpstr>4-09</vt:lpstr>
      <vt:lpstr>4-10</vt:lpstr>
      <vt:lpstr>5-01</vt:lpstr>
      <vt:lpstr>5-02</vt:lpstr>
      <vt:lpstr>5-03</vt:lpstr>
      <vt:lpstr>5-04</vt:lpstr>
      <vt:lpstr>5-05</vt:lpstr>
      <vt:lpstr>5-06</vt:lpstr>
      <vt:lpstr>'5-03'!_Toc462669811</vt:lpstr>
      <vt:lpstr>'2-20'!_Toc462744705</vt:lpstr>
    </vt:vector>
  </TitlesOfParts>
  <Company>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Billah, Niloy</dc:creator>
  <cp:lastModifiedBy>Podziemska, Justyna</cp:lastModifiedBy>
  <cp:lastPrinted>2020-06-18T13:37:50Z</cp:lastPrinted>
  <dcterms:created xsi:type="dcterms:W3CDTF">2002-04-10T14:48:52Z</dcterms:created>
  <dcterms:modified xsi:type="dcterms:W3CDTF">2024-07-30T19:54:08Z</dcterms:modified>
</cp:coreProperties>
</file>