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phael Chung\MITRE\MITR-RCC-Project\Project Documents\"/>
    </mc:Choice>
  </mc:AlternateContent>
  <xr:revisionPtr revIDLastSave="0" documentId="13_ncr:1_{4217AA3D-F971-450D-8062-E73348C8C2DE}"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4" i="1" l="1"/>
  <c r="L55" i="1"/>
  <c r="L56" i="1"/>
  <c r="L57" i="1"/>
  <c r="L58" i="1"/>
  <c r="L59" i="1"/>
  <c r="L60" i="1"/>
  <c r="L61" i="1"/>
  <c r="L53" i="1"/>
  <c r="L52" i="1"/>
  <c r="K63" i="1"/>
  <c r="M61" i="1"/>
  <c r="M60" i="1"/>
  <c r="M59" i="1"/>
  <c r="M58" i="1"/>
  <c r="M57" i="1"/>
  <c r="M56" i="1"/>
  <c r="M55" i="1"/>
  <c r="M54" i="1"/>
  <c r="M53" i="1"/>
  <c r="M52" i="1"/>
  <c r="L63" i="1" l="1"/>
  <c r="B48" i="1" l="1"/>
  <c r="B43" i="1"/>
  <c r="B38" i="1"/>
  <c r="B34" i="1"/>
  <c r="B29" i="1"/>
  <c r="D45" i="1"/>
  <c r="D43" i="1" s="1"/>
  <c r="D40" i="1"/>
  <c r="D41" i="1"/>
  <c r="D42" i="1"/>
  <c r="D39" i="1"/>
  <c r="D36" i="1"/>
  <c r="D35" i="1"/>
  <c r="D34" i="1" l="1"/>
  <c r="D31" i="1"/>
  <c r="D32" i="1"/>
  <c r="D30" i="1"/>
  <c r="D29" i="1" s="1"/>
  <c r="A49" i="1"/>
  <c r="D47" i="1"/>
  <c r="D38" i="1"/>
  <c r="B12" i="1" l="1"/>
  <c r="B20" i="1" s="1"/>
  <c r="B6" i="1"/>
  <c r="G6" i="1" s="1"/>
  <c r="F19" i="1"/>
  <c r="E19" i="1"/>
  <c r="D19" i="1"/>
  <c r="C19" i="1"/>
  <c r="B19" i="1"/>
  <c r="G19" i="1" s="1"/>
  <c r="G18" i="1"/>
  <c r="G17" i="1"/>
  <c r="G16" i="1"/>
  <c r="G15" i="1"/>
  <c r="G14" i="1"/>
  <c r="G11" i="1"/>
  <c r="G10" i="1"/>
  <c r="G9" i="1"/>
  <c r="C8" i="1"/>
  <c r="G8" i="1" s="1"/>
  <c r="F6" i="1"/>
  <c r="F8" i="1" s="1"/>
  <c r="F12" i="1" s="1"/>
  <c r="F20" i="1" s="1"/>
  <c r="E6" i="1"/>
  <c r="E8" i="1" s="1"/>
  <c r="E12" i="1" s="1"/>
  <c r="D6" i="1"/>
  <c r="D8" i="1" s="1"/>
  <c r="D12" i="1" s="1"/>
  <c r="C6" i="1"/>
  <c r="G4" i="1"/>
  <c r="E20" i="1" l="1"/>
  <c r="D20" i="1"/>
  <c r="B21" i="1"/>
  <c r="C12" i="1"/>
  <c r="G12" i="1" l="1"/>
  <c r="C20" i="1"/>
  <c r="C21" i="1" l="1"/>
  <c r="D21" i="1" s="1"/>
  <c r="E21" i="1" s="1"/>
  <c r="F21" i="1" s="1"/>
  <c r="B24" i="1"/>
  <c r="B23" i="1"/>
  <c r="C24" i="1"/>
  <c r="C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Manicke, Ben</author>
  </authors>
  <commentList>
    <comment ref="A4" authorId="0" shapeId="0" xr:uid="{75D49F01-6A0C-4C47-8F51-0A94CEE6D1DD}">
      <text>
        <r>
          <rPr>
            <sz val="10"/>
            <color rgb="FF000000"/>
            <rFont val="Arial"/>
            <scheme val="minor"/>
          </rPr>
          <t>Manicke, Ben:
These are just projected numbers. Our site is meant to have great outreach to our sponsors and donors, and we hope to have that contributes to our revenue increase. We eventually expect to see this number taper off but initially we could see a rapid increase in value.</t>
        </r>
      </text>
    </comment>
    <comment ref="A9" authorId="0" shapeId="0" xr:uid="{90004B18-C493-4829-BD80-18A361F69520}">
      <text>
        <r>
          <rPr>
            <sz val="10"/>
            <color rgb="FF000000"/>
            <rFont val="Arial"/>
            <scheme val="minor"/>
          </rPr>
          <t>Manicke, Ben:
This is to reflect our impacts on labor costs. We predict training new developers on the site should become easier with time and the value should decrease.</t>
        </r>
      </text>
    </comment>
    <comment ref="A10" authorId="0" shapeId="0" xr:uid="{4427C072-EC79-45A6-8BA5-84DABEF2BC88}">
      <text>
        <r>
          <rPr>
            <sz val="10"/>
            <color rgb="FF000000"/>
            <rFont val="Arial"/>
            <scheme val="minor"/>
          </rPr>
          <t xml:space="preserve">Manicke, Ben:
This is our impacts on material and contract costs. Following trends, we expect IT costs to drop in some regards and try to account for such drops here in our CBA. </t>
        </r>
      </text>
    </comment>
    <comment ref="A11" authorId="0" shapeId="0" xr:uid="{265F5616-B1D4-4A53-928D-7BBFB957FC30}">
      <text>
        <r>
          <rPr>
            <sz val="10"/>
            <color rgb="FF000000"/>
            <rFont val="Arial"/>
            <scheme val="minor"/>
          </rPr>
          <t>Manicke, Ben:
This is an intangible benefit. We believe as time progresses the site will be better known, and we could have potential help from some donors here and there.</t>
        </r>
      </text>
    </comment>
    <comment ref="A14" authorId="0" shapeId="0" xr:uid="{3CCE884D-ACD4-41DC-8899-B2D693BA319F}">
      <text>
        <r>
          <rPr>
            <sz val="10"/>
            <color rgb="FF000000"/>
            <rFont val="Arial"/>
            <scheme val="minor"/>
          </rPr>
          <t xml:space="preserve">Manicke, Ben:
We were looking for places to host our site and found somewhere that will host our site for 1$ a month for one year while the following years will be 12$ a month. (Variable cost)
</t>
        </r>
      </text>
    </comment>
    <comment ref="A15" authorId="0" shapeId="0" xr:uid="{50F68A05-DC0F-4E88-A36B-31C2119D06FA}">
      <text>
        <r>
          <rPr>
            <sz val="10"/>
            <color rgb="FF000000"/>
            <rFont val="Arial"/>
            <scheme val="minor"/>
          </rPr>
          <t>Manicke, Ben:
We predict that our site will take 100$ to initially develop our site. (One time capital costs)</t>
        </r>
      </text>
    </comment>
    <comment ref="A16" authorId="0" shapeId="0" xr:uid="{4CDE6AA6-7D12-4ADE-86E7-47867F48C6B9}">
      <text>
        <r>
          <rPr>
            <sz val="10"/>
            <color rgb="FF000000"/>
            <rFont val="Arial"/>
            <scheme val="minor"/>
          </rPr>
          <t>Manicke, Ben:
To support the high amount of data it will be receiving from all the CTF writeups it will cost $684 a year to support that pricing plan on MongoDB. (Variable costs)</t>
        </r>
      </text>
    </comment>
    <comment ref="A17" authorId="0" shapeId="0" xr:uid="{A6BF2624-08DB-4411-BA47-E3D0E8C1D99A}">
      <text>
        <r>
          <rPr>
            <sz val="10"/>
            <color rgb="FF000000"/>
            <rFont val="Arial"/>
            <scheme val="minor"/>
          </rPr>
          <t>Manicke, Ben:
Through a site we found it costs 6 dollars a year to purchase a .com for our site. (Fixed Costs)</t>
        </r>
      </text>
    </comment>
    <comment ref="A18" authorId="0" shapeId="0" xr:uid="{ABBB6D0C-D17E-4FE5-B2A8-3953E200529B}">
      <text>
        <r>
          <rPr>
            <sz val="10"/>
            <color rgb="FF000000"/>
            <rFont val="Arial"/>
            <scheme val="minor"/>
          </rPr>
          <t>Manicke, Ben:
There obviously will be some mishaps when developing and setting up our site. We plan to account for this error but see it costing less as time passes (Intangible costs)</t>
        </r>
      </text>
    </comment>
  </commentList>
</comments>
</file>

<file path=xl/sharedStrings.xml><?xml version="1.0" encoding="utf-8"?>
<sst xmlns="http://schemas.openxmlformats.org/spreadsheetml/2006/main" count="162" uniqueCount="101">
  <si>
    <t>CBA Term Project</t>
  </si>
  <si>
    <t>2023 (Year 0)</t>
  </si>
  <si>
    <t>2024 (Year 1)</t>
  </si>
  <si>
    <t>2025 (Year 2)</t>
  </si>
  <si>
    <t>2026 (Year 3)</t>
  </si>
  <si>
    <t>2027 (Year 4)</t>
  </si>
  <si>
    <t>Total</t>
  </si>
  <si>
    <t>Revenue</t>
  </si>
  <si>
    <t>Gross Profit Margin</t>
  </si>
  <si>
    <t>Gross Profit</t>
  </si>
  <si>
    <t>Benefits</t>
  </si>
  <si>
    <t>Lower Training Costs</t>
  </si>
  <si>
    <t>Lower IT Costs</t>
  </si>
  <si>
    <t>Enhanced Reputation</t>
  </si>
  <si>
    <t>Total Benefits</t>
  </si>
  <si>
    <t>Costs</t>
  </si>
  <si>
    <t>Software Hosting</t>
  </si>
  <si>
    <t>Software Development</t>
  </si>
  <si>
    <t>Database Hosting</t>
  </si>
  <si>
    <t>Domain Name Ownership</t>
  </si>
  <si>
    <t>Operational Disruptions</t>
  </si>
  <si>
    <t>Total Costs</t>
  </si>
  <si>
    <t>Cash Flow</t>
  </si>
  <si>
    <t>Cumulative Cash Flow</t>
  </si>
  <si>
    <t>Interest Rate</t>
  </si>
  <si>
    <t>Net Present Value</t>
  </si>
  <si>
    <t>Internal Rate of Return</t>
  </si>
  <si>
    <t>Risk Category</t>
  </si>
  <si>
    <t>Risk</t>
  </si>
  <si>
    <t>Probability of Problem</t>
  </si>
  <si>
    <t xml:space="preserve">Impact </t>
  </si>
  <si>
    <t>Weight of Risk
 (% of all impacts)</t>
  </si>
  <si>
    <t>Probability * Impact $$</t>
  </si>
  <si>
    <t>Probability*Impact Score 
Assuming 0-3 Range
Rounded to Whole Number</t>
  </si>
  <si>
    <t>Technology</t>
  </si>
  <si>
    <t>Level of Complexity</t>
  </si>
  <si>
    <t>Level of Customization</t>
  </si>
  <si>
    <t>Configuration Detail</t>
  </si>
  <si>
    <t>Security</t>
  </si>
  <si>
    <t>Data Specificity</t>
  </si>
  <si>
    <t>Cybersecurity threats</t>
  </si>
  <si>
    <t>Organizational Complexity</t>
  </si>
  <si>
    <t>Regulatory compliance</t>
  </si>
  <si>
    <t>Lack of User Acceptance</t>
  </si>
  <si>
    <t>Change in Requirements</t>
  </si>
  <si>
    <t>Timeline</t>
  </si>
  <si>
    <t>Implementation</t>
  </si>
  <si>
    <t>Integration Faults</t>
  </si>
  <si>
    <t>Sum</t>
  </si>
  <si>
    <t>Coefficient</t>
  </si>
  <si>
    <t>Criteria</t>
  </si>
  <si>
    <t>Weight</t>
  </si>
  <si>
    <t>Score (0-3)</t>
  </si>
  <si>
    <t>Weighted Score</t>
  </si>
  <si>
    <t>Explanation</t>
  </si>
  <si>
    <t>Technology Risk</t>
  </si>
  <si>
    <t>----</t>
  </si>
  <si>
    <t>High</t>
  </si>
  <si>
    <t>Medium</t>
  </si>
  <si>
    <t>Low</t>
  </si>
  <si>
    <t>None</t>
  </si>
  <si>
    <t xml:space="preserve">Low </t>
  </si>
  <si>
    <t>The team is unable to implement the necessary technologies to construct the requried front end and back-end.</t>
  </si>
  <si>
    <t>The team is unable to provide the correct tools to upload profiles and CTF challenges</t>
  </si>
  <si>
    <t>Security Risk</t>
  </si>
  <si>
    <t>Categories in the website is not broad/specifc enough to encompass all CTF challenges.</t>
  </si>
  <si>
    <t>Product has cybersecurity exploits that can steal CTF data or login data.</t>
  </si>
  <si>
    <t>---</t>
  </si>
  <si>
    <t>Many</t>
  </si>
  <si>
    <t>Medium amount</t>
  </si>
  <si>
    <t>None units</t>
  </si>
  <si>
    <t>Website does not follow regulatory compliance from RPI</t>
  </si>
  <si>
    <t>RCC does not accept using the product.</t>
  </si>
  <si>
    <t>Most/All</t>
  </si>
  <si>
    <t xml:space="preserve">Some </t>
  </si>
  <si>
    <t>Few</t>
  </si>
  <si>
    <t>Client changes the requirements of the website</t>
  </si>
  <si>
    <t>Schedule very Busy</t>
  </si>
  <si>
    <t>Schedule Midly Busy</t>
  </si>
  <si>
    <t>Schedule Free</t>
  </si>
  <si>
    <t>Team members are unable to have time to complete the project.</t>
  </si>
  <si>
    <t>Implementation Risk</t>
  </si>
  <si>
    <t>Integration faults</t>
  </si>
  <si>
    <t>RPI login system is compatible with our site/Dotcio does not allow our site.</t>
  </si>
  <si>
    <t>Risk Index (0-100)</t>
  </si>
  <si>
    <t>Sum = 10</t>
  </si>
  <si>
    <t>The following chart can be used to calculate Discount Rate</t>
  </si>
  <si>
    <t>Risk Index</t>
  </si>
  <si>
    <t>Discount Rate</t>
  </si>
  <si>
    <t>90 - 100</t>
  </si>
  <si>
    <t>80 - 89</t>
  </si>
  <si>
    <t>70 - 79</t>
  </si>
  <si>
    <t>60 - 69</t>
  </si>
  <si>
    <t>50 - 59</t>
  </si>
  <si>
    <t xml:space="preserve">40 - 49 </t>
  </si>
  <si>
    <t xml:space="preserve">30 - 39 </t>
  </si>
  <si>
    <t>20 - 29</t>
  </si>
  <si>
    <t>10 - 19</t>
  </si>
  <si>
    <t>0 - 9</t>
  </si>
  <si>
    <t>Configuration of the site is misaligned and not working in its parameters</t>
  </si>
  <si>
    <t>Explanation of risk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</si>
</sst>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_(&quot;$&quot;* #,##0_);_(&quot;$&quot;* \(#,##0\);_(&quot;$&quot;* &quot;-&quot;??_);_(@_)"/>
    <numFmt numFmtId="165" formatCode="&quot;$&quot;#,##0"/>
    <numFmt numFmtId="166" formatCode="0.0%"/>
  </numFmts>
  <fonts count="20" x14ac:knownFonts="1">
    <font>
      <sz val="10"/>
      <color rgb="FF000000"/>
      <name val="Arial"/>
      <scheme val="minor"/>
    </font>
    <font>
      <b/>
      <sz val="10"/>
      <color rgb="FF000000"/>
      <name val="Arial"/>
      <family val="2"/>
      <scheme val="minor"/>
    </font>
    <font>
      <sz val="10"/>
      <color theme="1"/>
      <name val="Arial"/>
      <family val="2"/>
      <scheme val="minor"/>
    </font>
    <font>
      <i/>
      <u/>
      <sz val="10"/>
      <color rgb="FF000000"/>
      <name val="Arial"/>
      <family val="2"/>
      <scheme val="minor"/>
    </font>
    <font>
      <sz val="11"/>
      <color rgb="FF000000"/>
      <name val="Calibri"/>
      <family val="2"/>
    </font>
    <font>
      <i/>
      <u/>
      <sz val="10"/>
      <color rgb="FF000000"/>
      <name val="Arial"/>
      <family val="2"/>
      <scheme val="minor"/>
    </font>
    <font>
      <i/>
      <sz val="10"/>
      <color rgb="FF000000"/>
      <name val="Arial"/>
      <family val="2"/>
      <scheme val="minor"/>
    </font>
    <font>
      <sz val="10"/>
      <color rgb="FF000000"/>
      <name val="Arial"/>
      <family val="2"/>
      <scheme val="minor"/>
    </font>
    <font>
      <u/>
      <sz val="11"/>
      <color theme="1"/>
      <name val="Calibri"/>
      <family val="2"/>
    </font>
    <font>
      <sz val="11"/>
      <color theme="1"/>
      <name val="Calibri"/>
      <family val="2"/>
    </font>
    <font>
      <sz val="11"/>
      <color theme="1"/>
      <name val="Arial"/>
      <family val="2"/>
    </font>
    <font>
      <sz val="10"/>
      <name val="Arial"/>
      <family val="2"/>
    </font>
    <font>
      <b/>
      <sz val="10"/>
      <name val="Arial"/>
      <family val="2"/>
    </font>
    <font>
      <b/>
      <sz val="10"/>
      <color theme="4"/>
      <name val="Arial"/>
      <family val="2"/>
    </font>
    <font>
      <b/>
      <sz val="10"/>
      <color indexed="22"/>
      <name val="Arial"/>
      <family val="2"/>
    </font>
    <font>
      <sz val="10"/>
      <color theme="4"/>
      <name val="Arial"/>
      <family val="2"/>
    </font>
    <font>
      <sz val="10"/>
      <color indexed="12"/>
      <name val="Arial"/>
      <family val="2"/>
    </font>
    <font>
      <i/>
      <sz val="10"/>
      <color indexed="12"/>
      <name val="Arial"/>
      <family val="2"/>
    </font>
    <font>
      <i/>
      <sz val="10"/>
      <color indexed="48"/>
      <name val="Arial"/>
      <family val="2"/>
    </font>
    <font>
      <b/>
      <u/>
      <sz val="10"/>
      <name val="Arial"/>
      <family val="2"/>
    </font>
  </fonts>
  <fills count="4">
    <fill>
      <patternFill patternType="none"/>
    </fill>
    <fill>
      <patternFill patternType="gray125"/>
    </fill>
    <fill>
      <patternFill patternType="solid">
        <fgColor rgb="FFFFFFFF"/>
        <bgColor rgb="FFFFFFFF"/>
      </patternFill>
    </fill>
    <fill>
      <patternFill patternType="solid">
        <fgColor indexed="4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7" fillId="0" borderId="0" applyFont="0" applyFill="0" applyBorder="0" applyAlignment="0" applyProtection="0"/>
  </cellStyleXfs>
  <cellXfs count="82">
    <xf numFmtId="0" fontId="0" fillId="0" borderId="0" xfId="0"/>
    <xf numFmtId="0" fontId="1" fillId="0" borderId="0" xfId="0" applyFont="1"/>
    <xf numFmtId="0" fontId="2" fillId="0" borderId="0" xfId="0" applyFont="1"/>
    <xf numFmtId="164" fontId="2" fillId="0" borderId="0" xfId="0" applyNumberFormat="1" applyFont="1"/>
    <xf numFmtId="44" fontId="2" fillId="0" borderId="0" xfId="0" applyNumberFormat="1" applyFont="1"/>
    <xf numFmtId="9" fontId="2" fillId="0" borderId="0" xfId="0" applyNumberFormat="1" applyFont="1"/>
    <xf numFmtId="164" fontId="0" fillId="0" borderId="0" xfId="0" applyNumberFormat="1"/>
    <xf numFmtId="0" fontId="3" fillId="0" borderId="0" xfId="0" applyFont="1"/>
    <xf numFmtId="0" fontId="4" fillId="0" borderId="0" xfId="0" applyFont="1"/>
    <xf numFmtId="0" fontId="5" fillId="2" borderId="0" xfId="0" applyFont="1" applyFill="1" applyAlignment="1">
      <alignment horizontal="left"/>
    </xf>
    <xf numFmtId="0" fontId="6" fillId="0" borderId="0" xfId="0" applyFont="1"/>
    <xf numFmtId="166" fontId="2" fillId="0" borderId="0" xfId="0" applyNumberFormat="1" applyFont="1"/>
    <xf numFmtId="165" fontId="2" fillId="0" borderId="0" xfId="0" applyNumberFormat="1" applyFont="1"/>
    <xf numFmtId="44" fontId="2" fillId="0" borderId="0" xfId="1" applyFont="1"/>
    <xf numFmtId="44" fontId="2" fillId="2" borderId="0" xfId="0" applyNumberFormat="1" applyFont="1" applyFill="1"/>
    <xf numFmtId="0" fontId="8" fillId="0" borderId="0" xfId="0" applyFont="1" applyAlignment="1">
      <alignment horizontal="center"/>
    </xf>
    <xf numFmtId="0" fontId="8" fillId="0" borderId="0" xfId="0" applyFont="1" applyAlignment="1">
      <alignment horizontal="center" wrapText="1"/>
    </xf>
    <xf numFmtId="0" fontId="9" fillId="0" borderId="0" xfId="0" applyFont="1" applyAlignment="1">
      <alignment wrapText="1"/>
    </xf>
    <xf numFmtId="0" fontId="9" fillId="0" borderId="0" xfId="0" applyFont="1"/>
    <xf numFmtId="9" fontId="9" fillId="0" borderId="0" xfId="0" applyNumberFormat="1" applyFont="1"/>
    <xf numFmtId="6" fontId="9" fillId="0" borderId="0" xfId="0" applyNumberFormat="1" applyFont="1"/>
    <xf numFmtId="2" fontId="9" fillId="0" borderId="0" xfId="0" applyNumberFormat="1" applyFont="1"/>
    <xf numFmtId="0" fontId="10" fillId="0" borderId="0" xfId="0" applyFont="1"/>
    <xf numFmtId="1" fontId="9" fillId="0" borderId="0" xfId="0" applyNumberFormat="1" applyFont="1"/>
    <xf numFmtId="1" fontId="0" fillId="0" borderId="0" xfId="0" applyNumberFormat="1"/>
    <xf numFmtId="0" fontId="11" fillId="0" borderId="0" xfId="0" applyFont="1" applyAlignment="1" applyProtection="1">
      <alignment horizontal="left"/>
      <protection locked="0"/>
    </xf>
    <xf numFmtId="0" fontId="0" fillId="0" borderId="0" xfId="0" applyProtection="1">
      <protection locked="0"/>
    </xf>
    <xf numFmtId="2" fontId="0" fillId="0" borderId="0" xfId="0" applyNumberFormat="1" applyProtection="1">
      <protection locked="0"/>
    </xf>
    <xf numFmtId="0" fontId="0" fillId="0" borderId="0" xfId="0" applyAlignment="1" applyProtection="1">
      <alignment horizontal="left" wrapText="1"/>
      <protection locked="0"/>
    </xf>
    <xf numFmtId="0" fontId="12" fillId="3" borderId="1" xfId="0" applyFont="1" applyFill="1" applyBorder="1" applyAlignment="1" applyProtection="1">
      <alignment horizontal="left" wrapText="1"/>
      <protection locked="0"/>
    </xf>
    <xf numFmtId="0" fontId="12" fillId="3" borderId="1" xfId="0" applyFont="1" applyFill="1" applyBorder="1" applyAlignment="1">
      <alignment horizontal="center"/>
    </xf>
    <xf numFmtId="1" fontId="12" fillId="3" borderId="1" xfId="0" applyNumberFormat="1" applyFont="1" applyFill="1" applyBorder="1" applyAlignment="1" applyProtection="1">
      <alignment horizontal="center" wrapText="1"/>
      <protection locked="0"/>
    </xf>
    <xf numFmtId="2" fontId="12" fillId="3" borderId="1" xfId="0" applyNumberFormat="1" applyFont="1" applyFill="1" applyBorder="1" applyAlignment="1">
      <alignment horizontal="center" wrapText="1"/>
    </xf>
    <xf numFmtId="0" fontId="12" fillId="3" borderId="1" xfId="0" applyFont="1" applyFill="1" applyBorder="1" applyAlignment="1" applyProtection="1">
      <alignment horizontal="center" wrapText="1"/>
      <protection locked="0"/>
    </xf>
    <xf numFmtId="0" fontId="12" fillId="0" borderId="1" xfId="0" applyFont="1" applyBorder="1" applyAlignment="1" applyProtection="1">
      <alignment horizontal="left" wrapText="1"/>
      <protection locked="0"/>
    </xf>
    <xf numFmtId="0" fontId="13" fillId="0" borderId="1" xfId="0" applyFont="1" applyBorder="1" applyAlignment="1">
      <alignment horizontal="center"/>
    </xf>
    <xf numFmtId="1" fontId="14" fillId="0" borderId="1" xfId="0" quotePrefix="1" applyNumberFormat="1" applyFont="1" applyBorder="1" applyAlignment="1">
      <alignment horizontal="center" wrapText="1"/>
    </xf>
    <xf numFmtId="2" fontId="12" fillId="0" borderId="1" xfId="0" applyNumberFormat="1" applyFont="1" applyBorder="1" applyAlignment="1">
      <alignment horizontal="center" wrapText="1"/>
    </xf>
    <xf numFmtId="0" fontId="12" fillId="0" borderId="1" xfId="0" applyFont="1" applyBorder="1" applyAlignment="1" applyProtection="1">
      <alignment horizontal="center" wrapText="1"/>
      <protection locked="0"/>
    </xf>
    <xf numFmtId="0" fontId="11" fillId="0" borderId="1" xfId="0" applyFont="1" applyBorder="1" applyAlignment="1" applyProtection="1">
      <alignment horizontal="left" wrapText="1"/>
      <protection locked="0"/>
    </xf>
    <xf numFmtId="0" fontId="11" fillId="0" borderId="1" xfId="0" applyFont="1" applyBorder="1" applyAlignment="1" applyProtection="1">
      <alignment horizontal="left" wrapText="1" indent="1"/>
      <protection locked="0"/>
    </xf>
    <xf numFmtId="0" fontId="15" fillId="0" borderId="1" xfId="0" applyFont="1" applyBorder="1" applyAlignment="1">
      <alignment horizontal="center"/>
    </xf>
    <xf numFmtId="1" fontId="16" fillId="0" borderId="1" xfId="0" applyNumberFormat="1" applyFont="1" applyBorder="1" applyAlignment="1" applyProtection="1">
      <alignment horizontal="center" wrapText="1"/>
      <protection locked="0"/>
    </xf>
    <xf numFmtId="2" fontId="11" fillId="0" borderId="1" xfId="0" applyNumberFormat="1" applyFont="1" applyBorder="1" applyAlignment="1">
      <alignment horizontal="center" wrapText="1"/>
    </xf>
    <xf numFmtId="0" fontId="11" fillId="0" borderId="1" xfId="0" applyFont="1" applyBorder="1" applyAlignment="1" applyProtection="1">
      <alignment horizontal="center" wrapText="1"/>
      <protection locked="0"/>
    </xf>
    <xf numFmtId="0" fontId="17" fillId="0" borderId="1" xfId="0" applyFont="1" applyBorder="1" applyAlignment="1" applyProtection="1">
      <alignment horizontal="left" wrapText="1"/>
      <protection locked="0"/>
    </xf>
    <xf numFmtId="0" fontId="12" fillId="0" borderId="1" xfId="0" applyFont="1" applyBorder="1" applyAlignment="1">
      <alignment horizontal="center"/>
    </xf>
    <xf numFmtId="1" fontId="12" fillId="0" borderId="1" xfId="0" applyNumberFormat="1" applyFont="1" applyBorder="1" applyAlignment="1" applyProtection="1">
      <alignment horizontal="center" wrapText="1"/>
      <protection locked="0"/>
    </xf>
    <xf numFmtId="0" fontId="18" fillId="0" borderId="1" xfId="0" applyFont="1" applyBorder="1" applyAlignment="1" applyProtection="1">
      <alignment horizontal="left" wrapText="1"/>
      <protection locked="0"/>
    </xf>
    <xf numFmtId="0" fontId="15" fillId="0" borderId="1" xfId="0" applyFont="1" applyBorder="1" applyAlignment="1">
      <alignment horizontal="center" wrapText="1"/>
    </xf>
    <xf numFmtId="0" fontId="16" fillId="0" borderId="1" xfId="0" applyFont="1" applyBorder="1" applyAlignment="1" applyProtection="1">
      <alignment horizontal="center" wrapText="1"/>
      <protection locked="0"/>
    </xf>
    <xf numFmtId="0" fontId="11" fillId="0" borderId="1" xfId="0" applyFont="1" applyBorder="1" applyAlignment="1" applyProtection="1">
      <alignment horizontal="center" vertical="top" wrapText="1"/>
      <protection locked="0"/>
    </xf>
    <xf numFmtId="0" fontId="16" fillId="0" borderId="1" xfId="0" applyFont="1" applyBorder="1" applyAlignment="1" applyProtection="1">
      <alignment horizontal="center"/>
      <protection locked="0"/>
    </xf>
    <xf numFmtId="0" fontId="11" fillId="0" borderId="1" xfId="0" applyFont="1" applyBorder="1" applyAlignment="1" applyProtection="1">
      <alignment horizontal="left" vertical="top" wrapText="1" indent="1"/>
      <protection locked="0"/>
    </xf>
    <xf numFmtId="0" fontId="11" fillId="0" borderId="2" xfId="0" applyFont="1" applyBorder="1" applyAlignment="1" applyProtection="1">
      <alignment horizontal="left" vertical="top" wrapText="1" indent="1"/>
      <protection locked="0"/>
    </xf>
    <xf numFmtId="0" fontId="15" fillId="0" borderId="2" xfId="0" applyFont="1" applyBorder="1" applyAlignment="1">
      <alignment horizontal="center" wrapText="1"/>
    </xf>
    <xf numFmtId="0" fontId="16" fillId="0" borderId="2" xfId="0" applyFont="1" applyBorder="1" applyAlignment="1" applyProtection="1">
      <alignment horizontal="center"/>
      <protection locked="0"/>
    </xf>
    <xf numFmtId="0" fontId="11" fillId="0" borderId="2" xfId="0" applyFont="1" applyBorder="1" applyAlignment="1" applyProtection="1">
      <alignment horizontal="center" vertical="top" wrapText="1"/>
      <protection locked="0"/>
    </xf>
    <xf numFmtId="0" fontId="0" fillId="0" borderId="1" xfId="0" applyBorder="1" applyAlignment="1" applyProtection="1">
      <alignment horizontal="left"/>
      <protection locked="0"/>
    </xf>
    <xf numFmtId="0" fontId="0" fillId="0" borderId="1" xfId="0" applyBorder="1"/>
    <xf numFmtId="0" fontId="0" fillId="0" borderId="1" xfId="0" applyBorder="1" applyProtection="1">
      <protection locked="0"/>
    </xf>
    <xf numFmtId="2" fontId="0" fillId="0" borderId="1" xfId="0" applyNumberFormat="1" applyBorder="1"/>
    <xf numFmtId="0" fontId="11" fillId="0" borderId="1" xfId="0" applyFont="1" applyBorder="1" applyProtection="1">
      <protection locked="0"/>
    </xf>
    <xf numFmtId="0" fontId="0" fillId="0" borderId="1" xfId="0" applyBorder="1" applyAlignment="1" applyProtection="1">
      <alignment horizontal="left" wrapText="1"/>
      <protection locked="0"/>
    </xf>
    <xf numFmtId="0" fontId="12" fillId="3" borderId="1" xfId="0" applyFont="1" applyFill="1" applyBorder="1" applyAlignment="1" applyProtection="1">
      <alignment horizontal="left"/>
      <protection locked="0"/>
    </xf>
    <xf numFmtId="0" fontId="0" fillId="3" borderId="1" xfId="0" applyFill="1" applyBorder="1"/>
    <xf numFmtId="0" fontId="0" fillId="3" borderId="1" xfId="0" applyFill="1" applyBorder="1" applyProtection="1">
      <protection locked="0"/>
    </xf>
    <xf numFmtId="2" fontId="12" fillId="3" borderId="1" xfId="0" applyNumberFormat="1" applyFont="1" applyFill="1" applyBorder="1" applyAlignment="1">
      <alignment horizontal="center"/>
    </xf>
    <xf numFmtId="0" fontId="11" fillId="3" borderId="1" xfId="0" applyFont="1" applyFill="1" applyBorder="1" applyProtection="1">
      <protection locked="0"/>
    </xf>
    <xf numFmtId="0" fontId="0" fillId="3" borderId="1" xfId="0" applyFill="1" applyBorder="1" applyAlignment="1" applyProtection="1">
      <alignment horizontal="left" wrapText="1"/>
      <protection locked="0"/>
    </xf>
    <xf numFmtId="0" fontId="0" fillId="0" borderId="0" xfId="0" applyAlignment="1" applyProtection="1">
      <alignment horizontal="left"/>
      <protection locked="0"/>
    </xf>
    <xf numFmtId="0" fontId="0" fillId="0" borderId="0" xfId="0" applyAlignment="1" applyProtection="1">
      <alignment horizontal="left" wrapText="1"/>
      <protection locked="0"/>
    </xf>
    <xf numFmtId="0" fontId="0" fillId="0" borderId="0" xfId="0" applyAlignment="1" applyProtection="1">
      <alignment wrapText="1"/>
      <protection locked="0"/>
    </xf>
    <xf numFmtId="2" fontId="11" fillId="0" borderId="0" xfId="0" applyNumberFormat="1" applyFont="1" applyProtection="1">
      <protection locked="0"/>
    </xf>
    <xf numFmtId="0" fontId="12" fillId="0" borderId="0" xfId="0" applyFont="1" applyProtection="1">
      <protection locked="0"/>
    </xf>
    <xf numFmtId="2" fontId="19" fillId="0" borderId="0" xfId="0" applyNumberFormat="1" applyFont="1" applyProtection="1">
      <protection locked="0"/>
    </xf>
    <xf numFmtId="0" fontId="19" fillId="0" borderId="0" xfId="0" applyFont="1" applyProtection="1">
      <protection locked="0"/>
    </xf>
    <xf numFmtId="9" fontId="0" fillId="0" borderId="0" xfId="0" applyNumberFormat="1" applyProtection="1">
      <protection locked="0"/>
    </xf>
    <xf numFmtId="1" fontId="11" fillId="0" borderId="0" xfId="0" applyNumberFormat="1" applyFont="1" applyProtection="1">
      <protection locked="0"/>
    </xf>
    <xf numFmtId="1" fontId="0" fillId="0" borderId="0" xfId="0" applyNumberFormat="1" applyProtection="1">
      <protection locked="0"/>
    </xf>
    <xf numFmtId="49" fontId="11" fillId="0" borderId="0" xfId="0" applyNumberFormat="1" applyFont="1" applyProtection="1">
      <protection locked="0"/>
    </xf>
    <xf numFmtId="0" fontId="7" fillId="0" borderId="0" xfId="0" applyFont="1" applyAlignment="1" applyProtection="1">
      <alignment horizontal="left" wrapText="1"/>
      <protection locked="0"/>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63"/>
  <sheetViews>
    <sheetView tabSelected="1" topLeftCell="B1" zoomScale="79" zoomScaleNormal="130" workbookViewId="0">
      <selection activeCell="H48" sqref="H48"/>
    </sheetView>
  </sheetViews>
  <sheetFormatPr defaultColWidth="12.54296875" defaultRowHeight="15.75" customHeight="1" x14ac:dyDescent="0.25"/>
  <cols>
    <col min="1" max="1" width="25.26953125" customWidth="1"/>
    <col min="2" max="6" width="17.453125" customWidth="1"/>
    <col min="7" max="7" width="15.26953125" customWidth="1"/>
    <col min="9" max="9" width="22.90625" customWidth="1"/>
  </cols>
  <sheetData>
    <row r="1" spans="1:11" ht="13" x14ac:dyDescent="0.3">
      <c r="A1" s="1" t="s">
        <v>0</v>
      </c>
      <c r="H1" s="2"/>
      <c r="I1" s="2"/>
      <c r="J1" s="2"/>
    </row>
    <row r="2" spans="1:11" ht="15.75" customHeight="1" x14ac:dyDescent="0.25">
      <c r="A2" s="2"/>
      <c r="B2" s="2"/>
      <c r="C2" s="2"/>
      <c r="D2" s="2"/>
      <c r="E2" s="2"/>
      <c r="F2" s="2"/>
      <c r="G2" s="2"/>
      <c r="H2" s="2"/>
      <c r="I2" s="2"/>
      <c r="J2" s="2"/>
    </row>
    <row r="3" spans="1:11" ht="13" x14ac:dyDescent="0.3">
      <c r="A3" s="2"/>
      <c r="B3" s="1" t="s">
        <v>1</v>
      </c>
      <c r="C3" s="1" t="s">
        <v>2</v>
      </c>
      <c r="D3" s="1" t="s">
        <v>3</v>
      </c>
      <c r="E3" s="1" t="s">
        <v>4</v>
      </c>
      <c r="F3" s="1" t="s">
        <v>5</v>
      </c>
      <c r="G3" s="1" t="s">
        <v>6</v>
      </c>
      <c r="H3" s="2"/>
      <c r="I3" s="2"/>
      <c r="J3" s="2"/>
    </row>
    <row r="4" spans="1:11" ht="15.75" customHeight="1" x14ac:dyDescent="0.25">
      <c r="A4" t="s">
        <v>7</v>
      </c>
      <c r="B4" s="13">
        <v>0</v>
      </c>
      <c r="C4" s="3">
        <v>1000</v>
      </c>
      <c r="D4" s="3">
        <v>3000</v>
      </c>
      <c r="E4" s="3">
        <v>5000</v>
      </c>
      <c r="F4" s="3">
        <v>7000</v>
      </c>
      <c r="G4" s="3">
        <f>SUM(B4:F4)</f>
        <v>16000</v>
      </c>
      <c r="H4" s="3"/>
      <c r="I4" s="2"/>
      <c r="J4" s="2"/>
    </row>
    <row r="5" spans="1:11" ht="15.75" customHeight="1" x14ac:dyDescent="0.25">
      <c r="A5" t="s">
        <v>8</v>
      </c>
      <c r="B5" s="4"/>
      <c r="C5" s="5">
        <v>0.4</v>
      </c>
      <c r="D5" s="5">
        <v>0.4</v>
      </c>
      <c r="E5" s="5">
        <v>0.45</v>
      </c>
      <c r="F5" s="5">
        <v>0.45</v>
      </c>
      <c r="G5" s="4"/>
      <c r="H5" s="4"/>
      <c r="I5" s="2"/>
      <c r="J5" s="2"/>
    </row>
    <row r="6" spans="1:11" ht="15.75" customHeight="1" x14ac:dyDescent="0.25">
      <c r="A6" t="s">
        <v>9</v>
      </c>
      <c r="B6" s="3">
        <f t="shared" ref="B6:F6" si="0">B4*B5</f>
        <v>0</v>
      </c>
      <c r="C6" s="3">
        <f t="shared" si="0"/>
        <v>400</v>
      </c>
      <c r="D6" s="3">
        <f t="shared" si="0"/>
        <v>1200</v>
      </c>
      <c r="E6" s="3">
        <f t="shared" si="0"/>
        <v>2250</v>
      </c>
      <c r="F6" s="3">
        <f t="shared" si="0"/>
        <v>3150</v>
      </c>
      <c r="G6" s="3">
        <f>SUM(B6:F6)</f>
        <v>7000</v>
      </c>
      <c r="H6" s="4"/>
      <c r="I6" s="2"/>
      <c r="J6" s="2"/>
    </row>
    <row r="7" spans="1:11" ht="13" x14ac:dyDescent="0.3">
      <c r="A7" s="1" t="s">
        <v>10</v>
      </c>
      <c r="B7" s="3"/>
      <c r="C7" s="3"/>
      <c r="D7" s="3"/>
      <c r="E7" s="3"/>
      <c r="F7" s="3"/>
      <c r="G7" s="3"/>
      <c r="H7" s="4"/>
      <c r="I7" s="2"/>
      <c r="J7" s="2"/>
    </row>
    <row r="8" spans="1:11" ht="15.75" customHeight="1" x14ac:dyDescent="0.25">
      <c r="A8" t="s">
        <v>9</v>
      </c>
      <c r="B8" s="3">
        <v>0</v>
      </c>
      <c r="C8" s="3">
        <f t="shared" ref="C8:F8" si="1">C6</f>
        <v>400</v>
      </c>
      <c r="D8" s="3">
        <f t="shared" si="1"/>
        <v>1200</v>
      </c>
      <c r="E8" s="3">
        <f t="shared" si="1"/>
        <v>2250</v>
      </c>
      <c r="F8" s="3">
        <f t="shared" si="1"/>
        <v>3150</v>
      </c>
      <c r="G8" s="3">
        <f t="shared" ref="G8:G12" si="2">SUM(C8:F8)</f>
        <v>7000</v>
      </c>
      <c r="H8" s="4"/>
      <c r="I8" s="2"/>
      <c r="J8" s="2"/>
    </row>
    <row r="9" spans="1:11" ht="15.75" customHeight="1" x14ac:dyDescent="0.25">
      <c r="A9" t="s">
        <v>11</v>
      </c>
      <c r="B9" s="6">
        <v>0</v>
      </c>
      <c r="C9" s="6">
        <v>50</v>
      </c>
      <c r="D9" s="6">
        <v>100</v>
      </c>
      <c r="E9" s="6">
        <v>150</v>
      </c>
      <c r="F9" s="6">
        <v>200</v>
      </c>
      <c r="G9" s="6">
        <f t="shared" si="2"/>
        <v>500</v>
      </c>
      <c r="H9" s="4"/>
      <c r="I9" s="2"/>
      <c r="J9" s="2"/>
    </row>
    <row r="10" spans="1:11" ht="15.75" customHeight="1" x14ac:dyDescent="0.25">
      <c r="A10" t="s">
        <v>12</v>
      </c>
      <c r="B10" s="3">
        <v>0</v>
      </c>
      <c r="C10" s="3">
        <v>20</v>
      </c>
      <c r="D10" s="3">
        <v>20</v>
      </c>
      <c r="E10" s="3">
        <v>20</v>
      </c>
      <c r="F10" s="3">
        <v>20</v>
      </c>
      <c r="G10" s="3">
        <f t="shared" si="2"/>
        <v>80</v>
      </c>
      <c r="H10" s="4"/>
      <c r="I10" s="2"/>
      <c r="J10" s="2"/>
    </row>
    <row r="11" spans="1:11" ht="15.75" customHeight="1" x14ac:dyDescent="0.25">
      <c r="A11" s="2" t="s">
        <v>13</v>
      </c>
      <c r="B11" s="3">
        <v>0</v>
      </c>
      <c r="C11" s="3">
        <v>40</v>
      </c>
      <c r="D11" s="3">
        <v>40</v>
      </c>
      <c r="E11" s="3">
        <v>40</v>
      </c>
      <c r="F11" s="3">
        <v>40</v>
      </c>
      <c r="G11" s="3">
        <f t="shared" si="2"/>
        <v>160</v>
      </c>
      <c r="H11" s="4"/>
      <c r="I11" s="2"/>
      <c r="J11" s="2"/>
    </row>
    <row r="12" spans="1:11" ht="14.5" x14ac:dyDescent="0.35">
      <c r="A12" s="7" t="s">
        <v>14</v>
      </c>
      <c r="B12" s="3">
        <f>SUM(B8:B11)</f>
        <v>0</v>
      </c>
      <c r="C12" s="3">
        <f t="shared" ref="C12:F12" si="3">SUM(C8:C11)</f>
        <v>510</v>
      </c>
      <c r="D12" s="3">
        <f t="shared" si="3"/>
        <v>1360</v>
      </c>
      <c r="E12" s="3">
        <f t="shared" si="3"/>
        <v>2460</v>
      </c>
      <c r="F12" s="3">
        <f t="shared" si="3"/>
        <v>3410</v>
      </c>
      <c r="G12" s="3">
        <f t="shared" si="2"/>
        <v>7740</v>
      </c>
      <c r="H12" s="4"/>
      <c r="I12" s="2"/>
      <c r="J12" s="2"/>
      <c r="K12" s="8"/>
    </row>
    <row r="13" spans="1:11" ht="14.5" x14ac:dyDescent="0.35">
      <c r="A13" s="1" t="s">
        <v>15</v>
      </c>
      <c r="B13" s="6"/>
      <c r="C13" s="6"/>
      <c r="D13" s="6"/>
      <c r="E13" s="6"/>
      <c r="F13" s="6"/>
      <c r="G13" s="6"/>
      <c r="H13" s="4"/>
      <c r="I13" s="2"/>
      <c r="J13" s="2"/>
      <c r="K13" s="8"/>
    </row>
    <row r="14" spans="1:11" ht="14.5" x14ac:dyDescent="0.35">
      <c r="A14" t="s">
        <v>16</v>
      </c>
      <c r="B14" s="6">
        <v>12</v>
      </c>
      <c r="C14" s="6">
        <v>144</v>
      </c>
      <c r="D14" s="6">
        <v>144</v>
      </c>
      <c r="E14" s="6">
        <v>144</v>
      </c>
      <c r="F14" s="6">
        <v>144</v>
      </c>
      <c r="G14" s="6">
        <f t="shared" ref="G14:G19" si="4">SUM(B14:F14)</f>
        <v>588</v>
      </c>
      <c r="H14" s="4"/>
      <c r="I14" s="2"/>
      <c r="J14" s="2"/>
      <c r="K14" s="8"/>
    </row>
    <row r="15" spans="1:11" ht="14.5" x14ac:dyDescent="0.35">
      <c r="A15" t="s">
        <v>17</v>
      </c>
      <c r="B15" s="6">
        <v>100</v>
      </c>
      <c r="C15" s="6">
        <v>0</v>
      </c>
      <c r="D15" s="6">
        <v>0</v>
      </c>
      <c r="E15" s="6">
        <v>0</v>
      </c>
      <c r="F15" s="6">
        <v>0</v>
      </c>
      <c r="G15" s="6">
        <f t="shared" si="4"/>
        <v>100</v>
      </c>
      <c r="H15" s="4"/>
      <c r="I15" s="2"/>
      <c r="J15" s="2"/>
      <c r="K15" s="8"/>
    </row>
    <row r="16" spans="1:11" ht="14.5" x14ac:dyDescent="0.35">
      <c r="A16" t="s">
        <v>18</v>
      </c>
      <c r="B16" s="6">
        <v>684</v>
      </c>
      <c r="C16" s="6">
        <v>684</v>
      </c>
      <c r="D16" s="6">
        <v>684</v>
      </c>
      <c r="E16" s="6">
        <v>684</v>
      </c>
      <c r="F16" s="6">
        <v>684</v>
      </c>
      <c r="G16" s="6">
        <f t="shared" si="4"/>
        <v>3420</v>
      </c>
      <c r="H16" s="4"/>
      <c r="I16" s="2"/>
      <c r="J16" s="2"/>
      <c r="K16" s="8"/>
    </row>
    <row r="17" spans="1:10" ht="15.75" customHeight="1" x14ac:dyDescent="0.25">
      <c r="A17" t="s">
        <v>19</v>
      </c>
      <c r="B17" s="6">
        <v>6</v>
      </c>
      <c r="C17" s="6">
        <v>6</v>
      </c>
      <c r="D17" s="6">
        <v>6</v>
      </c>
      <c r="E17" s="6">
        <v>6</v>
      </c>
      <c r="F17" s="6">
        <v>6</v>
      </c>
      <c r="G17" s="6">
        <f t="shared" si="4"/>
        <v>30</v>
      </c>
      <c r="H17" s="4"/>
      <c r="I17" s="2"/>
    </row>
    <row r="18" spans="1:10" ht="12.5" x14ac:dyDescent="0.25">
      <c r="A18" s="2" t="s">
        <v>20</v>
      </c>
      <c r="B18" s="6">
        <v>250</v>
      </c>
      <c r="C18" s="6">
        <v>150</v>
      </c>
      <c r="D18" s="6">
        <v>100</v>
      </c>
      <c r="E18" s="6">
        <v>50</v>
      </c>
      <c r="F18" s="6">
        <v>25</v>
      </c>
      <c r="G18" s="6">
        <f t="shared" si="4"/>
        <v>575</v>
      </c>
      <c r="H18" s="4"/>
      <c r="I18" s="2"/>
      <c r="J18" s="2"/>
    </row>
    <row r="19" spans="1:10" ht="13" x14ac:dyDescent="0.3">
      <c r="A19" s="7" t="s">
        <v>21</v>
      </c>
      <c r="B19" s="3">
        <f t="shared" ref="B19:F19" si="5">SUM(B14:B18)</f>
        <v>1052</v>
      </c>
      <c r="C19" s="3">
        <f t="shared" si="5"/>
        <v>984</v>
      </c>
      <c r="D19" s="3">
        <f t="shared" si="5"/>
        <v>934</v>
      </c>
      <c r="E19" s="3">
        <f t="shared" si="5"/>
        <v>884</v>
      </c>
      <c r="F19" s="3">
        <f t="shared" si="5"/>
        <v>859</v>
      </c>
      <c r="G19" s="6">
        <f t="shared" si="4"/>
        <v>4713</v>
      </c>
      <c r="H19" s="4"/>
      <c r="I19" s="2"/>
      <c r="J19" s="2"/>
    </row>
    <row r="20" spans="1:10" ht="13" x14ac:dyDescent="0.3">
      <c r="A20" s="9" t="s">
        <v>22</v>
      </c>
      <c r="B20" s="6">
        <f>B12-B19</f>
        <v>-1052</v>
      </c>
      <c r="C20" s="6">
        <f>C12-C19</f>
        <v>-474</v>
      </c>
      <c r="D20" s="6">
        <f>D12-D19</f>
        <v>426</v>
      </c>
      <c r="E20" s="6">
        <f>E12-E19</f>
        <v>1576</v>
      </c>
      <c r="F20" s="6">
        <f>F12-F19</f>
        <v>2551</v>
      </c>
      <c r="G20" s="6"/>
      <c r="H20" s="4"/>
      <c r="I20" s="2"/>
      <c r="J20" s="2"/>
    </row>
    <row r="21" spans="1:10" ht="13" x14ac:dyDescent="0.3">
      <c r="A21" s="9" t="s">
        <v>23</v>
      </c>
      <c r="B21" s="3">
        <f>B20</f>
        <v>-1052</v>
      </c>
      <c r="C21" s="3">
        <f t="shared" ref="C21:F21" si="6">B21+C20</f>
        <v>-1526</v>
      </c>
      <c r="D21" s="3">
        <f t="shared" si="6"/>
        <v>-1100</v>
      </c>
      <c r="E21" s="6">
        <f t="shared" si="6"/>
        <v>476</v>
      </c>
      <c r="F21" s="6">
        <f t="shared" si="6"/>
        <v>3027</v>
      </c>
      <c r="G21" s="3"/>
      <c r="H21" s="4"/>
      <c r="I21" s="2"/>
      <c r="J21" s="2"/>
    </row>
    <row r="22" spans="1:10" ht="13" x14ac:dyDescent="0.3">
      <c r="A22" s="10" t="s">
        <v>24</v>
      </c>
      <c r="B22" s="10" t="s">
        <v>25</v>
      </c>
      <c r="C22" s="10" t="s">
        <v>26</v>
      </c>
      <c r="G22" s="3"/>
      <c r="H22" s="4"/>
      <c r="I22" s="2"/>
      <c r="J22" s="2"/>
    </row>
    <row r="23" spans="1:10" ht="12.5" x14ac:dyDescent="0.25">
      <c r="A23" s="5">
        <v>0.1</v>
      </c>
      <c r="B23" s="14">
        <f>NPV(A23,C20:F20)+B20</f>
        <v>1795.5964756505696</v>
      </c>
      <c r="C23" s="11">
        <f>IRR(B20:F20)</f>
        <v>0.4211043734524893</v>
      </c>
      <c r="D23" s="2"/>
      <c r="E23" s="2"/>
      <c r="F23" s="2"/>
      <c r="G23" s="2"/>
      <c r="H23" s="2"/>
      <c r="I23" s="2"/>
      <c r="J23" s="2"/>
    </row>
    <row r="24" spans="1:10" ht="12.5" x14ac:dyDescent="0.25">
      <c r="A24" s="5">
        <v>0.35</v>
      </c>
      <c r="B24" s="4">
        <f>NPV(A24,C20:F20)+B20</f>
        <v>239.211554998579</v>
      </c>
      <c r="C24" s="11">
        <f>IRR(B20:F20)</f>
        <v>0.4211043734524893</v>
      </c>
      <c r="D24" s="2"/>
      <c r="E24" s="2"/>
      <c r="F24" s="2"/>
      <c r="G24" s="2"/>
      <c r="H24" s="2"/>
      <c r="I24" s="2"/>
      <c r="J24" s="2"/>
    </row>
    <row r="25" spans="1:10" ht="12.5" x14ac:dyDescent="0.25">
      <c r="A25" s="2"/>
      <c r="B25" s="12"/>
      <c r="C25" s="2"/>
      <c r="D25" s="2"/>
      <c r="E25" s="2"/>
      <c r="F25" s="2"/>
      <c r="G25" s="2"/>
      <c r="H25" s="2"/>
      <c r="I25" s="2"/>
      <c r="J25" s="2"/>
    </row>
    <row r="26" spans="1:10" ht="12.5" x14ac:dyDescent="0.25">
      <c r="A26" s="2"/>
      <c r="B26" s="2"/>
      <c r="C26" s="2"/>
      <c r="D26" s="2"/>
      <c r="E26" s="2"/>
      <c r="F26" s="2"/>
      <c r="G26" s="2"/>
      <c r="H26" s="2"/>
      <c r="I26" s="2"/>
      <c r="J26" s="2"/>
    </row>
    <row r="27" spans="1:10" ht="12.5" x14ac:dyDescent="0.25">
      <c r="A27" s="25" t="s">
        <v>49</v>
      </c>
      <c r="B27">
        <v>3.3333333330000001</v>
      </c>
      <c r="C27" s="26"/>
      <c r="D27" s="27"/>
      <c r="E27" s="26"/>
      <c r="F27" s="26"/>
      <c r="G27" s="26"/>
      <c r="H27" s="26"/>
      <c r="I27" s="28"/>
      <c r="J27" s="2"/>
    </row>
    <row r="28" spans="1:10" ht="13" x14ac:dyDescent="0.3">
      <c r="A28" s="29" t="s">
        <v>50</v>
      </c>
      <c r="B28" s="30" t="s">
        <v>51</v>
      </c>
      <c r="C28" s="31" t="s">
        <v>52</v>
      </c>
      <c r="D28" s="32" t="s">
        <v>53</v>
      </c>
      <c r="E28" s="33">
        <v>3</v>
      </c>
      <c r="F28" s="33">
        <v>2</v>
      </c>
      <c r="G28" s="33">
        <v>1</v>
      </c>
      <c r="H28" s="33">
        <v>0</v>
      </c>
      <c r="I28" s="29" t="s">
        <v>54</v>
      </c>
      <c r="J28" s="2"/>
    </row>
    <row r="29" spans="1:10" ht="13" x14ac:dyDescent="0.3">
      <c r="A29" s="34" t="s">
        <v>55</v>
      </c>
      <c r="B29" s="35">
        <f>SUM(B30:B32)</f>
        <v>1.5</v>
      </c>
      <c r="C29" s="36" t="s">
        <v>56</v>
      </c>
      <c r="D29" s="37">
        <f>SUM(D30:D32)</f>
        <v>10.333333332300001</v>
      </c>
      <c r="E29" s="38" t="s">
        <v>57</v>
      </c>
      <c r="F29" s="38" t="s">
        <v>58</v>
      </c>
      <c r="G29" s="38" t="s">
        <v>59</v>
      </c>
      <c r="H29" s="38" t="s">
        <v>60</v>
      </c>
      <c r="I29" s="39"/>
      <c r="J29" s="2"/>
    </row>
    <row r="30" spans="1:10" ht="15.75" customHeight="1" x14ac:dyDescent="0.3">
      <c r="A30" s="40" t="s">
        <v>35</v>
      </c>
      <c r="B30" s="41">
        <v>0.5</v>
      </c>
      <c r="C30" s="42">
        <v>1</v>
      </c>
      <c r="D30" s="43">
        <f>C30*$B$27*B30</f>
        <v>1.6666666665000001</v>
      </c>
      <c r="E30" s="44" t="s">
        <v>57</v>
      </c>
      <c r="F30" s="44" t="s">
        <v>58</v>
      </c>
      <c r="G30" s="44" t="s">
        <v>61</v>
      </c>
      <c r="H30" s="44" t="s">
        <v>60</v>
      </c>
      <c r="I30" s="45" t="s">
        <v>62</v>
      </c>
    </row>
    <row r="31" spans="1:10" ht="15.75" customHeight="1" x14ac:dyDescent="0.3">
      <c r="A31" s="40" t="s">
        <v>36</v>
      </c>
      <c r="B31" s="41">
        <v>0.2</v>
      </c>
      <c r="C31" s="42">
        <v>1</v>
      </c>
      <c r="D31" s="43">
        <f t="shared" ref="D31:D32" si="7">C31*$B$27*B31</f>
        <v>0.66666666660000007</v>
      </c>
      <c r="E31" s="44" t="s">
        <v>57</v>
      </c>
      <c r="F31" s="44" t="s">
        <v>58</v>
      </c>
      <c r="G31" s="44" t="s">
        <v>61</v>
      </c>
      <c r="H31" s="44" t="s">
        <v>60</v>
      </c>
      <c r="I31" s="45" t="s">
        <v>63</v>
      </c>
    </row>
    <row r="32" spans="1:10" ht="15.75" customHeight="1" x14ac:dyDescent="0.3">
      <c r="A32" s="40" t="s">
        <v>37</v>
      </c>
      <c r="B32" s="41">
        <v>0.8</v>
      </c>
      <c r="C32" s="42">
        <v>3</v>
      </c>
      <c r="D32" s="43">
        <f t="shared" si="7"/>
        <v>7.9999999991999999</v>
      </c>
      <c r="E32" s="44" t="s">
        <v>57</v>
      </c>
      <c r="F32" s="44" t="s">
        <v>58</v>
      </c>
      <c r="G32" s="44" t="s">
        <v>61</v>
      </c>
      <c r="H32" s="44" t="s">
        <v>60</v>
      </c>
      <c r="I32" s="45" t="s">
        <v>99</v>
      </c>
    </row>
    <row r="33" spans="1:9" ht="15.75" customHeight="1" x14ac:dyDescent="0.3">
      <c r="A33" s="34"/>
      <c r="B33" s="46"/>
      <c r="C33" s="47"/>
      <c r="D33" s="37"/>
      <c r="E33" s="44"/>
      <c r="F33" s="44"/>
      <c r="G33" s="44"/>
      <c r="H33" s="44"/>
      <c r="I33" s="39"/>
    </row>
    <row r="34" spans="1:9" ht="15.75" customHeight="1" x14ac:dyDescent="0.3">
      <c r="A34" s="34" t="s">
        <v>64</v>
      </c>
      <c r="B34" s="35">
        <f>SUM(B35:B36)</f>
        <v>3.6</v>
      </c>
      <c r="C34" s="36" t="s">
        <v>56</v>
      </c>
      <c r="D34" s="37">
        <f>SUM(D35:D36)</f>
        <v>35.9999999964</v>
      </c>
      <c r="E34" s="38" t="s">
        <v>57</v>
      </c>
      <c r="F34" s="38" t="s">
        <v>58</v>
      </c>
      <c r="G34" s="38" t="s">
        <v>59</v>
      </c>
      <c r="H34" s="38" t="s">
        <v>60</v>
      </c>
      <c r="I34" s="39"/>
    </row>
    <row r="35" spans="1:9" ht="15.75" customHeight="1" x14ac:dyDescent="0.3">
      <c r="A35" s="22" t="s">
        <v>39</v>
      </c>
      <c r="B35" s="41">
        <v>1.6</v>
      </c>
      <c r="C35" s="42">
        <v>3</v>
      </c>
      <c r="D35" s="43">
        <f>C35*$B$27*B35</f>
        <v>15.9999999984</v>
      </c>
      <c r="E35" s="44" t="s">
        <v>57</v>
      </c>
      <c r="F35" s="44" t="s">
        <v>58</v>
      </c>
      <c r="G35" s="44" t="s">
        <v>61</v>
      </c>
      <c r="H35" s="44" t="s">
        <v>60</v>
      </c>
      <c r="I35" s="48" t="s">
        <v>65</v>
      </c>
    </row>
    <row r="36" spans="1:9" ht="15.75" customHeight="1" x14ac:dyDescent="0.3">
      <c r="A36" t="s">
        <v>40</v>
      </c>
      <c r="B36" s="41">
        <v>2</v>
      </c>
      <c r="C36" s="42">
        <v>3</v>
      </c>
      <c r="D36" s="43">
        <f>C36*$B$27*B36</f>
        <v>19.999999998</v>
      </c>
      <c r="E36" s="44" t="s">
        <v>57</v>
      </c>
      <c r="F36" s="44" t="s">
        <v>58</v>
      </c>
      <c r="G36" s="44" t="s">
        <v>61</v>
      </c>
      <c r="H36" s="44" t="s">
        <v>60</v>
      </c>
      <c r="I36" s="48" t="s">
        <v>66</v>
      </c>
    </row>
    <row r="37" spans="1:9" ht="15.75" customHeight="1" x14ac:dyDescent="0.3">
      <c r="A37" s="34"/>
      <c r="B37" s="46"/>
      <c r="C37" s="47"/>
      <c r="D37" s="37"/>
      <c r="E37" s="44"/>
      <c r="F37" s="44"/>
      <c r="G37" s="44"/>
      <c r="H37" s="44"/>
      <c r="I37" s="39"/>
    </row>
    <row r="38" spans="1:9" ht="15.75" customHeight="1" x14ac:dyDescent="0.3">
      <c r="A38" s="34" t="s">
        <v>41</v>
      </c>
      <c r="B38" s="35">
        <f>SUM(B39:B42)</f>
        <v>3.7</v>
      </c>
      <c r="C38" s="36" t="s">
        <v>67</v>
      </c>
      <c r="D38" s="37">
        <f>SUM(D39:D42)</f>
        <v>18.999999998100002</v>
      </c>
      <c r="E38" s="38" t="s">
        <v>57</v>
      </c>
      <c r="F38" s="38" t="s">
        <v>58</v>
      </c>
      <c r="G38" s="38" t="s">
        <v>61</v>
      </c>
      <c r="H38" s="38" t="s">
        <v>60</v>
      </c>
      <c r="I38" s="39"/>
    </row>
    <row r="39" spans="1:9" ht="15.75" customHeight="1" x14ac:dyDescent="0.3">
      <c r="A39" t="s">
        <v>42</v>
      </c>
      <c r="B39" s="49">
        <v>1.2</v>
      </c>
      <c r="C39" s="50">
        <v>2</v>
      </c>
      <c r="D39" s="43">
        <f>C39*$B$27*B39</f>
        <v>7.9999999991999999</v>
      </c>
      <c r="E39" s="44" t="s">
        <v>68</v>
      </c>
      <c r="F39" s="51" t="s">
        <v>69</v>
      </c>
      <c r="G39" s="51" t="s">
        <v>61</v>
      </c>
      <c r="H39" s="51" t="s">
        <v>70</v>
      </c>
      <c r="I39" s="48" t="s">
        <v>71</v>
      </c>
    </row>
    <row r="40" spans="1:9" ht="15.75" customHeight="1" x14ac:dyDescent="0.35">
      <c r="A40" s="18" t="s">
        <v>43</v>
      </c>
      <c r="B40" s="49">
        <v>0.8</v>
      </c>
      <c r="C40" s="50">
        <v>2</v>
      </c>
      <c r="D40" s="43">
        <f t="shared" ref="D40:D42" si="8">C40*$B$27*B40</f>
        <v>5.3333333328000005</v>
      </c>
      <c r="E40" s="44" t="s">
        <v>57</v>
      </c>
      <c r="F40" s="44" t="s">
        <v>58</v>
      </c>
      <c r="G40" s="44" t="s">
        <v>61</v>
      </c>
      <c r="H40" s="44" t="s">
        <v>60</v>
      </c>
      <c r="I40" s="48" t="s">
        <v>72</v>
      </c>
    </row>
    <row r="41" spans="1:9" ht="15.75" customHeight="1" x14ac:dyDescent="0.3">
      <c r="A41" t="s">
        <v>44</v>
      </c>
      <c r="B41" s="49">
        <v>1.2</v>
      </c>
      <c r="C41" s="52">
        <v>1</v>
      </c>
      <c r="D41" s="43">
        <f t="shared" si="8"/>
        <v>3.9999999996</v>
      </c>
      <c r="E41" s="51" t="s">
        <v>73</v>
      </c>
      <c r="F41" s="51" t="s">
        <v>74</v>
      </c>
      <c r="G41" s="51" t="s">
        <v>75</v>
      </c>
      <c r="H41" s="51" t="s">
        <v>60</v>
      </c>
      <c r="I41" s="48" t="s">
        <v>76</v>
      </c>
    </row>
    <row r="42" spans="1:9" ht="15.75" customHeight="1" x14ac:dyDescent="0.3">
      <c r="A42" s="53" t="s">
        <v>45</v>
      </c>
      <c r="B42" s="49">
        <v>0.5</v>
      </c>
      <c r="C42" s="50">
        <v>1</v>
      </c>
      <c r="D42" s="43">
        <f t="shared" si="8"/>
        <v>1.6666666665000001</v>
      </c>
      <c r="E42" s="51" t="s">
        <v>77</v>
      </c>
      <c r="F42" s="51" t="s">
        <v>78</v>
      </c>
      <c r="G42" s="51" t="s">
        <v>79</v>
      </c>
      <c r="H42" s="51" t="s">
        <v>60</v>
      </c>
      <c r="I42" s="48" t="s">
        <v>80</v>
      </c>
    </row>
    <row r="43" spans="1:9" ht="15.75" customHeight="1" x14ac:dyDescent="0.3">
      <c r="A43" s="34" t="s">
        <v>81</v>
      </c>
      <c r="B43" s="35">
        <f>SUM(B45)</f>
        <v>1.2</v>
      </c>
      <c r="C43" s="36" t="s">
        <v>56</v>
      </c>
      <c r="D43" s="37">
        <f>SUM(D45)</f>
        <v>7.9999999991999999</v>
      </c>
      <c r="E43" s="38" t="s">
        <v>57</v>
      </c>
      <c r="F43" s="38" t="s">
        <v>58</v>
      </c>
      <c r="G43" s="38" t="s">
        <v>59</v>
      </c>
      <c r="H43" s="38" t="s">
        <v>60</v>
      </c>
      <c r="I43" s="39"/>
    </row>
    <row r="45" spans="1:9" ht="15.75" customHeight="1" x14ac:dyDescent="0.3">
      <c r="A45" s="54" t="s">
        <v>82</v>
      </c>
      <c r="B45" s="55">
        <v>1.2</v>
      </c>
      <c r="C45" s="56">
        <v>2</v>
      </c>
      <c r="D45" s="43">
        <f>C45*$B$27*B45</f>
        <v>7.9999999991999999</v>
      </c>
      <c r="E45" s="57" t="s">
        <v>57</v>
      </c>
      <c r="F45" s="57" t="s">
        <v>58</v>
      </c>
      <c r="G45" s="57" t="s">
        <v>61</v>
      </c>
      <c r="H45" s="57" t="s">
        <v>60</v>
      </c>
      <c r="I45" s="48" t="s">
        <v>83</v>
      </c>
    </row>
    <row r="46" spans="1:9" ht="15.75" customHeight="1" x14ac:dyDescent="0.25">
      <c r="A46" s="58"/>
      <c r="B46" s="59"/>
      <c r="C46" s="60"/>
      <c r="D46" s="61"/>
      <c r="E46" s="62"/>
      <c r="F46" s="62"/>
      <c r="G46" s="62"/>
      <c r="H46" s="62"/>
      <c r="I46" s="63"/>
    </row>
    <row r="47" spans="1:9" ht="15.75" customHeight="1" x14ac:dyDescent="0.3">
      <c r="A47" s="64" t="s">
        <v>84</v>
      </c>
      <c r="B47" s="65" t="s">
        <v>85</v>
      </c>
      <c r="C47" s="66"/>
      <c r="D47" s="67">
        <f>SUM(D43,D38,D34,D29)</f>
        <v>73.333333326000002</v>
      </c>
      <c r="E47" s="68"/>
      <c r="F47" s="68"/>
      <c r="G47" s="68"/>
      <c r="H47" s="68"/>
      <c r="I47" s="69"/>
    </row>
    <row r="48" spans="1:9" ht="15.75" customHeight="1" x14ac:dyDescent="0.25">
      <c r="A48" s="70"/>
      <c r="B48" s="26">
        <f>B43+B38+B34+B29</f>
        <v>10</v>
      </c>
      <c r="C48" s="26"/>
      <c r="D48" s="27"/>
      <c r="E48" s="26"/>
      <c r="F48" s="26"/>
      <c r="G48" s="26"/>
      <c r="H48" s="26"/>
      <c r="I48" s="28"/>
    </row>
    <row r="49" spans="1:15" ht="15.75" customHeight="1" x14ac:dyDescent="0.25">
      <c r="A49" s="71">
        <f>SUM(B29:B45)</f>
        <v>19.999999999999996</v>
      </c>
      <c r="B49" s="71"/>
      <c r="C49" s="72"/>
      <c r="D49" s="73" t="s">
        <v>86</v>
      </c>
      <c r="E49" s="26"/>
      <c r="F49" s="26"/>
      <c r="G49" s="26"/>
      <c r="H49" s="26"/>
      <c r="I49" s="28"/>
    </row>
    <row r="50" spans="1:15" ht="15.75" customHeight="1" x14ac:dyDescent="0.3">
      <c r="A50" s="74"/>
      <c r="B50" s="74"/>
      <c r="C50" s="26"/>
      <c r="D50" s="27"/>
      <c r="E50" s="26"/>
      <c r="F50" s="26"/>
      <c r="G50" s="26"/>
      <c r="H50" s="26"/>
      <c r="I50" s="81" t="s">
        <v>100</v>
      </c>
    </row>
    <row r="51" spans="1:15" ht="15.75" customHeight="1" x14ac:dyDescent="0.35">
      <c r="A51" s="74"/>
      <c r="B51" s="74"/>
      <c r="C51" s="26"/>
      <c r="D51" s="75" t="s">
        <v>87</v>
      </c>
      <c r="E51" s="76" t="s">
        <v>88</v>
      </c>
      <c r="F51" s="26"/>
      <c r="G51" s="26"/>
      <c r="H51" s="15" t="s">
        <v>27</v>
      </c>
      <c r="I51" s="15" t="s">
        <v>28</v>
      </c>
      <c r="J51" s="16" t="s">
        <v>29</v>
      </c>
      <c r="K51" s="16" t="s">
        <v>30</v>
      </c>
      <c r="L51" s="16" t="s">
        <v>31</v>
      </c>
      <c r="M51" s="15" t="s">
        <v>32</v>
      </c>
      <c r="N51" s="16" t="s">
        <v>33</v>
      </c>
      <c r="O51" s="17"/>
    </row>
    <row r="52" spans="1:15" ht="15.75" customHeight="1" x14ac:dyDescent="0.35">
      <c r="A52" s="74"/>
      <c r="B52" s="74"/>
      <c r="C52" s="26"/>
      <c r="D52" s="73" t="s">
        <v>89</v>
      </c>
      <c r="E52" s="77">
        <v>0.5</v>
      </c>
      <c r="F52" s="26"/>
      <c r="G52" s="26"/>
      <c r="H52" s="18" t="s">
        <v>34</v>
      </c>
      <c r="I52" s="18" t="s">
        <v>35</v>
      </c>
      <c r="J52" s="19">
        <v>0.3</v>
      </c>
      <c r="K52" s="20">
        <v>100</v>
      </c>
      <c r="L52" s="19">
        <f>ROUNDUP(K52/$K$63,2)</f>
        <v>0.05</v>
      </c>
      <c r="M52" s="20">
        <f>J52*K52</f>
        <v>30</v>
      </c>
      <c r="N52" s="23">
        <v>1</v>
      </c>
      <c r="O52" s="21"/>
    </row>
    <row r="53" spans="1:15" ht="15.75" customHeight="1" x14ac:dyDescent="0.35">
      <c r="A53" s="74"/>
      <c r="B53" s="74"/>
      <c r="C53" s="26"/>
      <c r="D53" s="73" t="s">
        <v>90</v>
      </c>
      <c r="E53" s="77">
        <v>0.4</v>
      </c>
      <c r="F53" s="26"/>
      <c r="G53" s="26"/>
      <c r="H53" s="18" t="s">
        <v>34</v>
      </c>
      <c r="I53" s="18" t="s">
        <v>36</v>
      </c>
      <c r="J53" s="19">
        <v>0.2</v>
      </c>
      <c r="K53" s="20">
        <v>50</v>
      </c>
      <c r="L53" s="19">
        <f t="shared" ref="L53:L61" si="9">ROUNDUP(K53/$K$63,2)</f>
        <v>0.03</v>
      </c>
      <c r="M53" s="20">
        <f t="shared" ref="M53:M61" si="10">J53*K53</f>
        <v>10</v>
      </c>
      <c r="N53" s="24">
        <v>1</v>
      </c>
      <c r="O53" s="21"/>
    </row>
    <row r="54" spans="1:15" ht="15.75" customHeight="1" x14ac:dyDescent="0.35">
      <c r="A54" s="74"/>
      <c r="B54" s="74"/>
      <c r="C54" s="26"/>
      <c r="D54" s="73" t="s">
        <v>91</v>
      </c>
      <c r="E54" s="77">
        <v>0.3</v>
      </c>
      <c r="F54" s="26"/>
      <c r="G54" s="26"/>
      <c r="H54" s="18" t="s">
        <v>34</v>
      </c>
      <c r="I54" s="18" t="s">
        <v>37</v>
      </c>
      <c r="J54" s="19">
        <v>0.4</v>
      </c>
      <c r="K54" s="20">
        <v>200</v>
      </c>
      <c r="L54" s="19">
        <f t="shared" ref="L54:L60" si="11">ROUNDDOWN(K54/$K$63,2)</f>
        <v>0.08</v>
      </c>
      <c r="M54" s="20">
        <f t="shared" si="10"/>
        <v>80</v>
      </c>
      <c r="N54" s="23">
        <v>3</v>
      </c>
      <c r="O54" s="21"/>
    </row>
    <row r="55" spans="1:15" ht="15.75" customHeight="1" x14ac:dyDescent="0.35">
      <c r="A55" s="74"/>
      <c r="B55" s="74"/>
      <c r="C55" s="26"/>
      <c r="D55" s="73" t="s">
        <v>92</v>
      </c>
      <c r="E55" s="77">
        <v>0.2</v>
      </c>
      <c r="F55" s="26"/>
      <c r="G55" s="26"/>
      <c r="H55" s="18" t="s">
        <v>38</v>
      </c>
      <c r="I55" s="22" t="s">
        <v>39</v>
      </c>
      <c r="J55" s="19">
        <v>0.2</v>
      </c>
      <c r="K55" s="20">
        <v>400</v>
      </c>
      <c r="L55" s="19">
        <f t="shared" si="11"/>
        <v>0.16</v>
      </c>
      <c r="M55" s="20">
        <f t="shared" si="10"/>
        <v>80</v>
      </c>
      <c r="N55" s="23">
        <v>3</v>
      </c>
      <c r="O55" s="21"/>
    </row>
    <row r="56" spans="1:15" ht="15.75" customHeight="1" x14ac:dyDescent="0.35">
      <c r="A56" s="74"/>
      <c r="B56" s="77"/>
      <c r="C56" s="77"/>
      <c r="D56" s="73" t="s">
        <v>93</v>
      </c>
      <c r="E56" s="77">
        <v>0.16</v>
      </c>
      <c r="F56" s="26"/>
      <c r="G56" s="26"/>
      <c r="H56" s="18" t="s">
        <v>38</v>
      </c>
      <c r="I56" t="s">
        <v>40</v>
      </c>
      <c r="J56" s="19">
        <v>0.2</v>
      </c>
      <c r="K56" s="20">
        <v>500</v>
      </c>
      <c r="L56" s="19">
        <f t="shared" si="11"/>
        <v>0.2</v>
      </c>
      <c r="M56" s="20">
        <f t="shared" si="10"/>
        <v>100</v>
      </c>
      <c r="N56" s="23">
        <v>3</v>
      </c>
      <c r="O56" s="21"/>
    </row>
    <row r="57" spans="1:15" ht="15.75" customHeight="1" x14ac:dyDescent="0.35">
      <c r="A57" s="78"/>
      <c r="B57" s="77"/>
      <c r="C57" s="77"/>
      <c r="D57" s="73" t="s">
        <v>94</v>
      </c>
      <c r="E57" s="77">
        <v>0.14000000000000001</v>
      </c>
      <c r="F57" s="26"/>
      <c r="G57" s="26"/>
      <c r="H57" s="18" t="s">
        <v>41</v>
      </c>
      <c r="I57" t="s">
        <v>42</v>
      </c>
      <c r="J57" s="19">
        <v>0.2</v>
      </c>
      <c r="K57" s="20">
        <v>300</v>
      </c>
      <c r="L57" s="19">
        <f t="shared" si="11"/>
        <v>0.12</v>
      </c>
      <c r="M57" s="20">
        <f t="shared" si="10"/>
        <v>60</v>
      </c>
      <c r="N57" s="23">
        <v>2</v>
      </c>
      <c r="O57" s="21"/>
    </row>
    <row r="58" spans="1:15" ht="15.75" customHeight="1" x14ac:dyDescent="0.35">
      <c r="A58" s="78"/>
      <c r="B58" s="77"/>
      <c r="C58" s="77"/>
      <c r="D58" s="73" t="s">
        <v>95</v>
      </c>
      <c r="E58" s="77">
        <v>0.12</v>
      </c>
      <c r="F58" s="26"/>
      <c r="G58" s="26"/>
      <c r="H58" s="18" t="s">
        <v>41</v>
      </c>
      <c r="I58" s="18" t="s">
        <v>43</v>
      </c>
      <c r="J58" s="19">
        <v>0.2</v>
      </c>
      <c r="K58" s="20">
        <v>200</v>
      </c>
      <c r="L58" s="19">
        <f t="shared" si="11"/>
        <v>0.08</v>
      </c>
      <c r="M58" s="20">
        <f t="shared" si="10"/>
        <v>40</v>
      </c>
      <c r="N58" s="23">
        <v>2</v>
      </c>
      <c r="O58" s="21"/>
    </row>
    <row r="59" spans="1:15" ht="15.75" customHeight="1" x14ac:dyDescent="0.35">
      <c r="A59" s="79"/>
      <c r="B59" s="77"/>
      <c r="C59" s="77"/>
      <c r="D59" s="73" t="s">
        <v>96</v>
      </c>
      <c r="E59" s="77">
        <v>0.08</v>
      </c>
      <c r="F59" s="26"/>
      <c r="G59" s="26"/>
      <c r="H59" s="18" t="s">
        <v>41</v>
      </c>
      <c r="I59" t="s">
        <v>44</v>
      </c>
      <c r="J59" s="19">
        <v>0.1</v>
      </c>
      <c r="K59" s="20">
        <v>300</v>
      </c>
      <c r="L59" s="19">
        <f t="shared" si="11"/>
        <v>0.12</v>
      </c>
      <c r="M59" s="20">
        <f t="shared" si="10"/>
        <v>30</v>
      </c>
      <c r="N59" s="23">
        <v>1</v>
      </c>
      <c r="O59" s="21"/>
    </row>
    <row r="60" spans="1:15" ht="15.75" customHeight="1" x14ac:dyDescent="0.35">
      <c r="A60" s="79"/>
      <c r="B60" s="77"/>
      <c r="C60" s="77"/>
      <c r="D60" s="80" t="s">
        <v>97</v>
      </c>
      <c r="E60" s="77">
        <v>0.06</v>
      </c>
      <c r="F60" s="26"/>
      <c r="G60" s="26"/>
      <c r="H60" s="18" t="s">
        <v>41</v>
      </c>
      <c r="I60" s="18" t="s">
        <v>45</v>
      </c>
      <c r="J60" s="19">
        <v>0.1</v>
      </c>
      <c r="K60" s="20">
        <v>100</v>
      </c>
      <c r="L60" s="19">
        <f t="shared" si="11"/>
        <v>0.04</v>
      </c>
      <c r="M60" s="20">
        <f t="shared" si="10"/>
        <v>10</v>
      </c>
      <c r="N60" s="23">
        <v>1</v>
      </c>
      <c r="O60" s="21"/>
    </row>
    <row r="61" spans="1:15" ht="15.75" customHeight="1" x14ac:dyDescent="0.35">
      <c r="A61" s="79"/>
      <c r="B61" s="77"/>
      <c r="C61" s="77"/>
      <c r="D61" s="80" t="s">
        <v>98</v>
      </c>
      <c r="E61" s="77">
        <v>0.04</v>
      </c>
      <c r="F61" s="26"/>
      <c r="G61" s="26"/>
      <c r="H61" s="18" t="s">
        <v>46</v>
      </c>
      <c r="I61" s="18" t="s">
        <v>47</v>
      </c>
      <c r="J61" s="19">
        <v>0.2</v>
      </c>
      <c r="K61" s="20">
        <v>300</v>
      </c>
      <c r="L61" s="19">
        <f>ROUNDDOWN(K61/$K$63,2)</f>
        <v>0.12</v>
      </c>
      <c r="M61" s="20">
        <f t="shared" si="10"/>
        <v>60</v>
      </c>
      <c r="N61" s="23">
        <v>2</v>
      </c>
      <c r="O61" s="21"/>
    </row>
    <row r="62" spans="1:15" ht="15.75" customHeight="1" x14ac:dyDescent="0.35">
      <c r="N62" s="21"/>
      <c r="O62" s="21"/>
    </row>
    <row r="63" spans="1:15" ht="15.75" customHeight="1" x14ac:dyDescent="0.35">
      <c r="H63" s="18" t="s">
        <v>48</v>
      </c>
      <c r="K63" s="20">
        <f>SUM(K52:K61)</f>
        <v>2450</v>
      </c>
      <c r="L63" s="19">
        <f>SUM(L52:L61)</f>
        <v>1</v>
      </c>
      <c r="M63" s="20"/>
      <c r="N63" s="21"/>
      <c r="O63" s="21"/>
    </row>
  </sheetData>
  <mergeCells count="1">
    <mergeCell ref="A49:B49"/>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64484D0C360A40AF77D5C66939F595" ma:contentTypeVersion="7" ma:contentTypeDescription="Create a new document." ma:contentTypeScope="" ma:versionID="aed76de4be4a95df9a7b631dcf6d49df">
  <xsd:schema xmlns:xsd="http://www.w3.org/2001/XMLSchema" xmlns:xs="http://www.w3.org/2001/XMLSchema" xmlns:p="http://schemas.microsoft.com/office/2006/metadata/properties" xmlns:ns3="9392a558-f998-4c52-9879-76813e889e56" xmlns:ns4="637bf4fa-d8b4-4807-8184-b158808b27be" targetNamespace="http://schemas.microsoft.com/office/2006/metadata/properties" ma:root="true" ma:fieldsID="6bd00252ac23e977623ead2ac626c119" ns3:_="" ns4:_="">
    <xsd:import namespace="9392a558-f998-4c52-9879-76813e889e56"/>
    <xsd:import namespace="637bf4fa-d8b4-4807-8184-b158808b27b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92a558-f998-4c52-9879-76813e889e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7bf4fa-d8b4-4807-8184-b158808b27b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9392a558-f998-4c52-9879-76813e889e56" xsi:nil="true"/>
  </documentManagement>
</p:properties>
</file>

<file path=customXml/itemProps1.xml><?xml version="1.0" encoding="utf-8"?>
<ds:datastoreItem xmlns:ds="http://schemas.openxmlformats.org/officeDocument/2006/customXml" ds:itemID="{B5223E04-D98F-4340-A226-39655CF2A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92a558-f998-4c52-9879-76813e889e56"/>
    <ds:schemaRef ds:uri="637bf4fa-d8b4-4807-8184-b158808b27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92F263-4EA8-4BDD-8F77-C9F81D9D771D}">
  <ds:schemaRefs>
    <ds:schemaRef ds:uri="http://schemas.microsoft.com/sharepoint/v3/contenttype/forms"/>
  </ds:schemaRefs>
</ds:datastoreItem>
</file>

<file path=customXml/itemProps3.xml><?xml version="1.0" encoding="utf-8"?>
<ds:datastoreItem xmlns:ds="http://schemas.openxmlformats.org/officeDocument/2006/customXml" ds:itemID="{DD634264-3B53-4770-BDFB-3CA228F6032C}">
  <ds:schemaRefs>
    <ds:schemaRef ds:uri="http://schemas.openxmlformats.org/package/2006/metadata/core-properties"/>
    <ds:schemaRef ds:uri="http://schemas.microsoft.com/office/2006/documentManagement/types"/>
    <ds:schemaRef ds:uri="9392a558-f998-4c52-9879-76813e889e56"/>
    <ds:schemaRef ds:uri="http://purl.org/dc/terms/"/>
    <ds:schemaRef ds:uri="http://purl.org/dc/dcmitype/"/>
    <ds:schemaRef ds:uri="http://www.w3.org/XML/1998/namespace"/>
    <ds:schemaRef ds:uri="637bf4fa-d8b4-4807-8184-b158808b27be"/>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dc:creator>
  <cp:lastModifiedBy>Chung, Raph</cp:lastModifiedBy>
  <dcterms:created xsi:type="dcterms:W3CDTF">2023-09-28T03:26:15Z</dcterms:created>
  <dcterms:modified xsi:type="dcterms:W3CDTF">2023-11-14T05:44:40Z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0x0101003464484D0C360A40AF77D5C66939F595</vt:lpwstr>
  </property>
</Properties>
</file>