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5"/>
  </bookViews>
  <sheets>
    <sheet name="April, 2018" sheetId="1" r:id="rId1"/>
    <sheet name="May, 2018" sheetId="2" r:id="rId2"/>
    <sheet name="June, 2018" sheetId="9" r:id="rId3"/>
    <sheet name="July, 2018" sheetId="10" r:id="rId4"/>
    <sheet name="August, 2018" sheetId="11" r:id="rId5"/>
    <sheet name="Outcome" sheetId="3" r:id="rId6"/>
    <sheet name="2018" sheetId="5" r:id="rId7"/>
    <sheet name="2019" sheetId="6" r:id="rId8"/>
    <sheet name="2020" sheetId="7" r:id="rId9"/>
    <sheet name="2021" sheetId="8" r:id="rId10"/>
    <sheet name="2022" sheetId="12" r:id="rId11"/>
  </sheets>
  <calcPr calcId="145621"/>
</workbook>
</file>

<file path=xl/calcChain.xml><?xml version="1.0" encoding="utf-8"?>
<calcChain xmlns="http://schemas.openxmlformats.org/spreadsheetml/2006/main">
  <c r="G8" i="3" l="1"/>
  <c r="Q8" i="12"/>
  <c r="Q8" i="8"/>
  <c r="Q8" i="7"/>
  <c r="K5" i="5"/>
  <c r="L5" i="5" s="1"/>
  <c r="M5" i="5" s="1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Q8" i="6"/>
  <c r="N3" i="12"/>
  <c r="I3" i="12"/>
  <c r="N3" i="8"/>
  <c r="I3" i="8"/>
  <c r="D6" i="5"/>
  <c r="E6" i="5" s="1"/>
  <c r="F6" i="5" s="1"/>
  <c r="G6" i="5" s="1"/>
  <c r="H6" i="5" s="1"/>
  <c r="I6" i="5" s="1"/>
  <c r="J6" i="5" s="1"/>
  <c r="K6" i="5" l="1"/>
  <c r="L6" i="5" s="1"/>
  <c r="M6" i="5" s="1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J3" i="5"/>
  <c r="I3" i="5" l="1"/>
  <c r="K18" i="11" l="1"/>
  <c r="K13" i="11"/>
  <c r="K6" i="11"/>
  <c r="L6" i="11" s="1"/>
  <c r="K5" i="11"/>
  <c r="L5" i="11" s="1"/>
  <c r="K2" i="11"/>
  <c r="L2" i="11" s="1"/>
  <c r="G45" i="11"/>
  <c r="K14" i="11" s="1"/>
  <c r="L14" i="11" s="1"/>
  <c r="G40" i="11"/>
  <c r="K4" i="11" s="1"/>
  <c r="L4" i="11" s="1"/>
  <c r="G36" i="11"/>
  <c r="G34" i="11"/>
  <c r="K10" i="11" s="1"/>
  <c r="L10" i="11" s="1"/>
  <c r="G33" i="11"/>
  <c r="K9" i="11" s="1"/>
  <c r="L9" i="11" s="1"/>
  <c r="G32" i="11"/>
  <c r="G25" i="11"/>
  <c r="G26" i="11"/>
  <c r="G20" i="11"/>
  <c r="K3" i="11" s="1"/>
  <c r="L3" i="11" s="1"/>
  <c r="G9" i="11"/>
  <c r="G4" i="11"/>
  <c r="K15" i="11" s="1"/>
  <c r="G2" i="11"/>
  <c r="K19" i="11" s="1"/>
  <c r="D5" i="11"/>
  <c r="D26" i="11"/>
  <c r="D45" i="11"/>
  <c r="D40" i="11"/>
  <c r="D20" i="11"/>
  <c r="D6" i="11"/>
  <c r="D21" i="11"/>
  <c r="D9" i="11"/>
  <c r="D10" i="11"/>
  <c r="D27" i="11"/>
  <c r="D7" i="11"/>
  <c r="D41" i="11"/>
  <c r="D8" i="11"/>
  <c r="D22" i="11"/>
  <c r="D42" i="11"/>
  <c r="D11" i="11"/>
  <c r="D36" i="11"/>
  <c r="D23" i="11"/>
  <c r="D46" i="11"/>
  <c r="D12" i="11"/>
  <c r="D47" i="11"/>
  <c r="D33" i="11"/>
  <c r="D43" i="11"/>
  <c r="D13" i="11"/>
  <c r="D24" i="11"/>
  <c r="D2" i="11"/>
  <c r="D14" i="11"/>
  <c r="D32" i="11"/>
  <c r="D15" i="11"/>
  <c r="D44" i="11"/>
  <c r="D16" i="11"/>
  <c r="D17" i="11"/>
  <c r="D3" i="11"/>
  <c r="D48" i="11"/>
  <c r="D49" i="11"/>
  <c r="D18" i="11"/>
  <c r="D19" i="11"/>
  <c r="D37" i="11"/>
  <c r="D34" i="11"/>
  <c r="D28" i="11"/>
  <c r="D38" i="11"/>
  <c r="D29" i="11"/>
  <c r="D30" i="11"/>
  <c r="D31" i="11"/>
  <c r="D25" i="11"/>
  <c r="D39" i="11"/>
  <c r="D35" i="11"/>
  <c r="D4" i="11"/>
  <c r="L11" i="11"/>
  <c r="J20" i="11"/>
  <c r="L16" i="11"/>
  <c r="L13" i="11"/>
  <c r="L12" i="11"/>
  <c r="L7" i="11"/>
  <c r="K17" i="10"/>
  <c r="K16" i="10"/>
  <c r="L16" i="10" s="1"/>
  <c r="K10" i="10"/>
  <c r="K5" i="10"/>
  <c r="L5" i="10" s="1"/>
  <c r="G53" i="10"/>
  <c r="G50" i="10"/>
  <c r="G49" i="10"/>
  <c r="K11" i="10" s="1"/>
  <c r="L11" i="10" s="1"/>
  <c r="K4" i="10"/>
  <c r="L4" i="10" s="1"/>
  <c r="K2" i="10"/>
  <c r="G80" i="10"/>
  <c r="G79" i="10"/>
  <c r="K14" i="10" s="1"/>
  <c r="L14" i="10" s="1"/>
  <c r="G51" i="10"/>
  <c r="K9" i="10" s="1"/>
  <c r="L9" i="10" s="1"/>
  <c r="G62" i="10"/>
  <c r="G59" i="10"/>
  <c r="K13" i="10" s="1"/>
  <c r="L13" i="10" s="1"/>
  <c r="G56" i="10"/>
  <c r="K12" i="10" s="1"/>
  <c r="L12" i="10" s="1"/>
  <c r="G54" i="10"/>
  <c r="G41" i="10"/>
  <c r="K3" i="10" s="1"/>
  <c r="L3" i="10" s="1"/>
  <c r="G8" i="10"/>
  <c r="G6" i="10"/>
  <c r="K15" i="10" s="1"/>
  <c r="G2" i="10"/>
  <c r="K18" i="10" s="1"/>
  <c r="D51" i="10"/>
  <c r="D52" i="10"/>
  <c r="D80" i="10"/>
  <c r="D81" i="10"/>
  <c r="D82" i="10"/>
  <c r="D76" i="10"/>
  <c r="D77" i="10"/>
  <c r="D54" i="10"/>
  <c r="D78" i="10"/>
  <c r="D55" i="10"/>
  <c r="D49" i="10"/>
  <c r="D83" i="10"/>
  <c r="D50" i="10"/>
  <c r="D8" i="10"/>
  <c r="D59" i="10"/>
  <c r="D62" i="10"/>
  <c r="D9" i="10"/>
  <c r="D63" i="10"/>
  <c r="D41" i="10"/>
  <c r="D42" i="10"/>
  <c r="D10" i="10"/>
  <c r="D2" i="10"/>
  <c r="D11" i="10"/>
  <c r="D64" i="10"/>
  <c r="D12" i="10"/>
  <c r="D65" i="10"/>
  <c r="D13" i="10"/>
  <c r="D14" i="10"/>
  <c r="D66" i="10"/>
  <c r="D60" i="10"/>
  <c r="D15" i="10"/>
  <c r="D67" i="10"/>
  <c r="D3" i="10"/>
  <c r="D43" i="10"/>
  <c r="D68" i="10"/>
  <c r="D79" i="10"/>
  <c r="D16" i="10"/>
  <c r="D57" i="10"/>
  <c r="D44" i="10"/>
  <c r="D69" i="10"/>
  <c r="D17" i="10"/>
  <c r="D18" i="10"/>
  <c r="D19" i="10"/>
  <c r="D20" i="10"/>
  <c r="D4" i="10"/>
  <c r="D21" i="10"/>
  <c r="D45" i="10"/>
  <c r="D22" i="10"/>
  <c r="D70" i="10"/>
  <c r="D46" i="10"/>
  <c r="D23" i="10"/>
  <c r="D71" i="10"/>
  <c r="D24" i="10"/>
  <c r="D53" i="10"/>
  <c r="D25" i="10"/>
  <c r="D72" i="10"/>
  <c r="D26" i="10"/>
  <c r="D27" i="10"/>
  <c r="D28" i="10"/>
  <c r="D29" i="10"/>
  <c r="D30" i="10"/>
  <c r="D31" i="10"/>
  <c r="D5" i="10"/>
  <c r="D47" i="10"/>
  <c r="D6" i="10"/>
  <c r="D32" i="10"/>
  <c r="D73" i="10"/>
  <c r="D48" i="10"/>
  <c r="D33" i="10"/>
  <c r="D34" i="10"/>
  <c r="D35" i="10"/>
  <c r="D36" i="10"/>
  <c r="D37" i="10"/>
  <c r="D74" i="10"/>
  <c r="D38" i="10"/>
  <c r="D39" i="10"/>
  <c r="D58" i="10"/>
  <c r="D61" i="10"/>
  <c r="D40" i="10"/>
  <c r="D7" i="10"/>
  <c r="D75" i="10"/>
  <c r="D56" i="10"/>
  <c r="J19" i="10"/>
  <c r="L10" i="10"/>
  <c r="L7" i="10"/>
  <c r="L6" i="10"/>
  <c r="K8" i="9"/>
  <c r="K6" i="9"/>
  <c r="L6" i="9" s="1"/>
  <c r="K5" i="9"/>
  <c r="L5" i="9" s="1"/>
  <c r="K12" i="9"/>
  <c r="L12" i="9" s="1"/>
  <c r="G2" i="9"/>
  <c r="K17" i="9" s="1"/>
  <c r="G59" i="9"/>
  <c r="G40" i="9"/>
  <c r="G38" i="9"/>
  <c r="K10" i="9" s="1"/>
  <c r="L10" i="9" s="1"/>
  <c r="G37" i="9"/>
  <c r="K9" i="9" s="1"/>
  <c r="L9" i="9" s="1"/>
  <c r="G36" i="9"/>
  <c r="G35" i="9"/>
  <c r="G34" i="9"/>
  <c r="K11" i="9" s="1"/>
  <c r="L11" i="9" s="1"/>
  <c r="G3" i="9"/>
  <c r="K15" i="9" s="1"/>
  <c r="G62" i="9"/>
  <c r="K16" i="9" s="1"/>
  <c r="L16" i="9" s="1"/>
  <c r="G60" i="9"/>
  <c r="K14" i="9" s="1"/>
  <c r="L14" i="9" s="1"/>
  <c r="G46" i="9"/>
  <c r="K4" i="9" s="1"/>
  <c r="L4" i="9" s="1"/>
  <c r="G41" i="9"/>
  <c r="K13" i="9" s="1"/>
  <c r="L13" i="9" s="1"/>
  <c r="G29" i="9"/>
  <c r="K3" i="9" s="1"/>
  <c r="L3" i="9" s="1"/>
  <c r="G5" i="9"/>
  <c r="K2" i="9" s="1"/>
  <c r="D29" i="9"/>
  <c r="D46" i="9"/>
  <c r="D5" i="9"/>
  <c r="D47" i="9"/>
  <c r="D6" i="9"/>
  <c r="D7" i="9"/>
  <c r="D36" i="9"/>
  <c r="D8" i="9"/>
  <c r="D9" i="9"/>
  <c r="D48" i="9"/>
  <c r="D41" i="9"/>
  <c r="D30" i="9"/>
  <c r="D10" i="9"/>
  <c r="D11" i="9"/>
  <c r="D12" i="9"/>
  <c r="D13" i="9"/>
  <c r="D14" i="9"/>
  <c r="D15" i="9"/>
  <c r="D49" i="9"/>
  <c r="D50" i="9"/>
  <c r="D42" i="9"/>
  <c r="D31" i="9"/>
  <c r="D16" i="9"/>
  <c r="D51" i="9"/>
  <c r="D60" i="9"/>
  <c r="D61" i="9"/>
  <c r="D17" i="9"/>
  <c r="D18" i="9"/>
  <c r="D19" i="9"/>
  <c r="D20" i="9"/>
  <c r="D21" i="9"/>
  <c r="D52" i="9"/>
  <c r="D22" i="9"/>
  <c r="D23" i="9"/>
  <c r="D53" i="9"/>
  <c r="D32" i="9"/>
  <c r="D3" i="9"/>
  <c r="D24" i="9"/>
  <c r="D54" i="9"/>
  <c r="D25" i="9"/>
  <c r="D4" i="9"/>
  <c r="D26" i="9"/>
  <c r="D27" i="9"/>
  <c r="D55" i="9"/>
  <c r="D56" i="9"/>
  <c r="D43" i="9"/>
  <c r="D33" i="9"/>
  <c r="D2" i="9"/>
  <c r="D57" i="9"/>
  <c r="D28" i="9"/>
  <c r="D58" i="9"/>
  <c r="D62" i="9"/>
  <c r="D38" i="9"/>
  <c r="D34" i="9"/>
  <c r="D44" i="9"/>
  <c r="D63" i="9"/>
  <c r="D45" i="9"/>
  <c r="D39" i="9"/>
  <c r="D35" i="9"/>
  <c r="D64" i="9"/>
  <c r="D37" i="9"/>
  <c r="D59" i="9"/>
  <c r="D40" i="9"/>
  <c r="J18" i="9"/>
  <c r="L7" i="9"/>
  <c r="K20" i="11" l="1"/>
  <c r="L20" i="11" s="1"/>
  <c r="L2" i="10"/>
  <c r="K19" i="10"/>
  <c r="L19" i="10" s="1"/>
  <c r="K18" i="9"/>
  <c r="L18" i="9" s="1"/>
  <c r="L2" i="9"/>
  <c r="C18" i="3"/>
  <c r="J4" i="6" l="1"/>
  <c r="J7" i="6" s="1"/>
  <c r="M4" i="5"/>
  <c r="F4" i="6"/>
  <c r="F7" i="6" s="1"/>
  <c r="N4" i="6"/>
  <c r="N7" i="6" s="1"/>
  <c r="I4" i="6"/>
  <c r="M7" i="5"/>
  <c r="N4" i="12"/>
  <c r="N7" i="12" s="1"/>
  <c r="J4" i="12"/>
  <c r="J7" i="12" s="1"/>
  <c r="F4" i="12"/>
  <c r="F7" i="12" s="1"/>
  <c r="K4" i="8"/>
  <c r="K7" i="8" s="1"/>
  <c r="G4" i="8"/>
  <c r="G7" i="8" s="1"/>
  <c r="C4" i="8"/>
  <c r="L4" i="12"/>
  <c r="L7" i="12" s="1"/>
  <c r="H4" i="12"/>
  <c r="H7" i="12" s="1"/>
  <c r="D4" i="12"/>
  <c r="D7" i="12" s="1"/>
  <c r="M4" i="8"/>
  <c r="M7" i="8" s="1"/>
  <c r="I4" i="8"/>
  <c r="I7" i="8" s="1"/>
  <c r="E4" i="8"/>
  <c r="E7" i="8" s="1"/>
  <c r="M4" i="12"/>
  <c r="M7" i="12" s="1"/>
  <c r="I4" i="12"/>
  <c r="I7" i="12" s="1"/>
  <c r="E4" i="12"/>
  <c r="E7" i="12" s="1"/>
  <c r="N4" i="8"/>
  <c r="N7" i="8" s="1"/>
  <c r="J4" i="8"/>
  <c r="J7" i="8" s="1"/>
  <c r="F4" i="8"/>
  <c r="F7" i="8" s="1"/>
  <c r="K4" i="12"/>
  <c r="K7" i="12" s="1"/>
  <c r="G4" i="12"/>
  <c r="G7" i="12" s="1"/>
  <c r="C4" i="12"/>
  <c r="L4" i="8"/>
  <c r="L7" i="8" s="1"/>
  <c r="H4" i="8"/>
  <c r="H7" i="8" s="1"/>
  <c r="D4" i="8"/>
  <c r="D7" i="8" s="1"/>
  <c r="K4" i="7"/>
  <c r="K7" i="7" s="1"/>
  <c r="G4" i="7"/>
  <c r="G7" i="7" s="1"/>
  <c r="C4" i="7"/>
  <c r="K4" i="6"/>
  <c r="K7" i="6" s="1"/>
  <c r="G4" i="6"/>
  <c r="G7" i="6" s="1"/>
  <c r="C4" i="6"/>
  <c r="J4" i="5"/>
  <c r="N4" i="7"/>
  <c r="N7" i="7" s="1"/>
  <c r="J4" i="7"/>
  <c r="J7" i="7" s="1"/>
  <c r="F4" i="7"/>
  <c r="F7" i="7" s="1"/>
  <c r="M4" i="7"/>
  <c r="M7" i="7" s="1"/>
  <c r="I4" i="7"/>
  <c r="I7" i="7" s="1"/>
  <c r="E4" i="7"/>
  <c r="E7" i="7" s="1"/>
  <c r="M4" i="6"/>
  <c r="M7" i="6" s="1"/>
  <c r="I7" i="6"/>
  <c r="E4" i="6"/>
  <c r="E7" i="6" s="1"/>
  <c r="L4" i="5"/>
  <c r="L7" i="5" s="1"/>
  <c r="L4" i="7"/>
  <c r="L7" i="7" s="1"/>
  <c r="H4" i="7"/>
  <c r="H7" i="7" s="1"/>
  <c r="D4" i="7"/>
  <c r="D7" i="7" s="1"/>
  <c r="L4" i="6"/>
  <c r="L7" i="6" s="1"/>
  <c r="H4" i="6"/>
  <c r="H7" i="6" s="1"/>
  <c r="D4" i="6"/>
  <c r="D7" i="6" s="1"/>
  <c r="K4" i="5"/>
  <c r="K7" i="5" s="1"/>
  <c r="N3" i="7"/>
  <c r="I3" i="7"/>
  <c r="N3" i="6"/>
  <c r="I3" i="6"/>
  <c r="H3" i="5" l="1"/>
  <c r="D7" i="5" l="1"/>
  <c r="E7" i="5"/>
  <c r="F7" i="5"/>
  <c r="G7" i="5"/>
  <c r="H7" i="5"/>
  <c r="I7" i="5"/>
  <c r="J7" i="5"/>
  <c r="K14" i="2"/>
  <c r="D65" i="2"/>
  <c r="M3" i="5"/>
  <c r="C4" i="5"/>
  <c r="C7" i="5" s="1"/>
  <c r="C8" i="5" s="1"/>
  <c r="D8" i="5" l="1"/>
  <c r="E8" i="5" s="1"/>
  <c r="F8" i="5" s="1"/>
  <c r="G8" i="5"/>
  <c r="H8" i="5" s="1"/>
  <c r="L7" i="2"/>
  <c r="L3" i="2"/>
  <c r="L4" i="2"/>
  <c r="L5" i="2"/>
  <c r="L6" i="2"/>
  <c r="L8" i="2"/>
  <c r="L9" i="2"/>
  <c r="L10" i="2"/>
  <c r="L11" i="2"/>
  <c r="L12" i="2"/>
  <c r="L13" i="2"/>
  <c r="L14" i="2"/>
  <c r="L2" i="2"/>
  <c r="I8" i="5" l="1"/>
  <c r="J8" i="5" s="1"/>
  <c r="K8" i="5" s="1"/>
  <c r="L8" i="5" s="1"/>
  <c r="M8" i="5" s="1"/>
  <c r="J15" i="2"/>
  <c r="C7" i="6" l="1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K11" i="2"/>
  <c r="K12" i="2"/>
  <c r="K13" i="2"/>
  <c r="K9" i="2"/>
  <c r="K4" i="2"/>
  <c r="K3" i="2"/>
  <c r="K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C7" i="7" l="1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K15" i="2"/>
  <c r="L15" i="2" s="1"/>
  <c r="J14" i="1"/>
  <c r="I14" i="1"/>
  <c r="K3" i="1"/>
  <c r="K4" i="1"/>
  <c r="K5" i="1"/>
  <c r="K6" i="1"/>
  <c r="K7" i="1"/>
  <c r="K8" i="1"/>
  <c r="K9" i="1"/>
  <c r="K10" i="1"/>
  <c r="K2" i="1"/>
  <c r="C7" i="8" l="1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K14" i="1"/>
  <c r="C7" i="12" l="1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</calcChain>
</file>

<file path=xl/sharedStrings.xml><?xml version="1.0" encoding="utf-8"?>
<sst xmlns="http://schemas.openxmlformats.org/spreadsheetml/2006/main" count="1352" uniqueCount="443">
  <si>
    <t>Dinner</t>
  </si>
  <si>
    <t>Eating Out</t>
  </si>
  <si>
    <t>JP¥ 1197</t>
  </si>
  <si>
    <t>Kakigori</t>
  </si>
  <si>
    <t>JP¥ 600</t>
  </si>
  <si>
    <t>Clothes</t>
  </si>
  <si>
    <t>Shopping</t>
  </si>
  <si>
    <t>JP¥ 4060</t>
  </si>
  <si>
    <t>Thao’s Allowance</t>
  </si>
  <si>
    <t>Allowance</t>
  </si>
  <si>
    <t>JP¥ 5000</t>
  </si>
  <si>
    <t>Sushi</t>
  </si>
  <si>
    <t>JP¥ 1673</t>
  </si>
  <si>
    <t>Rice</t>
  </si>
  <si>
    <t>Supermarket</t>
  </si>
  <si>
    <t>JP¥ 2138</t>
  </si>
  <si>
    <t>Groceries</t>
  </si>
  <si>
    <t>JP¥ 2301</t>
  </si>
  <si>
    <t>Sweets</t>
  </si>
  <si>
    <t>JP¥ 1598</t>
  </si>
  <si>
    <t>Daiso</t>
  </si>
  <si>
    <t>JP¥ 756</t>
  </si>
  <si>
    <t>Resume</t>
  </si>
  <si>
    <t>Convenient Store</t>
  </si>
  <si>
    <t>JP¥ 430</t>
  </si>
  <si>
    <t>Suica Charge</t>
  </si>
  <si>
    <t>Transportation</t>
  </si>
  <si>
    <t>JP¥ 1000</t>
  </si>
  <si>
    <t>Shoes for Thao</t>
  </si>
  <si>
    <t>JP¥ 6372</t>
  </si>
  <si>
    <t>Japanese Doll</t>
  </si>
  <si>
    <t>Spaghetti</t>
  </si>
  <si>
    <t>JP¥ 667</t>
  </si>
  <si>
    <t>Pan</t>
  </si>
  <si>
    <t>JP¥ 118</t>
  </si>
  <si>
    <t>Chicken Curry Rice</t>
  </si>
  <si>
    <t>JP¥ 590</t>
  </si>
  <si>
    <t>Bento</t>
  </si>
  <si>
    <t>JP¥ 500</t>
  </si>
  <si>
    <t>JP¥ 115</t>
  </si>
  <si>
    <t>Ramen</t>
  </si>
  <si>
    <t>JP¥ 560</t>
  </si>
  <si>
    <t>Drug Store</t>
  </si>
  <si>
    <t>JP¥ 194</t>
  </si>
  <si>
    <t>JP¥ 624</t>
  </si>
  <si>
    <t>Gum</t>
  </si>
  <si>
    <t>JP¥ 102</t>
  </si>
  <si>
    <t>JP¥ 220</t>
  </si>
  <si>
    <t>Maguro Rice</t>
  </si>
  <si>
    <t>JP¥ 429</t>
  </si>
  <si>
    <t>JP¥ 103</t>
  </si>
  <si>
    <t>JP¥ 382</t>
  </si>
  <si>
    <t>Ice Cream</t>
  </si>
  <si>
    <t>JP¥ 106</t>
  </si>
  <si>
    <t>Ramen x2</t>
  </si>
  <si>
    <t>JP¥ 1180</t>
  </si>
  <si>
    <t>JP¥ 280</t>
  </si>
  <si>
    <t>Snack</t>
  </si>
  <si>
    <t>JP¥ 368</t>
  </si>
  <si>
    <t>JP¥ 128</t>
  </si>
  <si>
    <t>JP¥ 322</t>
  </si>
  <si>
    <t>Resident Registration</t>
  </si>
  <si>
    <t>Web Service</t>
  </si>
  <si>
    <t>JP¥ 300</t>
  </si>
  <si>
    <t>Beef Rice</t>
  </si>
  <si>
    <t>JP¥ 972</t>
  </si>
  <si>
    <t>Ramen Meat</t>
  </si>
  <si>
    <t>JP¥ 330</t>
  </si>
  <si>
    <t>JP¥ 2000</t>
  </si>
  <si>
    <t>JP¥ 680</t>
  </si>
  <si>
    <t>Commuter Pass (Thao)</t>
  </si>
  <si>
    <t>JP¥ 16480</t>
  </si>
  <si>
    <t>JP¥ 203</t>
  </si>
  <si>
    <t>JP¥ 607</t>
  </si>
  <si>
    <t>JP¥ 1150</t>
  </si>
  <si>
    <t>JP¥ 630</t>
  </si>
  <si>
    <t>Breakfast</t>
  </si>
  <si>
    <t>JP¥ 334</t>
  </si>
  <si>
    <t>JP¥ 206</t>
  </si>
  <si>
    <t>Miso Ramen</t>
  </si>
  <si>
    <t>JP¥ 257</t>
  </si>
  <si>
    <t>Matsuya</t>
  </si>
  <si>
    <t>JP¥ 490</t>
  </si>
  <si>
    <t>JP¥ 948</t>
  </si>
  <si>
    <t>Shampoo</t>
  </si>
  <si>
    <t>Amazon</t>
  </si>
  <si>
    <t>JP¥ 2780</t>
  </si>
  <si>
    <t>Spotify</t>
  </si>
  <si>
    <t>JP¥ 980</t>
  </si>
  <si>
    <t>JP¥ 643</t>
  </si>
  <si>
    <t>JP¥ 678</t>
  </si>
  <si>
    <t>Apple Earpods</t>
  </si>
  <si>
    <t>JP¥ 3456</t>
  </si>
  <si>
    <t>Couple Watches</t>
  </si>
  <si>
    <t>JP¥ 28228</t>
  </si>
  <si>
    <t>JP¥ 4539</t>
  </si>
  <si>
    <t>JP¥ 1732</t>
  </si>
  <si>
    <t>JP¥ 4067</t>
  </si>
  <si>
    <t>JP¥ 738</t>
  </si>
  <si>
    <t>Clothes for sister</t>
  </si>
  <si>
    <t>JP¥ 6445</t>
  </si>
  <si>
    <t>JP¥ 3595</t>
  </si>
  <si>
    <t>JP¥ 963</t>
  </si>
  <si>
    <t>Google Domain</t>
  </si>
  <si>
    <t>JP¥ 1512</t>
  </si>
  <si>
    <t>Earphones</t>
  </si>
  <si>
    <t>JP¥ 5578</t>
  </si>
  <si>
    <t>JP¥ 2162</t>
  </si>
  <si>
    <t>JP¥ 384</t>
  </si>
  <si>
    <t>JP¥ 813</t>
  </si>
  <si>
    <t>JP¥ 909</t>
  </si>
  <si>
    <t>Electric Bill February</t>
  </si>
  <si>
    <t>Electric Bill</t>
  </si>
  <si>
    <t>JP¥ 5937</t>
  </si>
  <si>
    <t>JP¥ 1319</t>
  </si>
  <si>
    <t>JP¥ 995</t>
  </si>
  <si>
    <t>JP¥ 1072</t>
  </si>
  <si>
    <t>Netflix March</t>
  </si>
  <si>
    <t>JP¥ 1026</t>
  </si>
  <si>
    <t>2018 April</t>
  </si>
  <si>
    <t>House Rent</t>
  </si>
  <si>
    <t>JP¥ 51216</t>
  </si>
  <si>
    <t>NHK</t>
  </si>
  <si>
    <t>Television Bill</t>
  </si>
  <si>
    <t>JP¥ 2520</t>
  </si>
  <si>
    <t>House</t>
    <phoneticPr fontId="1"/>
  </si>
  <si>
    <t>Telephone</t>
    <phoneticPr fontId="1"/>
  </si>
  <si>
    <t>NHK</t>
    <phoneticPr fontId="1"/>
  </si>
  <si>
    <t>Target</t>
    <phoneticPr fontId="1"/>
  </si>
  <si>
    <t>Actual</t>
    <phoneticPr fontId="1"/>
  </si>
  <si>
    <t>Gas</t>
    <phoneticPr fontId="1"/>
  </si>
  <si>
    <t>Electricity</t>
    <phoneticPr fontId="1"/>
  </si>
  <si>
    <t>Diff</t>
    <phoneticPr fontId="1"/>
  </si>
  <si>
    <t>Water</t>
    <phoneticPr fontId="1"/>
  </si>
  <si>
    <t>Name</t>
    <phoneticPr fontId="1"/>
  </si>
  <si>
    <t>Category</t>
    <phoneticPr fontId="1"/>
  </si>
  <si>
    <t>Cost</t>
    <phoneticPr fontId="1"/>
  </si>
  <si>
    <t>Date</t>
    <phoneticPr fontId="1"/>
  </si>
  <si>
    <t>Education</t>
  </si>
  <si>
    <t>Phone Bill</t>
  </si>
  <si>
    <t>JP¥ 11256</t>
  </si>
  <si>
    <t>Printing</t>
  </si>
  <si>
    <t>JP¥ 80</t>
  </si>
  <si>
    <t>Insurance May 2018 (Thao)</t>
  </si>
  <si>
    <t>Public Service</t>
  </si>
  <si>
    <t>JP¥ 3570</t>
  </si>
  <si>
    <t>Bento Box</t>
  </si>
  <si>
    <t>JP¥ 2631</t>
  </si>
  <si>
    <t>JP¥ 3717</t>
  </si>
  <si>
    <t>Kaori</t>
  </si>
  <si>
    <t>JP¥ 200</t>
  </si>
  <si>
    <t>Zeni Arai</t>
  </si>
  <si>
    <t>JP¥ 2040</t>
  </si>
  <si>
    <t>Water</t>
  </si>
  <si>
    <t>JP¥ 117</t>
  </si>
  <si>
    <t>Kamakura Cider</t>
  </si>
  <si>
    <t>JP¥ 250</t>
  </si>
  <si>
    <t>Tsukemen x2</t>
  </si>
  <si>
    <t>JP¥ 1580</t>
  </si>
  <si>
    <t>Milk Tea</t>
  </si>
  <si>
    <t>JP¥ 278</t>
  </si>
  <si>
    <t>Toothpaste</t>
  </si>
  <si>
    <t>JP¥ 374</t>
  </si>
  <si>
    <t>Starbucks</t>
  </si>
  <si>
    <t>JP¥ 507</t>
  </si>
  <si>
    <t>Daibutsu Tickets</t>
  </si>
  <si>
    <t>JP¥ 400</t>
  </si>
  <si>
    <t>Suica Charge for Kamakura</t>
  </si>
  <si>
    <t>JP¥ 3000</t>
  </si>
  <si>
    <t>Gas Bill May 2018</t>
  </si>
  <si>
    <t>Gas Bill</t>
  </si>
  <si>
    <t>JP¥ 3466</t>
  </si>
  <si>
    <t>Water May 2018</t>
  </si>
  <si>
    <t>Water Bill</t>
  </si>
  <si>
    <t>JP¥ 2569</t>
  </si>
  <si>
    <t>Sushi + Beer</t>
  </si>
  <si>
    <t>JP¥ 1529</t>
  </si>
  <si>
    <t>Tsukemen</t>
  </si>
  <si>
    <t>Monster</t>
  </si>
  <si>
    <t>Photocopy</t>
  </si>
  <si>
    <t>JP¥ 20</t>
  </si>
  <si>
    <t>JP¥ 1270</t>
  </si>
  <si>
    <t>Toilet Paper</t>
  </si>
  <si>
    <t>JP¥ 471</t>
  </si>
  <si>
    <t>Doritos</t>
  </si>
  <si>
    <t>JP¥ 216</t>
  </si>
  <si>
    <t>JP¥ 1393</t>
  </si>
  <si>
    <t>Curry Chicken Rice</t>
  </si>
  <si>
    <t>Notebook</t>
  </si>
  <si>
    <t>JP¥ 120</t>
  </si>
  <si>
    <t>Breakfast Pan</t>
  </si>
  <si>
    <t>JP¥ 503</t>
  </si>
  <si>
    <t>JP¥ 3406</t>
  </si>
  <si>
    <t>JP¥ 189</t>
  </si>
  <si>
    <t>JP¥ 1210</t>
  </si>
  <si>
    <t>Pudding</t>
  </si>
  <si>
    <t>JP¥ 190</t>
  </si>
  <si>
    <t>JP¥ 1665</t>
  </si>
  <si>
    <t>JP¥ 100</t>
  </si>
  <si>
    <t>JP¥ 580</t>
  </si>
  <si>
    <t>JP¥ 386</t>
  </si>
  <si>
    <t>JP¥ 550</t>
  </si>
  <si>
    <t>JP¥ 11480</t>
  </si>
  <si>
    <t>Commuter Pass</t>
  </si>
  <si>
    <t>JP¥ 16640</t>
  </si>
  <si>
    <t>Coca</t>
  </si>
  <si>
    <t>JP¥ 160</t>
  </si>
  <si>
    <t>JP¥ 1922</t>
  </si>
  <si>
    <t>JP¥ 2951</t>
  </si>
  <si>
    <t>Phone Bill April (Thao)</t>
  </si>
  <si>
    <t>JP¥ 5138</t>
  </si>
  <si>
    <t>Line Theme</t>
  </si>
  <si>
    <t>JP¥ 360</t>
  </si>
  <si>
    <t>Phone Bill April</t>
  </si>
  <si>
    <t>Seal (Thao)</t>
  </si>
  <si>
    <t>Hot Dog</t>
  </si>
  <si>
    <t>Electric Bill May</t>
  </si>
  <si>
    <t>JP¥ 3686</t>
  </si>
  <si>
    <t>Netflix</t>
  </si>
  <si>
    <t>House Rent May 2018</t>
  </si>
  <si>
    <t>Ramen</t>
    <phoneticPr fontId="1"/>
  </si>
  <si>
    <t>Actual</t>
    <phoneticPr fontId="1"/>
  </si>
  <si>
    <t>Target</t>
    <phoneticPr fontId="1"/>
  </si>
  <si>
    <t>Income</t>
    <phoneticPr fontId="1"/>
  </si>
  <si>
    <t>Outcome</t>
    <phoneticPr fontId="1"/>
  </si>
  <si>
    <t>Balance</t>
    <phoneticPr fontId="1"/>
  </si>
  <si>
    <t>~ 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</si>
  <si>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</si>
  <si>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</si>
  <si>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</si>
  <si>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</si>
  <si>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</si>
  <si>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</si>
  <si>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</si>
  <si>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</si>
  <si>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</si>
  <si>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</si>
  <si>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Spotify</t>
    <phoneticPr fontId="1"/>
  </si>
  <si>
    <t>JP¥ 980</t>
    <phoneticPr fontId="1"/>
  </si>
  <si>
    <t>Jan</t>
    <phoneticPr fontId="1"/>
  </si>
  <si>
    <t>Feb</t>
    <phoneticPr fontId="1"/>
  </si>
  <si>
    <t>House</t>
    <phoneticPr fontId="1"/>
  </si>
  <si>
    <t>Gas</t>
    <phoneticPr fontId="1"/>
  </si>
  <si>
    <t>Electric</t>
    <phoneticPr fontId="1"/>
  </si>
  <si>
    <t>Water</t>
    <phoneticPr fontId="1"/>
  </si>
  <si>
    <t>Internet</t>
    <phoneticPr fontId="1"/>
  </si>
  <si>
    <t>Phone (Thao)</t>
    <phoneticPr fontId="1"/>
  </si>
  <si>
    <t>Supermarket</t>
    <phoneticPr fontId="1"/>
  </si>
  <si>
    <t>Eating Out</t>
    <phoneticPr fontId="1"/>
  </si>
  <si>
    <t>Commuter Pass</t>
    <phoneticPr fontId="1"/>
  </si>
  <si>
    <t>Spotify</t>
    <phoneticPr fontId="1"/>
  </si>
  <si>
    <t>NHK</t>
    <phoneticPr fontId="1"/>
  </si>
  <si>
    <t>Convenient Store</t>
    <phoneticPr fontId="1"/>
  </si>
  <si>
    <t>Book</t>
    <phoneticPr fontId="1"/>
  </si>
  <si>
    <t>Category</t>
    <phoneticPr fontId="1"/>
  </si>
  <si>
    <t>Amount</t>
    <phoneticPr fontId="1"/>
  </si>
  <si>
    <t>Total</t>
    <phoneticPr fontId="1"/>
  </si>
  <si>
    <t>Haircut (Thao)</t>
  </si>
  <si>
    <t>JP¥ 1,080</t>
  </si>
  <si>
    <t>JP¥ 1,170</t>
  </si>
  <si>
    <t>JP¥ 649</t>
  </si>
  <si>
    <t>JP¥ 973</t>
  </si>
  <si>
    <t>Gas Bill (June)</t>
  </si>
  <si>
    <t>JP¥ 2,933</t>
  </si>
  <si>
    <t>JP¥ 2,799</t>
  </si>
  <si>
    <t>Toothbrushes</t>
  </si>
  <si>
    <t>JP¥ 305</t>
  </si>
  <si>
    <t>JP¥ 1,180</t>
  </si>
  <si>
    <t>JP¥ 108</t>
  </si>
  <si>
    <t>Pan + Monster</t>
  </si>
  <si>
    <t>JP¥ 324</t>
  </si>
  <si>
    <t>JP¥ 110</t>
  </si>
  <si>
    <t>JP¥ 2,422</t>
  </si>
  <si>
    <t>JP¥ 4,517</t>
  </si>
  <si>
    <t>Mask</t>
  </si>
  <si>
    <t>JP¥ 751</t>
  </si>
  <si>
    <t>JP¥ 1,190</t>
  </si>
  <si>
    <t>JP¥ 1,001</t>
  </si>
  <si>
    <t>Beer</t>
  </si>
  <si>
    <t>JP¥ 442</t>
  </si>
  <si>
    <t>JP¥ 1,622</t>
  </si>
  <si>
    <t>JP¥ 164</t>
  </si>
  <si>
    <t>JP¥ 750</t>
  </si>
  <si>
    <t>JP¥ 5,500</t>
  </si>
  <si>
    <t>JP¥ 130</t>
  </si>
  <si>
    <t>Sushi + Beer + Snack</t>
  </si>
  <si>
    <t>JP¥ 1,103</t>
  </si>
  <si>
    <t>JP¥ 16,640</t>
  </si>
  <si>
    <t>JP¥ 1,797</t>
  </si>
  <si>
    <t>JP¥ 3,834</t>
  </si>
  <si>
    <t>JP¥ 540</t>
  </si>
  <si>
    <t>Ticket to Saigon</t>
  </si>
  <si>
    <t>Air Ticket</t>
  </si>
  <si>
    <t>JP¥ 59,580</t>
  </si>
  <si>
    <t>JP¥ 535</t>
  </si>
  <si>
    <t>Sushi + Snack</t>
  </si>
  <si>
    <t>JP¥ 1,492</t>
  </si>
  <si>
    <t>Phone Bill May (Thao)</t>
  </si>
  <si>
    <t>JP¥ 789</t>
  </si>
  <si>
    <t>Elon Musk's Book</t>
  </si>
  <si>
    <t>Kindle Cover</t>
  </si>
  <si>
    <t>Capitalism 2</t>
  </si>
  <si>
    <t>JP¥ 480</t>
  </si>
  <si>
    <t>Kindle Paperwhite</t>
  </si>
  <si>
    <t>JP¥ 8,250</t>
  </si>
  <si>
    <t>Phone Bill May</t>
  </si>
  <si>
    <t>JP¥ 11,356</t>
  </si>
  <si>
    <t>Electric Bill June</t>
  </si>
  <si>
    <t>JP¥ 4,184</t>
  </si>
  <si>
    <t>JP¥ 1,026</t>
  </si>
  <si>
    <t>House Rent June 2018</t>
  </si>
  <si>
    <t>JP¥ 51,216</t>
  </si>
  <si>
    <t>JP¥ 2,520</t>
  </si>
  <si>
    <t>Air Ticket</t>
    <phoneticPr fontId="1"/>
  </si>
  <si>
    <t>TV Bill</t>
    <phoneticPr fontId="1"/>
  </si>
  <si>
    <t>JP¥ 24,380</t>
  </si>
  <si>
    <t>JP¥ 7,660</t>
  </si>
  <si>
    <t>Spent in Vietnam</t>
  </si>
  <si>
    <t>Family</t>
  </si>
  <si>
    <t>JP¥ 58,000</t>
  </si>
  <si>
    <t>Suica Charge (Thao)</t>
  </si>
  <si>
    <t>JP¥ 5,340</t>
  </si>
  <si>
    <t>JP¥ 6,000</t>
  </si>
  <si>
    <t>JP¥ 1,440</t>
  </si>
  <si>
    <t>JP¥ 2,000</t>
  </si>
  <si>
    <t>JP¥ 760</t>
  </si>
  <si>
    <t>JP¥ 306</t>
  </si>
  <si>
    <t>Goods for Family</t>
  </si>
  <si>
    <t>JP¥ 40,986</t>
  </si>
  <si>
    <t>JP¥ 7,828</t>
  </si>
  <si>
    <t>JP¥ 2,447</t>
  </si>
  <si>
    <t>JP¥ 4,809</t>
  </si>
  <si>
    <t>Cocacola</t>
  </si>
  <si>
    <t>JP¥ 307</t>
  </si>
  <si>
    <t>JP¥ 2,214</t>
  </si>
  <si>
    <t>JP¥ 1,340</t>
  </si>
  <si>
    <t>JP¥ 236</t>
  </si>
  <si>
    <t>JP¥ 1,000</t>
  </si>
  <si>
    <t>Car Rent for moving</t>
  </si>
  <si>
    <t>JP¥ 11,145</t>
  </si>
  <si>
    <t>JP¥ 1,724</t>
  </si>
  <si>
    <t>JP¥ 420</t>
  </si>
  <si>
    <t>JP¥ 1,140</t>
  </si>
  <si>
    <t>JP¥ 210</t>
  </si>
  <si>
    <t>Gas Bill (July)</t>
  </si>
  <si>
    <t>JP¥ 5,209</t>
  </si>
  <si>
    <t>JP¥ 283</t>
  </si>
  <si>
    <t>Sashimi</t>
  </si>
  <si>
    <t>Lunch</t>
  </si>
  <si>
    <t>JP¥ 238</t>
  </si>
  <si>
    <t>Fan</t>
  </si>
  <si>
    <t>JP¥ 2,580</t>
  </si>
  <si>
    <t>Phone Bill July</t>
  </si>
  <si>
    <t>JP¥ 11,515</t>
  </si>
  <si>
    <t>JP¥ 11,764</t>
  </si>
  <si>
    <t>Lamps (2)</t>
  </si>
  <si>
    <t>JP¥ 6,262</t>
  </si>
  <si>
    <t>Japanese Sake</t>
  </si>
  <si>
    <t>JP¥ 5,694</t>
  </si>
  <si>
    <t>Omiyage</t>
  </si>
  <si>
    <t>JP¥ 9,138</t>
  </si>
  <si>
    <t>Uniqlo for Family</t>
  </si>
  <si>
    <t>JP¥ 11,380</t>
  </si>
  <si>
    <t>JP¥ 6,715</t>
  </si>
  <si>
    <t>IH Stove</t>
  </si>
  <si>
    <t>JP¥ 10,840</t>
  </si>
  <si>
    <t>Phone Bill July (Thao)</t>
  </si>
  <si>
    <t>JP¥ 660</t>
  </si>
  <si>
    <t>Amazon Prime</t>
  </si>
  <si>
    <t>The Witcher 3</t>
  </si>
  <si>
    <t>JP¥ 2,987</t>
  </si>
  <si>
    <t>JP¥ 548</t>
  </si>
  <si>
    <t>Phone Bill June (Thao)</t>
  </si>
  <si>
    <t>JP¥ 681</t>
  </si>
  <si>
    <t>JP¥ 3,402</t>
  </si>
  <si>
    <t>Phone Bill June</t>
  </si>
  <si>
    <t>JP¥ 11,256</t>
  </si>
  <si>
    <t>Principles: Life and Work</t>
  </si>
  <si>
    <t>JP¥ 1,613</t>
  </si>
  <si>
    <t>AWS</t>
  </si>
  <si>
    <t>JP¥ 24</t>
  </si>
  <si>
    <t>Electric Bill July</t>
  </si>
  <si>
    <t>JP¥ 4,966</t>
  </si>
  <si>
    <t>House Rent July</t>
  </si>
  <si>
    <t>New House Fee</t>
  </si>
  <si>
    <t>JP¥ 252,292</t>
  </si>
  <si>
    <t>Insurance (Thao)</t>
  </si>
  <si>
    <t>JP¥ 4,500</t>
  </si>
  <si>
    <t>Hikkoshi Box</t>
  </si>
  <si>
    <t>JP¥ 842</t>
  </si>
  <si>
    <t>JP¥ 815</t>
  </si>
  <si>
    <t>JP¥ 1,560</t>
  </si>
  <si>
    <t>JP¥ 918</t>
  </si>
  <si>
    <t>JP¥ 514</t>
  </si>
  <si>
    <t>JP¥ 1,944</t>
  </si>
  <si>
    <t>JP¥ 628</t>
  </si>
  <si>
    <t>JP¥ 2,203</t>
  </si>
  <si>
    <t>JP¥ 1,030</t>
  </si>
  <si>
    <t>JP¥ 171</t>
  </si>
  <si>
    <t>JP¥ 227</t>
  </si>
  <si>
    <t>Haircut</t>
  </si>
  <si>
    <t>McDonald's</t>
  </si>
  <si>
    <t>JP¥ 1,706</t>
  </si>
  <si>
    <t>Onigiri</t>
  </si>
  <si>
    <t>JP¥ 338</t>
  </si>
  <si>
    <t>Soba</t>
  </si>
  <si>
    <t>JP¥ 1,060</t>
  </si>
  <si>
    <t>JP¥ 344</t>
  </si>
  <si>
    <t>JP¥ 113</t>
  </si>
  <si>
    <t>JP¥ 213</t>
  </si>
  <si>
    <t>Honda Newcomer Party</t>
  </si>
  <si>
    <t>Outdoor/Social</t>
  </si>
  <si>
    <t>JP¥ 4,800</t>
  </si>
  <si>
    <t>Tomato</t>
  </si>
  <si>
    <t>JP¥ 105</t>
  </si>
  <si>
    <t>JP¥ 221</t>
  </si>
  <si>
    <t>JP¥ 5,150</t>
  </si>
  <si>
    <t>Mouse</t>
  </si>
  <si>
    <t>JP¥ 1,010</t>
  </si>
  <si>
    <t>JP¥ 16,480</t>
  </si>
  <si>
    <t>JP¥ 5,672</t>
  </si>
  <si>
    <t>JP¥ 285</t>
    <phoneticPr fontId="1"/>
  </si>
  <si>
    <t>Allowance</t>
    <phoneticPr fontId="1"/>
  </si>
  <si>
    <t>Outdoor/Social</t>
    <phoneticPr fontId="1"/>
  </si>
  <si>
    <t>Family</t>
    <phoneticPr fontId="1"/>
  </si>
  <si>
    <t>Invest</t>
    <phoneticPr fontId="1"/>
  </si>
  <si>
    <t>Interest rate</t>
    <phoneticPr fontId="1"/>
  </si>
  <si>
    <t>Invest per month</t>
    <phoneticPr fontId="1"/>
  </si>
  <si>
    <t>Actual</t>
    <phoneticPr fontId="1"/>
  </si>
  <si>
    <t>Spotify</t>
    <phoneticPr fontId="1"/>
  </si>
  <si>
    <t>Japan trip</t>
    <phoneticPr fontId="1"/>
  </si>
  <si>
    <t>Vietnam trip</t>
    <phoneticPr fontId="1"/>
  </si>
  <si>
    <t>Taiwan</t>
    <phoneticPr fontId="1"/>
  </si>
  <si>
    <t>楽天全米</t>
    <rPh sb="0" eb="2">
      <t>ラクテン</t>
    </rPh>
    <rPh sb="2" eb="4">
      <t>ゼンベイ</t>
    </rPh>
    <phoneticPr fontId="1"/>
  </si>
  <si>
    <t>ニッセイ国内株式</t>
    <rPh sb="4" eb="6">
      <t>コクナイ</t>
    </rPh>
    <rPh sb="6" eb="8">
      <t>カブシキ</t>
    </rPh>
    <phoneticPr fontId="1"/>
  </si>
  <si>
    <t>合計</t>
    <rPh sb="0" eb="2">
      <t>ゴウケイ</t>
    </rPh>
    <phoneticPr fontId="1"/>
  </si>
  <si>
    <t>Taiwan</t>
    <phoneticPr fontId="1"/>
  </si>
  <si>
    <t>Taiwan</t>
    <phoneticPr fontId="1"/>
  </si>
  <si>
    <t>Travel</t>
    <phoneticPr fontId="1"/>
  </si>
  <si>
    <t>Fee</t>
    <phoneticPr fontId="1"/>
  </si>
  <si>
    <t>ニッセイ外国株式</t>
    <phoneticPr fontId="1"/>
  </si>
  <si>
    <t>ひふみプラス</t>
    <phoneticPr fontId="1"/>
  </si>
  <si>
    <t>外国債券</t>
    <rPh sb="0" eb="2">
      <t>ガイコク</t>
    </rPh>
    <rPh sb="2" eb="4">
      <t>サイケン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</si>
</sst>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176" formatCode="#,##0_ "/>
    <numFmt numFmtId="177" formatCode="0_ "/>
    <numFmt numFmtId="178" formatCode="0_);[Red]\(0\)"/>
    <numFmt numFmtId="179" formatCode="0_ ;[Red]\-0\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76" fontId="0" fillId="0" borderId="0" xfId="0" applyNumberFormat="1"/>
    <xf numFmtId="42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/>
    <xf numFmtId="176" fontId="4" fillId="0" borderId="0" xfId="0" applyNumberFormat="1" applyFont="1"/>
    <xf numFmtId="177" fontId="0" fillId="0" borderId="0" xfId="0" applyNumberFormat="1"/>
    <xf numFmtId="0" fontId="0" fillId="2" borderId="1" xfId="0" applyFill="1" applyBorder="1"/>
    <xf numFmtId="177" fontId="0" fillId="0" borderId="1" xfId="0" applyNumberFormat="1" applyBorder="1"/>
    <xf numFmtId="0" fontId="0" fillId="3" borderId="1" xfId="0" applyFill="1" applyBorder="1"/>
    <xf numFmtId="178" fontId="0" fillId="0" borderId="1" xfId="0" applyNumberFormat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14" fontId="0" fillId="3" borderId="1" xfId="0" applyNumberFormat="1" applyFill="1" applyBorder="1"/>
    <xf numFmtId="3" fontId="0" fillId="3" borderId="1" xfId="0" applyNumberFormat="1" applyFill="1" applyBorder="1"/>
    <xf numFmtId="3" fontId="0" fillId="0" borderId="1" xfId="0" applyNumberFormat="1" applyBorder="1"/>
    <xf numFmtId="179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0" fontId="5" fillId="5" borderId="1" xfId="0" applyFont="1" applyFill="1" applyBorder="1" applyAlignment="1">
      <alignment horizontal="center" vertical="center"/>
    </xf>
    <xf numFmtId="177" fontId="0" fillId="0" borderId="1" xfId="0" applyNumberFormat="1" applyFill="1" applyBorder="1"/>
    <xf numFmtId="14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0" fillId="6" borderId="1" xfId="0" applyFill="1" applyBorder="1"/>
    <xf numFmtId="177" fontId="0" fillId="6" borderId="1" xfId="0" applyNumberFormat="1" applyFill="1" applyBorder="1"/>
    <xf numFmtId="14" fontId="0" fillId="6" borderId="1" xfId="0" applyNumberFormat="1" applyFill="1" applyBorder="1"/>
    <xf numFmtId="0" fontId="0" fillId="7" borderId="1" xfId="0" applyFill="1" applyBorder="1"/>
    <xf numFmtId="177" fontId="0" fillId="7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177" fontId="0" fillId="8" borderId="1" xfId="0" applyNumberFormat="1" applyFill="1" applyBorder="1"/>
    <xf numFmtId="14" fontId="0" fillId="8" borderId="1" xfId="0" applyNumberFormat="1" applyFill="1" applyBorder="1"/>
    <xf numFmtId="0" fontId="0" fillId="9" borderId="1" xfId="0" applyFill="1" applyBorder="1"/>
    <xf numFmtId="177" fontId="0" fillId="9" borderId="1" xfId="0" applyNumberFormat="1" applyFill="1" applyBorder="1"/>
    <xf numFmtId="14" fontId="0" fillId="9" borderId="1" xfId="0" applyNumberFormat="1" applyFill="1" applyBorder="1"/>
    <xf numFmtId="0" fontId="0" fillId="10" borderId="1" xfId="0" applyFill="1" applyBorder="1"/>
    <xf numFmtId="177" fontId="0" fillId="10" borderId="1" xfId="0" applyNumberFormat="1" applyFill="1" applyBorder="1"/>
    <xf numFmtId="14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4" fontId="0" fillId="11" borderId="1" xfId="0" applyNumberFormat="1" applyFill="1" applyBorder="1"/>
    <xf numFmtId="3" fontId="0" fillId="11" borderId="1" xfId="0" applyNumberFormat="1" applyFill="1" applyBorder="1"/>
    <xf numFmtId="0" fontId="0" fillId="12" borderId="1" xfId="0" applyFill="1" applyBorder="1"/>
    <xf numFmtId="177" fontId="0" fillId="12" borderId="1" xfId="0" applyNumberFormat="1" applyFill="1" applyBorder="1"/>
    <xf numFmtId="14" fontId="0" fillId="12" borderId="1" xfId="0" applyNumberFormat="1" applyFill="1" applyBorder="1"/>
    <xf numFmtId="3" fontId="0" fillId="12" borderId="1" xfId="0" applyNumberFormat="1" applyFill="1" applyBorder="1"/>
    <xf numFmtId="0" fontId="0" fillId="13" borderId="1" xfId="0" applyFill="1" applyBorder="1"/>
    <xf numFmtId="177" fontId="0" fillId="13" borderId="1" xfId="0" applyNumberFormat="1" applyFill="1" applyBorder="1"/>
    <xf numFmtId="14" fontId="0" fillId="13" borderId="1" xfId="0" applyNumberFormat="1" applyFill="1" applyBorder="1"/>
    <xf numFmtId="3" fontId="0" fillId="13" borderId="1" xfId="0" applyNumberFormat="1" applyFill="1" applyBorder="1"/>
    <xf numFmtId="3" fontId="0" fillId="6" borderId="1" xfId="0" applyNumberFormat="1" applyFill="1" applyBorder="1"/>
    <xf numFmtId="0" fontId="0" fillId="14" borderId="1" xfId="0" applyFill="1" applyBorder="1"/>
    <xf numFmtId="177" fontId="0" fillId="14" borderId="1" xfId="0" applyNumberFormat="1" applyFill="1" applyBorder="1"/>
    <xf numFmtId="14" fontId="0" fillId="14" borderId="1" xfId="0" applyNumberFormat="1" applyFill="1" applyBorder="1"/>
    <xf numFmtId="0" fontId="0" fillId="15" borderId="1" xfId="0" applyFill="1" applyBorder="1"/>
    <xf numFmtId="177" fontId="0" fillId="15" borderId="1" xfId="0" applyNumberFormat="1" applyFill="1" applyBorder="1"/>
    <xf numFmtId="14" fontId="0" fillId="15" borderId="1" xfId="0" applyNumberFormat="1" applyFill="1" applyBorder="1"/>
    <xf numFmtId="3" fontId="0" fillId="0" borderId="0" xfId="0" applyNumberFormat="1"/>
    <xf numFmtId="0" fontId="0" fillId="0" borderId="2" xfId="0" applyBorder="1"/>
    <xf numFmtId="177" fontId="0" fillId="0" borderId="2" xfId="0" applyNumberFormat="1" applyBorder="1"/>
    <xf numFmtId="179" fontId="0" fillId="0" borderId="2" xfId="0" applyNumberFormat="1" applyBorder="1"/>
    <xf numFmtId="0" fontId="2" fillId="0" borderId="1" xfId="0" applyFont="1" applyFill="1" applyBorder="1" applyAlignment="1">
      <alignment horizontal="center" vertical="center"/>
    </xf>
    <xf numFmtId="42" fontId="2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3" fontId="0" fillId="9" borderId="1" xfId="0" applyNumberFormat="1" applyFill="1" applyBorder="1"/>
    <xf numFmtId="3" fontId="0" fillId="14" borderId="1" xfId="0" applyNumberFormat="1" applyFill="1" applyBorder="1"/>
    <xf numFmtId="0" fontId="0" fillId="16" borderId="1" xfId="0" applyFill="1" applyBorder="1"/>
    <xf numFmtId="177" fontId="0" fillId="16" borderId="1" xfId="0" applyNumberFormat="1" applyFill="1" applyBorder="1"/>
    <xf numFmtId="3" fontId="0" fillId="16" borderId="1" xfId="0" applyNumberFormat="1" applyFill="1" applyBorder="1"/>
    <xf numFmtId="14" fontId="0" fillId="16" borderId="1" xfId="0" applyNumberFormat="1" applyFill="1" applyBorder="1"/>
    <xf numFmtId="3" fontId="0" fillId="8" borderId="1" xfId="0" applyNumberFormat="1" applyFill="1" applyBorder="1"/>
    <xf numFmtId="0" fontId="0" fillId="17" borderId="1" xfId="0" applyFill="1" applyBorder="1"/>
    <xf numFmtId="177" fontId="0" fillId="17" borderId="1" xfId="0" applyNumberFormat="1" applyFill="1" applyBorder="1"/>
    <xf numFmtId="14" fontId="0" fillId="17" borderId="1" xfId="0" applyNumberFormat="1" applyFill="1" applyBorder="1"/>
    <xf numFmtId="0" fontId="0" fillId="17" borderId="1" xfId="0" applyNumberFormat="1" applyFill="1" applyBorder="1"/>
    <xf numFmtId="0" fontId="0" fillId="18" borderId="1" xfId="0" applyFill="1" applyBorder="1"/>
    <xf numFmtId="177" fontId="0" fillId="18" borderId="1" xfId="0" applyNumberFormat="1" applyFill="1" applyBorder="1"/>
    <xf numFmtId="14" fontId="0" fillId="18" borderId="1" xfId="0" applyNumberFormat="1" applyFill="1" applyBorder="1"/>
    <xf numFmtId="0" fontId="0" fillId="18" borderId="1" xfId="0" applyNumberFormat="1" applyFill="1" applyBorder="1"/>
    <xf numFmtId="0" fontId="0" fillId="16" borderId="1" xfId="0" applyNumberFormat="1" applyFill="1" applyBorder="1"/>
    <xf numFmtId="177" fontId="0" fillId="3" borderId="1" xfId="0" applyNumberFormat="1" applyFill="1" applyBorder="1"/>
    <xf numFmtId="0" fontId="0" fillId="3" borderId="1" xfId="0" applyNumberFormat="1" applyFill="1" applyBorder="1"/>
    <xf numFmtId="177" fontId="0" fillId="2" borderId="1" xfId="0" applyNumberFormat="1" applyFill="1" applyBorder="1"/>
    <xf numFmtId="3" fontId="0" fillId="15" borderId="1" xfId="0" applyNumberFormat="1" applyFill="1" applyBorder="1"/>
    <xf numFmtId="3" fontId="0" fillId="17" borderId="1" xfId="0" applyNumberFormat="1" applyFill="1" applyBorder="1"/>
    <xf numFmtId="0" fontId="0" fillId="14" borderId="1" xfId="0" applyNumberFormat="1" applyFill="1" applyBorder="1"/>
    <xf numFmtId="0" fontId="0" fillId="13" borderId="1" xfId="0" applyNumberForma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Outcome!$F$3:$F$7</c:f>
              <c:strCache>
                <c:ptCount val="5"/>
                <c:pt idx="0">
                  <c:v>楽天全米</c:v>
                </c:pt>
                <c:pt idx="1">
                  <c:v>ひふみプラス</c:v>
                </c:pt>
                <c:pt idx="2">
                  <c:v>ニッセイ外国株式</c:v>
                </c:pt>
                <c:pt idx="3">
                  <c:v>ニッセイ国内株式</c:v>
                </c:pt>
                <c:pt idx="4">
                  <c:v>外国債券</c:v>
                </c:pt>
              </c:strCache>
            </c:strRef>
          </c:cat>
          <c:val>
            <c:numRef>
              <c:f>Outcome!$G$3:$G$7</c:f>
              <c:numCache>
                <c:formatCode>General</c:formatCode>
                <c:ptCount val="5"/>
                <c:pt idx="0">
                  <c:v>25000</c:v>
                </c:pt>
                <c:pt idx="1">
                  <c:v>20000</c:v>
                </c:pt>
                <c:pt idx="2">
                  <c:v>10000</c:v>
                </c:pt>
                <c:pt idx="3">
                  <c:v>10000</c:v>
                </c:pt>
                <c:pt idx="4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'2018'!$C$3:$M$3</c:f>
              <c:numCache>
                <c:formatCode>General</c:formatCode>
                <c:ptCount val="11"/>
                <c:pt idx="0">
                  <c:v>55421</c:v>
                </c:pt>
                <c:pt idx="1">
                  <c:v>307657</c:v>
                </c:pt>
                <c:pt idx="2">
                  <c:v>309653</c:v>
                </c:pt>
                <c:pt idx="3">
                  <c:v>377979</c:v>
                </c:pt>
                <c:pt idx="4">
                  <c:v>287532</c:v>
                </c:pt>
                <c:pt idx="5">
                  <c:v>643799</c:v>
                </c:pt>
                <c:pt idx="6">
                  <c:v>299377</c:v>
                </c:pt>
                <c:pt idx="7">
                  <c:v>325842</c:v>
                </c:pt>
                <c:pt idx="8">
                  <c:v>300000</c:v>
                </c:pt>
                <c:pt idx="9">
                  <c:v>300000</c:v>
                </c:pt>
                <c:pt idx="10">
                  <c:v>600000</c:v>
                </c:pt>
              </c:numCache>
            </c:numRef>
          </c:val>
        </c:ser>
        <c:ser>
          <c:idx val="1"/>
          <c:order val="1"/>
          <c:tx>
            <c:strRef>
              <c:f>'2018'!$B$4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'2018'!$C$4:$M$4</c:f>
              <c:numCache>
                <c:formatCode>General</c:formatCode>
                <c:ptCount val="11"/>
                <c:pt idx="0">
                  <c:v>108831</c:v>
                </c:pt>
                <c:pt idx="1">
                  <c:v>227775</c:v>
                </c:pt>
                <c:pt idx="2">
                  <c:v>298151</c:v>
                </c:pt>
                <c:pt idx="3">
                  <c:v>184623</c:v>
                </c:pt>
                <c:pt idx="4">
                  <c:v>203206</c:v>
                </c:pt>
                <c:pt idx="5">
                  <c:v>422083</c:v>
                </c:pt>
                <c:pt idx="6">
                  <c:v>393785</c:v>
                </c:pt>
                <c:pt idx="7">
                  <c:v>409466</c:v>
                </c:pt>
                <c:pt idx="8">
                  <c:v>167466</c:v>
                </c:pt>
                <c:pt idx="9">
                  <c:v>167466</c:v>
                </c:pt>
                <c:pt idx="10">
                  <c:v>237466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3584"/>
        <c:axId val="69925120"/>
      </c:barChart>
      <c:lineChart>
        <c:grouping val="stacked"/>
        <c:varyColors val="0"/>
        <c:ser>
          <c:idx val="2"/>
          <c:order val="2"/>
          <c:tx>
            <c:v>Balance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'2018'!$C$8:$M$8</c:f>
              <c:numCache>
                <c:formatCode>General</c:formatCode>
                <c:ptCount val="11"/>
                <c:pt idx="0">
                  <c:v>-53410</c:v>
                </c:pt>
                <c:pt idx="1">
                  <c:v>26472</c:v>
                </c:pt>
                <c:pt idx="2">
                  <c:v>37974</c:v>
                </c:pt>
                <c:pt idx="3">
                  <c:v>231330</c:v>
                </c:pt>
                <c:pt idx="4">
                  <c:v>315656</c:v>
                </c:pt>
                <c:pt idx="5">
                  <c:v>537372</c:v>
                </c:pt>
                <c:pt idx="6">
                  <c:v>442964</c:v>
                </c:pt>
                <c:pt idx="7">
                  <c:v>359340</c:v>
                </c:pt>
                <c:pt idx="8">
                  <c:v>421874</c:v>
                </c:pt>
                <c:pt idx="9">
                  <c:v>484408</c:v>
                </c:pt>
                <c:pt idx="10">
                  <c:v>776942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3584"/>
        <c:axId val="69925120"/>
      </c:lineChart>
      <c:catAx>
        <c:axId val="699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9925120"/>
        <c:crosses val="autoZero"/>
        <c:auto val="1"/>
        <c:lblAlgn val="ctr"/>
        <c:lblOffset val="100"/>
        <c:noMultiLvlLbl val="0"/>
      </c:catAx>
      <c:valAx>
        <c:axId val="699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2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'2019'!$C$3:$N$3</c:f>
              <c:numCache>
                <c:formatCode>General</c:formatCode>
                <c:ptCount val="12"/>
                <c:pt idx="0">
                  <c:v>305000</c:v>
                </c:pt>
                <c:pt idx="1">
                  <c:v>305000</c:v>
                </c:pt>
                <c:pt idx="2">
                  <c:v>305000</c:v>
                </c:pt>
                <c:pt idx="3">
                  <c:v>305000</c:v>
                </c:pt>
                <c:pt idx="4">
                  <c:v>305000</c:v>
                </c:pt>
                <c:pt idx="5">
                  <c:v>305000</c:v>
                </c:pt>
                <c:pt idx="6">
                  <c:v>605000</c:v>
                </c:pt>
                <c:pt idx="7">
                  <c:v>305000</c:v>
                </c:pt>
                <c:pt idx="8">
                  <c:v>305000</c:v>
                </c:pt>
                <c:pt idx="9">
                  <c:v>305000</c:v>
                </c:pt>
                <c:pt idx="10">
                  <c:v>305000</c:v>
                </c:pt>
                <c:pt idx="11">
                  <c:v>605000</c:v>
                </c:pt>
              </c:numCache>
            </c:numRef>
          </c:val>
        </c:ser>
        <c:ser>
          <c:idx val="1"/>
          <c:order val="1"/>
          <c:tx>
            <c:strRef>
              <c:f>'2019'!$B$4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'2019'!$C$4:$N$4</c:f>
              <c:numCache>
                <c:formatCode>General</c:formatCode>
                <c:ptCount val="12"/>
                <c:pt idx="0">
                  <c:v>167466</c:v>
                </c:pt>
                <c:pt idx="1">
                  <c:v>167466</c:v>
                </c:pt>
                <c:pt idx="2">
                  <c:v>167466</c:v>
                </c:pt>
                <c:pt idx="3">
                  <c:v>367466</c:v>
                </c:pt>
                <c:pt idx="4">
                  <c:v>167466</c:v>
                </c:pt>
                <c:pt idx="5">
                  <c:v>167466</c:v>
                </c:pt>
                <c:pt idx="6">
                  <c:v>367466</c:v>
                </c:pt>
                <c:pt idx="7">
                  <c:v>417466</c:v>
                </c:pt>
                <c:pt idx="8">
                  <c:v>167466</c:v>
                </c:pt>
                <c:pt idx="9">
                  <c:v>167466</c:v>
                </c:pt>
                <c:pt idx="10">
                  <c:v>167466</c:v>
                </c:pt>
                <c:pt idx="11">
                  <c:v>367466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08992"/>
        <c:axId val="70310528"/>
      </c:barChart>
      <c:lineChart>
        <c:grouping val="standard"/>
        <c:varyColors val="0"/>
        <c:ser>
          <c:idx val="3"/>
          <c:order val="2"/>
          <c:tx>
            <c:strRef>
              <c:f>'2019'!$B$8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'2019'!$C$8:$N$8</c:f>
              <c:numCache>
                <c:formatCode>General</c:formatCode>
                <c:ptCount val="12"/>
                <c:pt idx="0">
                  <c:v>844476</c:v>
                </c:pt>
                <c:pt idx="1">
                  <c:v>912010</c:v>
                </c:pt>
                <c:pt idx="2">
                  <c:v>979544</c:v>
                </c:pt>
                <c:pt idx="3">
                  <c:v>847078</c:v>
                </c:pt>
                <c:pt idx="4">
                  <c:v>914612</c:v>
                </c:pt>
                <c:pt idx="5">
                  <c:v>982146</c:v>
                </c:pt>
                <c:pt idx="6">
                  <c:v>1149680</c:v>
                </c:pt>
                <c:pt idx="7">
                  <c:v>967214</c:v>
                </c:pt>
                <c:pt idx="8">
                  <c:v>1034748</c:v>
                </c:pt>
                <c:pt idx="9">
                  <c:v>1102282</c:v>
                </c:pt>
                <c:pt idx="10">
                  <c:v>1169816</c:v>
                </c:pt>
                <c:pt idx="11">
                  <c:v>1337350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8992"/>
        <c:axId val="70310528"/>
      </c:lineChart>
      <c:catAx>
        <c:axId val="703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0310528"/>
        <c:crosses val="autoZero"/>
        <c:auto val="1"/>
        <c:lblAlgn val="ctr"/>
        <c:lblOffset val="100"/>
        <c:noMultiLvlLbl val="0"/>
      </c:catAx>
      <c:valAx>
        <c:axId val="703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'2020'!$B$4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'2020'!$C$4:$N$4</c:f>
              <c:numCache>
                <c:formatCode>General</c:formatCode>
                <c:ptCount val="12"/>
                <c:pt idx="0">
                  <c:v>167466</c:v>
                </c:pt>
                <c:pt idx="1">
                  <c:v>167466</c:v>
                </c:pt>
                <c:pt idx="2">
                  <c:v>167466</c:v>
                </c:pt>
                <c:pt idx="3">
                  <c:v>167466</c:v>
                </c:pt>
                <c:pt idx="4">
                  <c:v>167466</c:v>
                </c:pt>
                <c:pt idx="5">
                  <c:v>167466</c:v>
                </c:pt>
                <c:pt idx="6">
                  <c:v>167466</c:v>
                </c:pt>
                <c:pt idx="7">
                  <c:v>167466</c:v>
                </c:pt>
                <c:pt idx="8">
                  <c:v>167466</c:v>
                </c:pt>
                <c:pt idx="9">
                  <c:v>167466</c:v>
                </c:pt>
                <c:pt idx="10">
                  <c:v>167466</c:v>
                </c:pt>
                <c:pt idx="11">
                  <c:v>167466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51136"/>
        <c:axId val="87452672"/>
      </c:barChart>
      <c:lineChart>
        <c:grouping val="standard"/>
        <c:varyColors val="0"/>
        <c:ser>
          <c:idx val="3"/>
          <c:order val="2"/>
          <c:tx>
            <c:strRef>
              <c:f>'2020'!$B$8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'2020'!$C$8:$N$8</c:f>
              <c:numCache>
                <c:formatCode>General</c:formatCode>
                <c:ptCount val="12"/>
                <c:pt idx="0">
                  <c:v>1409884</c:v>
                </c:pt>
                <c:pt idx="1">
                  <c:v>1482418</c:v>
                </c:pt>
                <c:pt idx="2">
                  <c:v>1554952</c:v>
                </c:pt>
                <c:pt idx="3">
                  <c:v>1627486</c:v>
                </c:pt>
                <c:pt idx="4">
                  <c:v>1700020</c:v>
                </c:pt>
                <c:pt idx="5">
                  <c:v>1772554</c:v>
                </c:pt>
                <c:pt idx="6">
                  <c:v>2145088</c:v>
                </c:pt>
                <c:pt idx="7">
                  <c:v>2217622</c:v>
                </c:pt>
                <c:pt idx="8">
                  <c:v>2290156</c:v>
                </c:pt>
                <c:pt idx="9">
                  <c:v>2362690</c:v>
                </c:pt>
                <c:pt idx="10">
                  <c:v>2435224</c:v>
                </c:pt>
                <c:pt idx="11">
                  <c:v>2737758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1136"/>
        <c:axId val="87452672"/>
      </c:lineChart>
      <c:catAx>
        <c:axId val="874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452672"/>
        <c:crosses val="autoZero"/>
        <c:auto val="1"/>
        <c:lblAlgn val="ctr"/>
        <c:lblOffset val="100"/>
        <c:noMultiLvlLbl val="0"/>
      </c:catAx>
      <c:valAx>
        <c:axId val="874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9</xdr:col>
      <xdr:colOff>381000</xdr:colOff>
      <xdr:row>27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161925</xdr:rowOff>
    </xdr:from>
    <xdr:to>
      <xdr:col>18</xdr:col>
      <xdr:colOff>0</xdr:colOff>
      <xdr:row>29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16</xdr:col>
      <xdr:colOff>628650</xdr:colOff>
      <xdr:row>30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31" workbookViewId="0">
      <selection activeCell="J4" sqref="J4"/>
    </sheetView>
  </sheetViews>
  <sheetFormatPr defaultRowHeight="13.5" x14ac:dyDescent="0.15"/>
  <cols>
    <col min="1" max="1" width="21.125" bestFit="1" customWidth="1"/>
    <col min="2" max="2" width="16.25" bestFit="1" customWidth="1"/>
    <col min="3" max="3" width="10.375" hidden="1" customWidth="1"/>
    <col min="4" max="4" width="8.875" style="2" bestFit="1" customWidth="1"/>
    <col min="5" max="5" width="10.5" bestFit="1" customWidth="1"/>
    <col min="8" max="8" width="16.25" bestFit="1" customWidth="1"/>
    <col min="9" max="9" width="9.125" style="1" bestFit="1" customWidth="1"/>
    <col min="10" max="10" width="9" style="1"/>
    <col min="11" max="11" width="9.75" style="1" bestFit="1" customWidth="1"/>
  </cols>
  <sheetData>
    <row r="1" spans="1:11" ht="17.25" x14ac:dyDescent="0.15">
      <c r="A1" s="8" t="s">
        <v>134</v>
      </c>
      <c r="B1" s="8" t="s">
        <v>135</v>
      </c>
      <c r="C1" s="8"/>
      <c r="D1" s="9" t="s">
        <v>136</v>
      </c>
      <c r="E1" s="8" t="s">
        <v>137</v>
      </c>
      <c r="H1" s="3"/>
      <c r="I1" s="5" t="s">
        <v>128</v>
      </c>
      <c r="J1" s="5" t="s">
        <v>129</v>
      </c>
      <c r="K1" s="5" t="s">
        <v>132</v>
      </c>
    </row>
    <row r="2" spans="1:11" x14ac:dyDescent="0.15">
      <c r="A2" s="3" t="s">
        <v>8</v>
      </c>
      <c r="B2" s="3" t="s">
        <v>9</v>
      </c>
      <c r="C2" s="3" t="s">
        <v>10</v>
      </c>
      <c r="D2" s="4">
        <v>5000</v>
      </c>
      <c r="E2" s="6">
        <v>43220</v>
      </c>
      <c r="H2" s="3" t="s">
        <v>23</v>
      </c>
      <c r="I2" s="4">
        <v>4000</v>
      </c>
      <c r="J2" s="4">
        <v>3788</v>
      </c>
      <c r="K2" s="4">
        <f>I2-J2</f>
        <v>212</v>
      </c>
    </row>
    <row r="3" spans="1:11" x14ac:dyDescent="0.15">
      <c r="A3" s="3" t="s">
        <v>22</v>
      </c>
      <c r="B3" s="3" t="s">
        <v>23</v>
      </c>
      <c r="C3" s="3" t="s">
        <v>24</v>
      </c>
      <c r="D3" s="4">
        <v>430</v>
      </c>
      <c r="E3" s="6">
        <v>43218</v>
      </c>
      <c r="H3" s="3" t="s">
        <v>1</v>
      </c>
      <c r="I3" s="4">
        <v>15000</v>
      </c>
      <c r="J3" s="4">
        <v>17429</v>
      </c>
      <c r="K3" s="10">
        <f t="shared" ref="K3:K10" si="0">I3-J3</f>
        <v>-2429</v>
      </c>
    </row>
    <row r="4" spans="1:11" x14ac:dyDescent="0.15">
      <c r="A4" s="3" t="s">
        <v>33</v>
      </c>
      <c r="B4" s="3" t="s">
        <v>23</v>
      </c>
      <c r="C4" s="3" t="s">
        <v>34</v>
      </c>
      <c r="D4" s="4">
        <v>118</v>
      </c>
      <c r="E4" s="6">
        <v>43216</v>
      </c>
      <c r="H4" s="3" t="s">
        <v>6</v>
      </c>
      <c r="I4" s="4">
        <v>0</v>
      </c>
      <c r="J4" s="4">
        <v>64853</v>
      </c>
      <c r="K4" s="10">
        <f t="shared" si="0"/>
        <v>-64853</v>
      </c>
    </row>
    <row r="5" spans="1:11" x14ac:dyDescent="0.15">
      <c r="A5" s="3" t="s">
        <v>33</v>
      </c>
      <c r="B5" s="3" t="s">
        <v>23</v>
      </c>
      <c r="C5" s="3" t="s">
        <v>39</v>
      </c>
      <c r="D5" s="4">
        <v>115</v>
      </c>
      <c r="E5" s="6">
        <v>43214</v>
      </c>
      <c r="H5" s="3" t="s">
        <v>14</v>
      </c>
      <c r="I5" s="4">
        <v>20000</v>
      </c>
      <c r="J5" s="4">
        <v>29538</v>
      </c>
      <c r="K5" s="10">
        <f t="shared" si="0"/>
        <v>-9538</v>
      </c>
    </row>
    <row r="6" spans="1:11" x14ac:dyDescent="0.15">
      <c r="A6" s="3" t="s">
        <v>33</v>
      </c>
      <c r="B6" s="3" t="s">
        <v>23</v>
      </c>
      <c r="C6" s="3" t="s">
        <v>34</v>
      </c>
      <c r="D6" s="4">
        <v>118</v>
      </c>
      <c r="E6" s="6">
        <v>43210</v>
      </c>
      <c r="H6" s="3" t="s">
        <v>26</v>
      </c>
      <c r="I6" s="4">
        <v>34000</v>
      </c>
      <c r="J6" s="4">
        <v>35700</v>
      </c>
      <c r="K6" s="10">
        <f t="shared" si="0"/>
        <v>-1700</v>
      </c>
    </row>
    <row r="7" spans="1:11" x14ac:dyDescent="0.15">
      <c r="A7" s="3" t="s">
        <v>45</v>
      </c>
      <c r="B7" s="3" t="s">
        <v>23</v>
      </c>
      <c r="C7" s="3" t="s">
        <v>46</v>
      </c>
      <c r="D7" s="4">
        <v>102</v>
      </c>
      <c r="E7" s="6">
        <v>43210</v>
      </c>
      <c r="H7" s="3" t="s">
        <v>62</v>
      </c>
      <c r="I7" s="4">
        <v>2006</v>
      </c>
      <c r="J7" s="4">
        <v>3818</v>
      </c>
      <c r="K7" s="10">
        <f t="shared" si="0"/>
        <v>-1812</v>
      </c>
    </row>
    <row r="8" spans="1:11" x14ac:dyDescent="0.15">
      <c r="A8" s="3" t="s">
        <v>45</v>
      </c>
      <c r="B8" s="3" t="s">
        <v>23</v>
      </c>
      <c r="C8" s="3" t="s">
        <v>50</v>
      </c>
      <c r="D8" s="4">
        <v>103</v>
      </c>
      <c r="E8" s="6">
        <v>43208</v>
      </c>
      <c r="H8" s="3" t="s">
        <v>125</v>
      </c>
      <c r="I8" s="4">
        <v>51214</v>
      </c>
      <c r="J8" s="4">
        <v>51214</v>
      </c>
      <c r="K8" s="4">
        <f t="shared" si="0"/>
        <v>0</v>
      </c>
    </row>
    <row r="9" spans="1:11" x14ac:dyDescent="0.15">
      <c r="A9" s="3" t="s">
        <v>52</v>
      </c>
      <c r="B9" s="3" t="s">
        <v>23</v>
      </c>
      <c r="C9" s="3" t="s">
        <v>56</v>
      </c>
      <c r="D9" s="7">
        <v>280</v>
      </c>
      <c r="E9" s="6">
        <v>43204</v>
      </c>
      <c r="H9" s="3" t="s">
        <v>126</v>
      </c>
      <c r="I9" s="4">
        <v>11256</v>
      </c>
      <c r="J9" s="4">
        <v>11256</v>
      </c>
      <c r="K9" s="4">
        <f t="shared" si="0"/>
        <v>0</v>
      </c>
    </row>
    <row r="10" spans="1:11" x14ac:dyDescent="0.15">
      <c r="A10" s="3" t="s">
        <v>57</v>
      </c>
      <c r="B10" s="3" t="s">
        <v>23</v>
      </c>
      <c r="C10" s="3" t="s">
        <v>58</v>
      </c>
      <c r="D10" s="7">
        <v>368</v>
      </c>
      <c r="E10" s="6">
        <v>43204</v>
      </c>
      <c r="H10" s="3" t="s">
        <v>127</v>
      </c>
      <c r="I10" s="4">
        <v>1260</v>
      </c>
      <c r="J10" s="4">
        <v>1260</v>
      </c>
      <c r="K10" s="4">
        <f t="shared" si="0"/>
        <v>0</v>
      </c>
    </row>
    <row r="11" spans="1:11" x14ac:dyDescent="0.15">
      <c r="A11" s="3" t="s">
        <v>33</v>
      </c>
      <c r="B11" s="3" t="s">
        <v>23</v>
      </c>
      <c r="C11" s="3" t="s">
        <v>59</v>
      </c>
      <c r="D11" s="7">
        <v>128</v>
      </c>
      <c r="E11" s="6">
        <v>43202</v>
      </c>
      <c r="H11" s="3" t="s">
        <v>130</v>
      </c>
      <c r="I11" s="4">
        <v>5000</v>
      </c>
      <c r="J11" s="4"/>
      <c r="K11" s="4"/>
    </row>
    <row r="12" spans="1:11" x14ac:dyDescent="0.15">
      <c r="A12" s="3" t="s">
        <v>33</v>
      </c>
      <c r="B12" s="3" t="s">
        <v>23</v>
      </c>
      <c r="C12" s="3" t="s">
        <v>50</v>
      </c>
      <c r="D12" s="7">
        <v>103</v>
      </c>
      <c r="E12" s="6">
        <v>43200</v>
      </c>
      <c r="H12" s="3" t="s">
        <v>131</v>
      </c>
      <c r="I12" s="4">
        <v>5000</v>
      </c>
      <c r="J12" s="4"/>
      <c r="K12" s="4"/>
    </row>
    <row r="13" spans="1:11" x14ac:dyDescent="0.15">
      <c r="A13" s="3" t="s">
        <v>76</v>
      </c>
      <c r="B13" s="3" t="s">
        <v>23</v>
      </c>
      <c r="C13" s="3" t="s">
        <v>77</v>
      </c>
      <c r="D13" s="7">
        <v>334</v>
      </c>
      <c r="E13" s="6">
        <v>43196</v>
      </c>
      <c r="H13" s="3" t="s">
        <v>133</v>
      </c>
      <c r="I13" s="4">
        <v>1500</v>
      </c>
      <c r="J13" s="4"/>
      <c r="K13" s="4"/>
    </row>
    <row r="14" spans="1:11" x14ac:dyDescent="0.15">
      <c r="A14" s="3" t="s">
        <v>76</v>
      </c>
      <c r="B14" s="3" t="s">
        <v>23</v>
      </c>
      <c r="C14" s="3" t="s">
        <v>78</v>
      </c>
      <c r="D14" s="7">
        <v>206</v>
      </c>
      <c r="E14" s="6">
        <v>43195</v>
      </c>
      <c r="I14" s="1">
        <f>SUM(I2:I13)</f>
        <v>150236</v>
      </c>
      <c r="J14" s="1">
        <f>SUM(J2:J13)</f>
        <v>218856</v>
      </c>
      <c r="K14" s="11">
        <f>I14-J14</f>
        <v>-68620</v>
      </c>
    </row>
    <row r="15" spans="1:11" x14ac:dyDescent="0.15">
      <c r="A15" s="3" t="s">
        <v>33</v>
      </c>
      <c r="B15" s="3" t="s">
        <v>23</v>
      </c>
      <c r="C15" s="3" t="s">
        <v>59</v>
      </c>
      <c r="D15" s="7">
        <v>128</v>
      </c>
      <c r="E15" s="6">
        <v>43195</v>
      </c>
    </row>
    <row r="16" spans="1:11" x14ac:dyDescent="0.15">
      <c r="A16" s="3" t="s">
        <v>76</v>
      </c>
      <c r="B16" s="3" t="s">
        <v>23</v>
      </c>
      <c r="C16" s="3" t="s">
        <v>80</v>
      </c>
      <c r="D16" s="7">
        <v>257</v>
      </c>
      <c r="E16" s="6">
        <v>43194</v>
      </c>
    </row>
    <row r="17" spans="1:5" x14ac:dyDescent="0.15">
      <c r="A17" s="3" t="s">
        <v>76</v>
      </c>
      <c r="B17" s="3" t="s">
        <v>23</v>
      </c>
      <c r="C17" s="3" t="s">
        <v>77</v>
      </c>
      <c r="D17" s="7">
        <v>334</v>
      </c>
      <c r="E17" s="6">
        <v>43192</v>
      </c>
    </row>
    <row r="18" spans="1:5" x14ac:dyDescent="0.15">
      <c r="A18" s="3" t="s">
        <v>76</v>
      </c>
      <c r="B18" s="3" t="s">
        <v>23</v>
      </c>
      <c r="C18" s="3" t="s">
        <v>56</v>
      </c>
      <c r="D18" s="7">
        <v>280</v>
      </c>
      <c r="E18" s="6">
        <v>43200</v>
      </c>
    </row>
    <row r="19" spans="1:5" x14ac:dyDescent="0.15">
      <c r="A19" s="3" t="s">
        <v>76</v>
      </c>
      <c r="B19" s="3" t="s">
        <v>23</v>
      </c>
      <c r="C19" s="3" t="s">
        <v>108</v>
      </c>
      <c r="D19" s="7">
        <v>384</v>
      </c>
      <c r="E19" s="6">
        <v>43197</v>
      </c>
    </row>
    <row r="20" spans="1:5" x14ac:dyDescent="0.15">
      <c r="A20" s="3" t="s">
        <v>11</v>
      </c>
      <c r="B20" s="3" t="s">
        <v>1</v>
      </c>
      <c r="C20" s="3" t="s">
        <v>12</v>
      </c>
      <c r="D20" s="7">
        <v>1673</v>
      </c>
      <c r="E20" s="6">
        <v>43220</v>
      </c>
    </row>
    <row r="21" spans="1:5" x14ac:dyDescent="0.15">
      <c r="A21" s="3" t="s">
        <v>0</v>
      </c>
      <c r="B21" s="3" t="s">
        <v>1</v>
      </c>
      <c r="C21" s="3" t="s">
        <v>2</v>
      </c>
      <c r="D21" s="7">
        <v>1197</v>
      </c>
      <c r="E21" s="6">
        <v>43219</v>
      </c>
    </row>
    <row r="22" spans="1:5" x14ac:dyDescent="0.15">
      <c r="A22" s="3" t="s">
        <v>3</v>
      </c>
      <c r="B22" s="3" t="s">
        <v>1</v>
      </c>
      <c r="C22" s="3" t="s">
        <v>4</v>
      </c>
      <c r="D22" s="7">
        <v>600</v>
      </c>
      <c r="E22" s="6">
        <v>43218</v>
      </c>
    </row>
    <row r="23" spans="1:5" x14ac:dyDescent="0.15">
      <c r="A23" s="3" t="s">
        <v>31</v>
      </c>
      <c r="B23" s="3" t="s">
        <v>1</v>
      </c>
      <c r="C23" s="3" t="s">
        <v>4</v>
      </c>
      <c r="D23" s="7">
        <v>600</v>
      </c>
      <c r="E23" s="6">
        <v>43217</v>
      </c>
    </row>
    <row r="24" spans="1:5" x14ac:dyDescent="0.15">
      <c r="A24" s="3" t="s">
        <v>35</v>
      </c>
      <c r="B24" s="3" t="s">
        <v>1</v>
      </c>
      <c r="C24" s="3" t="s">
        <v>36</v>
      </c>
      <c r="D24" s="7">
        <v>590</v>
      </c>
      <c r="E24" s="6">
        <v>43216</v>
      </c>
    </row>
    <row r="25" spans="1:5" x14ac:dyDescent="0.15">
      <c r="A25" s="3" t="s">
        <v>37</v>
      </c>
      <c r="B25" s="3" t="s">
        <v>1</v>
      </c>
      <c r="C25" s="3" t="s">
        <v>38</v>
      </c>
      <c r="D25" s="7">
        <v>500</v>
      </c>
      <c r="E25" s="6">
        <v>43215</v>
      </c>
    </row>
    <row r="26" spans="1:5" x14ac:dyDescent="0.15">
      <c r="A26" s="3" t="s">
        <v>40</v>
      </c>
      <c r="B26" s="3" t="s">
        <v>1</v>
      </c>
      <c r="C26" s="3" t="s">
        <v>41</v>
      </c>
      <c r="D26" s="7">
        <v>560</v>
      </c>
      <c r="E26" s="6">
        <v>43214</v>
      </c>
    </row>
    <row r="27" spans="1:5" x14ac:dyDescent="0.15">
      <c r="A27" s="3" t="s">
        <v>35</v>
      </c>
      <c r="B27" s="3" t="s">
        <v>1</v>
      </c>
      <c r="C27" s="3" t="s">
        <v>36</v>
      </c>
      <c r="D27" s="7">
        <v>590</v>
      </c>
      <c r="E27" s="6">
        <v>43213</v>
      </c>
    </row>
    <row r="28" spans="1:5" x14ac:dyDescent="0.15">
      <c r="A28" s="3" t="s">
        <v>220</v>
      </c>
      <c r="B28" s="3" t="s">
        <v>1</v>
      </c>
      <c r="C28" s="3" t="s">
        <v>41</v>
      </c>
      <c r="D28" s="7">
        <v>560</v>
      </c>
      <c r="E28" s="6">
        <v>43210</v>
      </c>
    </row>
    <row r="29" spans="1:5" x14ac:dyDescent="0.15">
      <c r="A29" s="3" t="s">
        <v>48</v>
      </c>
      <c r="B29" s="3" t="s">
        <v>1</v>
      </c>
      <c r="C29" s="3" t="s">
        <v>36</v>
      </c>
      <c r="D29" s="7">
        <v>590</v>
      </c>
      <c r="E29" s="6">
        <v>43209</v>
      </c>
    </row>
    <row r="30" spans="1:5" x14ac:dyDescent="0.15">
      <c r="A30" s="3" t="s">
        <v>37</v>
      </c>
      <c r="B30" s="3" t="s">
        <v>1</v>
      </c>
      <c r="C30" s="3" t="s">
        <v>49</v>
      </c>
      <c r="D30" s="7">
        <v>429</v>
      </c>
      <c r="E30" s="6">
        <v>43208</v>
      </c>
    </row>
    <row r="31" spans="1:5" x14ac:dyDescent="0.15">
      <c r="A31" s="3" t="s">
        <v>40</v>
      </c>
      <c r="B31" s="3" t="s">
        <v>1</v>
      </c>
      <c r="C31" s="3" t="s">
        <v>41</v>
      </c>
      <c r="D31" s="7">
        <v>560</v>
      </c>
      <c r="E31" s="6">
        <v>43206</v>
      </c>
    </row>
    <row r="32" spans="1:5" x14ac:dyDescent="0.15">
      <c r="A32" s="3" t="s">
        <v>54</v>
      </c>
      <c r="B32" s="3" t="s">
        <v>1</v>
      </c>
      <c r="C32" s="3" t="s">
        <v>55</v>
      </c>
      <c r="D32" s="7">
        <v>1180</v>
      </c>
      <c r="E32" s="6">
        <v>43204</v>
      </c>
    </row>
    <row r="33" spans="1:5" x14ac:dyDescent="0.15">
      <c r="A33" s="3" t="s">
        <v>31</v>
      </c>
      <c r="B33" s="3" t="s">
        <v>1</v>
      </c>
      <c r="C33" s="3" t="s">
        <v>4</v>
      </c>
      <c r="D33" s="7">
        <v>600</v>
      </c>
      <c r="E33" s="6">
        <v>43203</v>
      </c>
    </row>
    <row r="34" spans="1:5" x14ac:dyDescent="0.15">
      <c r="A34" s="3" t="s">
        <v>40</v>
      </c>
      <c r="B34" s="3" t="s">
        <v>1</v>
      </c>
      <c r="C34" s="3" t="s">
        <v>41</v>
      </c>
      <c r="D34" s="7">
        <v>560</v>
      </c>
      <c r="E34" s="6">
        <v>43202</v>
      </c>
    </row>
    <row r="35" spans="1:5" x14ac:dyDescent="0.15">
      <c r="A35" s="3" t="s">
        <v>64</v>
      </c>
      <c r="B35" s="3" t="s">
        <v>1</v>
      </c>
      <c r="C35" s="3" t="s">
        <v>38</v>
      </c>
      <c r="D35" s="7">
        <v>500</v>
      </c>
      <c r="E35" s="6">
        <v>43200</v>
      </c>
    </row>
    <row r="36" spans="1:5" x14ac:dyDescent="0.15">
      <c r="A36" s="3" t="s">
        <v>35</v>
      </c>
      <c r="B36" s="3" t="s">
        <v>1</v>
      </c>
      <c r="C36" s="3" t="s">
        <v>36</v>
      </c>
      <c r="D36" s="7">
        <v>590</v>
      </c>
      <c r="E36" s="6">
        <v>43199</v>
      </c>
    </row>
    <row r="37" spans="1:5" x14ac:dyDescent="0.15">
      <c r="A37" s="3" t="s">
        <v>66</v>
      </c>
      <c r="B37" s="3" t="s">
        <v>1</v>
      </c>
      <c r="C37" s="3" t="s">
        <v>67</v>
      </c>
      <c r="D37" s="7">
        <v>330</v>
      </c>
      <c r="E37" s="6">
        <v>43198</v>
      </c>
    </row>
    <row r="38" spans="1:5" x14ac:dyDescent="0.15">
      <c r="A38" s="3" t="s">
        <v>40</v>
      </c>
      <c r="B38" s="3" t="s">
        <v>1</v>
      </c>
      <c r="C38" s="3" t="s">
        <v>69</v>
      </c>
      <c r="D38" s="7">
        <v>680</v>
      </c>
      <c r="E38" s="6">
        <v>43198</v>
      </c>
    </row>
    <row r="39" spans="1:5" x14ac:dyDescent="0.15">
      <c r="A39" s="3" t="s">
        <v>40</v>
      </c>
      <c r="B39" s="3" t="s">
        <v>1</v>
      </c>
      <c r="C39" s="3" t="s">
        <v>69</v>
      </c>
      <c r="D39" s="7">
        <v>680</v>
      </c>
      <c r="E39" s="6">
        <v>43198</v>
      </c>
    </row>
    <row r="40" spans="1:5" x14ac:dyDescent="0.15">
      <c r="A40" s="3" t="s">
        <v>54</v>
      </c>
      <c r="B40" s="3" t="s">
        <v>1</v>
      </c>
      <c r="C40" s="3" t="s">
        <v>74</v>
      </c>
      <c r="D40" s="7">
        <v>1150</v>
      </c>
      <c r="E40" s="6">
        <v>43197</v>
      </c>
    </row>
    <row r="41" spans="1:5" x14ac:dyDescent="0.15">
      <c r="A41" s="3" t="s">
        <v>40</v>
      </c>
      <c r="B41" s="3" t="s">
        <v>1</v>
      </c>
      <c r="C41" s="3" t="s">
        <v>75</v>
      </c>
      <c r="D41" s="7">
        <v>630</v>
      </c>
      <c r="E41" s="6">
        <v>43196</v>
      </c>
    </row>
    <row r="42" spans="1:5" x14ac:dyDescent="0.15">
      <c r="A42" s="3" t="s">
        <v>48</v>
      </c>
      <c r="B42" s="3" t="s">
        <v>1</v>
      </c>
      <c r="C42" s="3" t="s">
        <v>36</v>
      </c>
      <c r="D42" s="7">
        <v>590</v>
      </c>
      <c r="E42" s="6">
        <v>43195</v>
      </c>
    </row>
    <row r="43" spans="1:5" x14ac:dyDescent="0.15">
      <c r="A43" s="3" t="s">
        <v>79</v>
      </c>
      <c r="B43" s="3" t="s">
        <v>1</v>
      </c>
      <c r="C43" s="3" t="s">
        <v>38</v>
      </c>
      <c r="D43" s="7">
        <v>500</v>
      </c>
      <c r="E43" s="6">
        <v>43194</v>
      </c>
    </row>
    <row r="44" spans="1:5" x14ac:dyDescent="0.15">
      <c r="A44" s="3" t="s">
        <v>40</v>
      </c>
      <c r="B44" s="3" t="s">
        <v>1</v>
      </c>
      <c r="C44" s="3" t="s">
        <v>38</v>
      </c>
      <c r="D44" s="7">
        <v>500</v>
      </c>
      <c r="E44" s="6">
        <v>43193</v>
      </c>
    </row>
    <row r="45" spans="1:5" x14ac:dyDescent="0.15">
      <c r="A45" s="3" t="s">
        <v>81</v>
      </c>
      <c r="B45" s="3" t="s">
        <v>1</v>
      </c>
      <c r="C45" s="3" t="s">
        <v>82</v>
      </c>
      <c r="D45" s="7">
        <v>490</v>
      </c>
      <c r="E45" s="6">
        <v>43192</v>
      </c>
    </row>
    <row r="46" spans="1:5" x14ac:dyDescent="0.15">
      <c r="A46" s="3" t="s">
        <v>111</v>
      </c>
      <c r="B46" s="3" t="s">
        <v>112</v>
      </c>
      <c r="C46" s="3" t="s">
        <v>113</v>
      </c>
      <c r="D46" s="7">
        <v>5937</v>
      </c>
      <c r="E46" s="6">
        <v>43196</v>
      </c>
    </row>
    <row r="47" spans="1:5" x14ac:dyDescent="0.15">
      <c r="A47" s="3" t="s">
        <v>119</v>
      </c>
      <c r="B47" s="3" t="s">
        <v>120</v>
      </c>
      <c r="C47" s="3" t="s">
        <v>121</v>
      </c>
      <c r="D47" s="7">
        <v>51216</v>
      </c>
      <c r="E47" s="6">
        <v>43217</v>
      </c>
    </row>
    <row r="48" spans="1:5" x14ac:dyDescent="0.15">
      <c r="A48" s="3" t="s">
        <v>5</v>
      </c>
      <c r="B48" s="3" t="s">
        <v>6</v>
      </c>
      <c r="C48" s="3" t="s">
        <v>7</v>
      </c>
      <c r="D48" s="7">
        <v>4060</v>
      </c>
      <c r="E48" s="6">
        <v>43220</v>
      </c>
    </row>
    <row r="49" spans="1:5" x14ac:dyDescent="0.15">
      <c r="A49" s="3" t="s">
        <v>18</v>
      </c>
      <c r="B49" s="3" t="s">
        <v>6</v>
      </c>
      <c r="C49" s="3" t="s">
        <v>19</v>
      </c>
      <c r="D49" s="7">
        <v>1598</v>
      </c>
      <c r="E49" s="6">
        <v>43219</v>
      </c>
    </row>
    <row r="50" spans="1:5" x14ac:dyDescent="0.15">
      <c r="A50" s="3" t="s">
        <v>20</v>
      </c>
      <c r="B50" s="3" t="s">
        <v>6</v>
      </c>
      <c r="C50" s="3" t="s">
        <v>21</v>
      </c>
      <c r="D50" s="7">
        <v>756</v>
      </c>
      <c r="E50" s="6">
        <v>43219</v>
      </c>
    </row>
    <row r="51" spans="1:5" x14ac:dyDescent="0.15">
      <c r="A51" s="3" t="s">
        <v>28</v>
      </c>
      <c r="B51" s="3" t="s">
        <v>6</v>
      </c>
      <c r="C51" s="3" t="s">
        <v>29</v>
      </c>
      <c r="D51" s="7">
        <v>6372</v>
      </c>
      <c r="E51" s="6">
        <v>43218</v>
      </c>
    </row>
    <row r="52" spans="1:5" x14ac:dyDescent="0.15">
      <c r="A52" s="3" t="s">
        <v>30</v>
      </c>
      <c r="B52" s="3" t="s">
        <v>6</v>
      </c>
      <c r="C52" s="3" t="s">
        <v>27</v>
      </c>
      <c r="D52" s="7">
        <v>1000</v>
      </c>
      <c r="E52" s="6">
        <v>43218</v>
      </c>
    </row>
    <row r="53" spans="1:5" x14ac:dyDescent="0.15">
      <c r="A53" s="3" t="s">
        <v>42</v>
      </c>
      <c r="B53" s="3" t="s">
        <v>6</v>
      </c>
      <c r="C53" s="3" t="s">
        <v>43</v>
      </c>
      <c r="D53" s="7">
        <v>194</v>
      </c>
      <c r="E53" s="6">
        <v>43213</v>
      </c>
    </row>
    <row r="54" spans="1:5" x14ac:dyDescent="0.15">
      <c r="A54" s="3" t="s">
        <v>18</v>
      </c>
      <c r="B54" s="3" t="s">
        <v>6</v>
      </c>
      <c r="C54" s="3" t="s">
        <v>44</v>
      </c>
      <c r="D54" s="7">
        <v>624</v>
      </c>
      <c r="E54" s="6">
        <v>43211</v>
      </c>
    </row>
    <row r="55" spans="1:5" x14ac:dyDescent="0.15">
      <c r="A55" s="3" t="s">
        <v>20</v>
      </c>
      <c r="B55" s="3" t="s">
        <v>6</v>
      </c>
      <c r="C55" s="3" t="s">
        <v>65</v>
      </c>
      <c r="D55" s="7">
        <v>972</v>
      </c>
      <c r="E55" s="6">
        <v>43198</v>
      </c>
    </row>
    <row r="56" spans="1:5" x14ac:dyDescent="0.15">
      <c r="A56" s="3" t="s">
        <v>42</v>
      </c>
      <c r="B56" s="3" t="s">
        <v>6</v>
      </c>
      <c r="C56" s="3" t="s">
        <v>72</v>
      </c>
      <c r="D56" s="7">
        <v>203</v>
      </c>
      <c r="E56" s="6">
        <v>43198</v>
      </c>
    </row>
    <row r="57" spans="1:5" x14ac:dyDescent="0.15">
      <c r="A57" s="3" t="s">
        <v>18</v>
      </c>
      <c r="B57" s="3" t="s">
        <v>6</v>
      </c>
      <c r="C57" s="3" t="s">
        <v>73</v>
      </c>
      <c r="D57" s="7">
        <v>607</v>
      </c>
      <c r="E57" s="6">
        <v>43197</v>
      </c>
    </row>
    <row r="58" spans="1:5" x14ac:dyDescent="0.15">
      <c r="A58" s="3" t="s">
        <v>84</v>
      </c>
      <c r="B58" s="3" t="s">
        <v>6</v>
      </c>
      <c r="C58" s="3" t="s">
        <v>49</v>
      </c>
      <c r="D58" s="7">
        <v>429</v>
      </c>
      <c r="E58" s="6">
        <v>43191</v>
      </c>
    </row>
    <row r="59" spans="1:5" x14ac:dyDescent="0.15">
      <c r="A59" s="3" t="s">
        <v>85</v>
      </c>
      <c r="B59" s="3" t="s">
        <v>6</v>
      </c>
      <c r="C59" s="3" t="s">
        <v>86</v>
      </c>
      <c r="D59" s="7">
        <v>2780</v>
      </c>
      <c r="E59" s="6">
        <v>43219</v>
      </c>
    </row>
    <row r="60" spans="1:5" x14ac:dyDescent="0.15">
      <c r="A60" s="3" t="s">
        <v>91</v>
      </c>
      <c r="B60" s="3" t="s">
        <v>6</v>
      </c>
      <c r="C60" s="3" t="s">
        <v>92</v>
      </c>
      <c r="D60" s="7">
        <v>3456</v>
      </c>
      <c r="E60" s="6">
        <v>43215</v>
      </c>
    </row>
    <row r="61" spans="1:5" x14ac:dyDescent="0.15">
      <c r="A61" s="3" t="s">
        <v>93</v>
      </c>
      <c r="B61" s="3" t="s">
        <v>6</v>
      </c>
      <c r="C61" s="3" t="s">
        <v>94</v>
      </c>
      <c r="D61" s="7">
        <v>28228</v>
      </c>
      <c r="E61" s="6">
        <v>43214</v>
      </c>
    </row>
    <row r="62" spans="1:5" x14ac:dyDescent="0.15">
      <c r="A62" s="3" t="s">
        <v>42</v>
      </c>
      <c r="B62" s="3" t="s">
        <v>6</v>
      </c>
      <c r="C62" s="3" t="s">
        <v>98</v>
      </c>
      <c r="D62" s="7">
        <v>738</v>
      </c>
      <c r="E62" s="6">
        <v>43204</v>
      </c>
    </row>
    <row r="63" spans="1:5" x14ac:dyDescent="0.15">
      <c r="A63" s="3" t="s">
        <v>99</v>
      </c>
      <c r="B63" s="3" t="s">
        <v>6</v>
      </c>
      <c r="C63" s="3" t="s">
        <v>100</v>
      </c>
      <c r="D63" s="7">
        <v>6445</v>
      </c>
      <c r="E63" s="6">
        <v>43204</v>
      </c>
    </row>
    <row r="64" spans="1:5" x14ac:dyDescent="0.15">
      <c r="A64" s="3" t="s">
        <v>105</v>
      </c>
      <c r="B64" s="3" t="s">
        <v>6</v>
      </c>
      <c r="C64" s="3" t="s">
        <v>106</v>
      </c>
      <c r="D64" s="7">
        <v>5578</v>
      </c>
      <c r="E64" s="6">
        <v>43199</v>
      </c>
    </row>
    <row r="65" spans="1:5" x14ac:dyDescent="0.15">
      <c r="A65" s="3" t="s">
        <v>42</v>
      </c>
      <c r="B65" s="3" t="s">
        <v>6</v>
      </c>
      <c r="C65" s="3" t="s">
        <v>109</v>
      </c>
      <c r="D65" s="7">
        <v>813</v>
      </c>
      <c r="E65" s="6">
        <v>43197</v>
      </c>
    </row>
    <row r="66" spans="1:5" x14ac:dyDescent="0.15">
      <c r="A66" s="3" t="s">
        <v>13</v>
      </c>
      <c r="B66" s="3" t="s">
        <v>14</v>
      </c>
      <c r="C66" s="3" t="s">
        <v>15</v>
      </c>
      <c r="D66" s="7">
        <v>2138</v>
      </c>
      <c r="E66" s="6">
        <v>43220</v>
      </c>
    </row>
    <row r="67" spans="1:5" x14ac:dyDescent="0.15">
      <c r="A67" s="3" t="s">
        <v>16</v>
      </c>
      <c r="B67" s="3" t="s">
        <v>14</v>
      </c>
      <c r="C67" s="3" t="s">
        <v>17</v>
      </c>
      <c r="D67" s="7">
        <v>2301</v>
      </c>
      <c r="E67" s="6">
        <v>43219</v>
      </c>
    </row>
    <row r="68" spans="1:5" x14ac:dyDescent="0.15">
      <c r="A68" s="3" t="s">
        <v>16</v>
      </c>
      <c r="B68" s="3" t="s">
        <v>14</v>
      </c>
      <c r="C68" s="3" t="s">
        <v>32</v>
      </c>
      <c r="D68" s="7">
        <v>667</v>
      </c>
      <c r="E68" s="6">
        <v>43217</v>
      </c>
    </row>
    <row r="69" spans="1:5" x14ac:dyDescent="0.15">
      <c r="A69" s="3" t="s">
        <v>16</v>
      </c>
      <c r="B69" s="3" t="s">
        <v>14</v>
      </c>
      <c r="C69" s="3" t="s">
        <v>51</v>
      </c>
      <c r="D69" s="7">
        <v>382</v>
      </c>
      <c r="E69" s="6">
        <v>43207</v>
      </c>
    </row>
    <row r="70" spans="1:5" x14ac:dyDescent="0.15">
      <c r="A70" s="3" t="s">
        <v>52</v>
      </c>
      <c r="B70" s="3" t="s">
        <v>14</v>
      </c>
      <c r="C70" s="3" t="s">
        <v>53</v>
      </c>
      <c r="D70" s="7">
        <v>106</v>
      </c>
      <c r="E70" s="6">
        <v>43205</v>
      </c>
    </row>
    <row r="71" spans="1:5" x14ac:dyDescent="0.15">
      <c r="A71" s="3" t="s">
        <v>16</v>
      </c>
      <c r="B71" s="3" t="s">
        <v>14</v>
      </c>
      <c r="C71" s="3" t="s">
        <v>60</v>
      </c>
      <c r="D71" s="7">
        <v>322</v>
      </c>
      <c r="E71" s="6">
        <v>43201</v>
      </c>
    </row>
    <row r="72" spans="1:5" x14ac:dyDescent="0.15">
      <c r="A72" s="3" t="s">
        <v>16</v>
      </c>
      <c r="B72" s="3" t="s">
        <v>14</v>
      </c>
      <c r="C72" s="3" t="s">
        <v>83</v>
      </c>
      <c r="D72" s="7">
        <v>948</v>
      </c>
      <c r="E72" s="6">
        <v>43191</v>
      </c>
    </row>
    <row r="73" spans="1:5" x14ac:dyDescent="0.15">
      <c r="A73" s="3" t="s">
        <v>16</v>
      </c>
      <c r="B73" s="3" t="s">
        <v>14</v>
      </c>
      <c r="C73" s="3" t="s">
        <v>89</v>
      </c>
      <c r="D73" s="7">
        <v>643</v>
      </c>
      <c r="E73" s="6">
        <v>43216</v>
      </c>
    </row>
    <row r="74" spans="1:5" x14ac:dyDescent="0.15">
      <c r="A74" s="3" t="s">
        <v>16</v>
      </c>
      <c r="B74" s="3" t="s">
        <v>14</v>
      </c>
      <c r="C74" s="3" t="s">
        <v>90</v>
      </c>
      <c r="D74" s="7">
        <v>678</v>
      </c>
      <c r="E74" s="6">
        <v>43216</v>
      </c>
    </row>
    <row r="75" spans="1:5" x14ac:dyDescent="0.15">
      <c r="A75" s="3" t="s">
        <v>16</v>
      </c>
      <c r="B75" s="3" t="s">
        <v>14</v>
      </c>
      <c r="C75" s="3" t="s">
        <v>95</v>
      </c>
      <c r="D75" s="7">
        <v>4539</v>
      </c>
      <c r="E75" s="6">
        <v>43212</v>
      </c>
    </row>
    <row r="76" spans="1:5" x14ac:dyDescent="0.15">
      <c r="A76" s="3" t="s">
        <v>16</v>
      </c>
      <c r="B76" s="3" t="s">
        <v>14</v>
      </c>
      <c r="C76" s="3" t="s">
        <v>96</v>
      </c>
      <c r="D76" s="7">
        <v>1732</v>
      </c>
      <c r="E76" s="6">
        <v>43210</v>
      </c>
    </row>
    <row r="77" spans="1:5" x14ac:dyDescent="0.15">
      <c r="A77" s="3" t="s">
        <v>16</v>
      </c>
      <c r="B77" s="3" t="s">
        <v>14</v>
      </c>
      <c r="C77" s="3" t="s">
        <v>97</v>
      </c>
      <c r="D77" s="7">
        <v>4067</v>
      </c>
      <c r="E77" s="6">
        <v>43204</v>
      </c>
    </row>
    <row r="78" spans="1:5" x14ac:dyDescent="0.15">
      <c r="A78" s="3" t="s">
        <v>16</v>
      </c>
      <c r="B78" s="3" t="s">
        <v>14</v>
      </c>
      <c r="C78" s="3" t="s">
        <v>101</v>
      </c>
      <c r="D78" s="7">
        <v>3595</v>
      </c>
      <c r="E78" s="6">
        <v>43203</v>
      </c>
    </row>
    <row r="79" spans="1:5" x14ac:dyDescent="0.15">
      <c r="A79" s="3" t="s">
        <v>16</v>
      </c>
      <c r="B79" s="3" t="s">
        <v>14</v>
      </c>
      <c r="C79" s="3" t="s">
        <v>102</v>
      </c>
      <c r="D79" s="7">
        <v>963</v>
      </c>
      <c r="E79" s="6">
        <v>43201</v>
      </c>
    </row>
    <row r="80" spans="1:5" x14ac:dyDescent="0.15">
      <c r="A80" s="3" t="s">
        <v>16</v>
      </c>
      <c r="B80" s="3" t="s">
        <v>14</v>
      </c>
      <c r="C80" s="3" t="s">
        <v>107</v>
      </c>
      <c r="D80" s="7">
        <v>2162</v>
      </c>
      <c r="E80" s="6">
        <v>43198</v>
      </c>
    </row>
    <row r="81" spans="1:5" x14ac:dyDescent="0.15">
      <c r="A81" s="3" t="s">
        <v>16</v>
      </c>
      <c r="B81" s="3" t="s">
        <v>14</v>
      </c>
      <c r="C81" s="3" t="s">
        <v>110</v>
      </c>
      <c r="D81" s="7">
        <v>909</v>
      </c>
      <c r="E81" s="6">
        <v>43196</v>
      </c>
    </row>
    <row r="82" spans="1:5" x14ac:dyDescent="0.15">
      <c r="A82" s="3" t="s">
        <v>16</v>
      </c>
      <c r="B82" s="3" t="s">
        <v>14</v>
      </c>
      <c r="C82" s="3" t="s">
        <v>114</v>
      </c>
      <c r="D82" s="7">
        <v>1319</v>
      </c>
      <c r="E82" s="6">
        <v>43195</v>
      </c>
    </row>
    <row r="83" spans="1:5" x14ac:dyDescent="0.15">
      <c r="A83" s="3" t="s">
        <v>16</v>
      </c>
      <c r="B83" s="3" t="s">
        <v>14</v>
      </c>
      <c r="C83" s="3" t="s">
        <v>115</v>
      </c>
      <c r="D83" s="7">
        <v>995</v>
      </c>
      <c r="E83" s="6">
        <v>43194</v>
      </c>
    </row>
    <row r="84" spans="1:5" x14ac:dyDescent="0.15">
      <c r="A84" s="3" t="s">
        <v>16</v>
      </c>
      <c r="B84" s="3" t="s">
        <v>14</v>
      </c>
      <c r="C84" s="3" t="s">
        <v>116</v>
      </c>
      <c r="D84" s="7">
        <v>1072</v>
      </c>
      <c r="E84" s="6">
        <v>43192</v>
      </c>
    </row>
    <row r="85" spans="1:5" x14ac:dyDescent="0.15">
      <c r="A85" s="3" t="s">
        <v>122</v>
      </c>
      <c r="B85" s="3" t="s">
        <v>123</v>
      </c>
      <c r="C85" s="3" t="s">
        <v>124</v>
      </c>
      <c r="D85" s="7">
        <v>2520</v>
      </c>
      <c r="E85" s="6">
        <v>43216</v>
      </c>
    </row>
    <row r="86" spans="1:5" x14ac:dyDescent="0.15">
      <c r="A86" s="3" t="s">
        <v>25</v>
      </c>
      <c r="B86" s="3" t="s">
        <v>26</v>
      </c>
      <c r="C86" s="3" t="s">
        <v>27</v>
      </c>
      <c r="D86" s="7">
        <v>1000</v>
      </c>
      <c r="E86" s="6">
        <v>43218</v>
      </c>
    </row>
    <row r="87" spans="1:5" x14ac:dyDescent="0.15">
      <c r="A87" s="3" t="s">
        <v>25</v>
      </c>
      <c r="B87" s="3" t="s">
        <v>26</v>
      </c>
      <c r="C87" s="3" t="s">
        <v>47</v>
      </c>
      <c r="D87" s="7">
        <v>220</v>
      </c>
      <c r="E87" s="6">
        <v>43209</v>
      </c>
    </row>
    <row r="88" spans="1:5" x14ac:dyDescent="0.15">
      <c r="A88" s="3" t="s">
        <v>25</v>
      </c>
      <c r="B88" s="3" t="s">
        <v>26</v>
      </c>
      <c r="C88" s="3" t="s">
        <v>27</v>
      </c>
      <c r="D88" s="7">
        <v>1000</v>
      </c>
      <c r="E88" s="6">
        <v>43208</v>
      </c>
    </row>
    <row r="89" spans="1:5" x14ac:dyDescent="0.15">
      <c r="A89" s="3" t="s">
        <v>25</v>
      </c>
      <c r="B89" s="3" t="s">
        <v>26</v>
      </c>
      <c r="C89" s="3" t="s">
        <v>27</v>
      </c>
      <c r="D89" s="7">
        <v>1000</v>
      </c>
      <c r="E89" s="6">
        <v>43207</v>
      </c>
    </row>
    <row r="90" spans="1:5" x14ac:dyDescent="0.15">
      <c r="A90" s="3" t="s">
        <v>25</v>
      </c>
      <c r="B90" s="3" t="s">
        <v>26</v>
      </c>
      <c r="C90" s="3" t="s">
        <v>27</v>
      </c>
      <c r="D90" s="7">
        <v>1000</v>
      </c>
      <c r="E90" s="6">
        <v>43206</v>
      </c>
    </row>
    <row r="91" spans="1:5" x14ac:dyDescent="0.15">
      <c r="A91" s="3" t="s">
        <v>25</v>
      </c>
      <c r="B91" s="3" t="s">
        <v>26</v>
      </c>
      <c r="C91" s="3" t="s">
        <v>27</v>
      </c>
      <c r="D91" s="7">
        <v>1000</v>
      </c>
      <c r="E91" s="6">
        <v>43203</v>
      </c>
    </row>
    <row r="92" spans="1:5" x14ac:dyDescent="0.15">
      <c r="A92" s="3" t="s">
        <v>25</v>
      </c>
      <c r="B92" s="3" t="s">
        <v>26</v>
      </c>
      <c r="C92" s="3" t="s">
        <v>68</v>
      </c>
      <c r="D92" s="7">
        <v>2000</v>
      </c>
      <c r="E92" s="6">
        <v>43198</v>
      </c>
    </row>
    <row r="93" spans="1:5" x14ac:dyDescent="0.15">
      <c r="A93" s="3" t="s">
        <v>70</v>
      </c>
      <c r="B93" s="3" t="s">
        <v>26</v>
      </c>
      <c r="C93" s="3" t="s">
        <v>71</v>
      </c>
      <c r="D93" s="7">
        <v>16480</v>
      </c>
      <c r="E93" s="6">
        <v>43198</v>
      </c>
    </row>
    <row r="94" spans="1:5" x14ac:dyDescent="0.15">
      <c r="A94" s="3" t="s">
        <v>25</v>
      </c>
      <c r="B94" s="3" t="s">
        <v>26</v>
      </c>
      <c r="C94" s="3" t="s">
        <v>27</v>
      </c>
      <c r="D94" s="7">
        <v>1000</v>
      </c>
      <c r="E94" s="6">
        <v>43195</v>
      </c>
    </row>
    <row r="95" spans="1:5" x14ac:dyDescent="0.15">
      <c r="A95" s="3" t="s">
        <v>25</v>
      </c>
      <c r="B95" s="3" t="s">
        <v>26</v>
      </c>
      <c r="C95" s="3" t="s">
        <v>68</v>
      </c>
      <c r="D95" s="7">
        <v>2000</v>
      </c>
      <c r="E95" s="6">
        <v>43195</v>
      </c>
    </row>
    <row r="96" spans="1:5" x14ac:dyDescent="0.15">
      <c r="A96" s="3" t="s">
        <v>25</v>
      </c>
      <c r="B96" s="3" t="s">
        <v>26</v>
      </c>
      <c r="C96" s="3" t="s">
        <v>27</v>
      </c>
      <c r="D96" s="7">
        <v>1000</v>
      </c>
      <c r="E96" s="6">
        <v>43220</v>
      </c>
    </row>
    <row r="97" spans="1:5" x14ac:dyDescent="0.15">
      <c r="A97" s="3" t="s">
        <v>25</v>
      </c>
      <c r="B97" s="3" t="s">
        <v>26</v>
      </c>
      <c r="C97" s="3" t="s">
        <v>27</v>
      </c>
      <c r="D97" s="7">
        <v>1000</v>
      </c>
      <c r="E97" s="6">
        <v>43218</v>
      </c>
    </row>
    <row r="98" spans="1:5" x14ac:dyDescent="0.15">
      <c r="A98" s="3" t="s">
        <v>25</v>
      </c>
      <c r="B98" s="3" t="s">
        <v>26</v>
      </c>
      <c r="C98" s="3" t="s">
        <v>27</v>
      </c>
      <c r="D98" s="7">
        <v>1000</v>
      </c>
      <c r="E98" s="6">
        <v>43217</v>
      </c>
    </row>
    <row r="99" spans="1:5" x14ac:dyDescent="0.15">
      <c r="A99" s="3" t="s">
        <v>25</v>
      </c>
      <c r="B99" s="3" t="s">
        <v>26</v>
      </c>
      <c r="C99" s="3" t="s">
        <v>27</v>
      </c>
      <c r="D99" s="7">
        <v>1000</v>
      </c>
      <c r="E99" s="6">
        <v>43216</v>
      </c>
    </row>
    <row r="100" spans="1:5" x14ac:dyDescent="0.15">
      <c r="A100" s="3" t="s">
        <v>25</v>
      </c>
      <c r="B100" s="3" t="s">
        <v>26</v>
      </c>
      <c r="C100" s="3" t="s">
        <v>27</v>
      </c>
      <c r="D100" s="7">
        <v>1000</v>
      </c>
      <c r="E100" s="6">
        <v>43214</v>
      </c>
    </row>
    <row r="101" spans="1:5" x14ac:dyDescent="0.15">
      <c r="A101" s="3" t="s">
        <v>25</v>
      </c>
      <c r="B101" s="3" t="s">
        <v>26</v>
      </c>
      <c r="C101" s="3" t="s">
        <v>27</v>
      </c>
      <c r="D101" s="7">
        <v>1000</v>
      </c>
      <c r="E101" s="6">
        <v>43213</v>
      </c>
    </row>
    <row r="102" spans="1:5" x14ac:dyDescent="0.15">
      <c r="A102" s="3" t="s">
        <v>25</v>
      </c>
      <c r="B102" s="3" t="s">
        <v>26</v>
      </c>
      <c r="C102" s="3" t="s">
        <v>27</v>
      </c>
      <c r="D102" s="7">
        <v>1000</v>
      </c>
      <c r="E102" s="6">
        <v>43210</v>
      </c>
    </row>
    <row r="103" spans="1:5" x14ac:dyDescent="0.15">
      <c r="A103" s="3" t="s">
        <v>25</v>
      </c>
      <c r="B103" s="3" t="s">
        <v>26</v>
      </c>
      <c r="C103" s="3" t="s">
        <v>27</v>
      </c>
      <c r="D103" s="7">
        <v>1000</v>
      </c>
      <c r="E103" s="6">
        <v>43202</v>
      </c>
    </row>
    <row r="104" spans="1:5" x14ac:dyDescent="0.15">
      <c r="A104" s="3" t="s">
        <v>25</v>
      </c>
      <c r="B104" s="3" t="s">
        <v>26</v>
      </c>
      <c r="C104" s="3" t="s">
        <v>27</v>
      </c>
      <c r="D104" s="7">
        <v>1000</v>
      </c>
      <c r="E104" s="6">
        <v>43200</v>
      </c>
    </row>
    <row r="105" spans="1:5" x14ac:dyDescent="0.15">
      <c r="A105" s="3" t="s">
        <v>61</v>
      </c>
      <c r="B105" s="3" t="s">
        <v>62</v>
      </c>
      <c r="C105" s="3" t="s">
        <v>63</v>
      </c>
      <c r="D105" s="7">
        <v>300</v>
      </c>
      <c r="E105" s="6">
        <v>43201</v>
      </c>
    </row>
    <row r="106" spans="1:5" x14ac:dyDescent="0.15">
      <c r="A106" s="3" t="s">
        <v>87</v>
      </c>
      <c r="B106" s="3" t="s">
        <v>62</v>
      </c>
      <c r="C106" s="3" t="s">
        <v>88</v>
      </c>
      <c r="D106" s="7">
        <v>980</v>
      </c>
      <c r="E106" s="6">
        <v>43218</v>
      </c>
    </row>
    <row r="107" spans="1:5" x14ac:dyDescent="0.15">
      <c r="A107" s="3" t="s">
        <v>103</v>
      </c>
      <c r="B107" s="3" t="s">
        <v>62</v>
      </c>
      <c r="C107" s="3" t="s">
        <v>104</v>
      </c>
      <c r="D107" s="7">
        <v>1512</v>
      </c>
      <c r="E107" s="6">
        <v>43200</v>
      </c>
    </row>
    <row r="108" spans="1:5" x14ac:dyDescent="0.15">
      <c r="A108" s="3" t="s">
        <v>117</v>
      </c>
      <c r="B108" s="3" t="s">
        <v>62</v>
      </c>
      <c r="C108" s="3" t="s">
        <v>118</v>
      </c>
      <c r="D108" s="7">
        <v>1026</v>
      </c>
      <c r="E108" s="6">
        <v>43192</v>
      </c>
    </row>
  </sheetData>
  <sortState ref="A1:E107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workbookViewId="0">
      <selection activeCell="N9" sqref="N9"/>
    </sheetView>
  </sheetViews>
  <sheetFormatPr defaultRowHeight="13.5" x14ac:dyDescent="0.15"/>
  <cols>
    <col min="16" max="16" width="11.875" bestFit="1" customWidth="1"/>
  </cols>
  <sheetData>
    <row r="2" spans="2:17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P2" s="3" t="s">
        <v>438</v>
      </c>
      <c r="Q2" s="3" t="s">
        <v>439</v>
      </c>
    </row>
    <row r="3" spans="2:17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P3" s="3" t="s">
        <v>430</v>
      </c>
      <c r="Q3" s="3">
        <v>200000</v>
      </c>
    </row>
    <row r="4" spans="2:17" x14ac:dyDescent="0.15">
      <c r="B4" s="3" t="s">
        <v>224</v>
      </c>
      <c r="C4" s="23">
        <f>Outcome!$C$18</f>
        <v>167466</v>
      </c>
      <c r="D4" s="23">
        <f>Outcome!$C$18</f>
        <v>167466</v>
      </c>
      <c r="E4" s="23">
        <f>Outcome!$C$18</f>
        <v>167466</v>
      </c>
      <c r="F4" s="23">
        <f>Outcome!$C$18</f>
        <v>167466</v>
      </c>
      <c r="G4" s="23">
        <f>Outcome!$C$18</f>
        <v>167466</v>
      </c>
      <c r="H4" s="23">
        <f>Outcome!$C$18</f>
        <v>167466</v>
      </c>
      <c r="I4" s="23">
        <f>Outcome!$C$18</f>
        <v>167466</v>
      </c>
      <c r="J4" s="23">
        <f>Outcome!$C$18</f>
        <v>167466</v>
      </c>
      <c r="K4" s="23">
        <f>Outcome!$C$18</f>
        <v>167466</v>
      </c>
      <c r="L4" s="23">
        <f>Outcome!$C$18</f>
        <v>167466</v>
      </c>
      <c r="M4" s="23">
        <f>Outcome!$C$18</f>
        <v>167466</v>
      </c>
      <c r="N4" s="23">
        <f>Outcome!$C$18</f>
        <v>167466</v>
      </c>
      <c r="P4" s="3" t="s">
        <v>430</v>
      </c>
      <c r="Q4" s="3">
        <v>200000</v>
      </c>
    </row>
    <row r="5" spans="2:17" x14ac:dyDescent="0.15">
      <c r="B5" s="3" t="s">
        <v>425</v>
      </c>
      <c r="C5" s="23">
        <f>'2020'!N5+Outcome!$G$8</f>
        <v>1960000</v>
      </c>
      <c r="D5" s="23">
        <f>C5+Outcome!$G$8</f>
        <v>2030000</v>
      </c>
      <c r="E5" s="23">
        <f>D5+Outcome!$G$8</f>
        <v>2100000</v>
      </c>
      <c r="F5" s="23">
        <f>E5+Outcome!$G$8</f>
        <v>2170000</v>
      </c>
      <c r="G5" s="23">
        <f>F5+Outcome!$G$8</f>
        <v>2240000</v>
      </c>
      <c r="H5" s="23">
        <f>G5+Outcome!$G$8</f>
        <v>2310000</v>
      </c>
      <c r="I5" s="23">
        <f>H5+Outcome!$G$8</f>
        <v>2380000</v>
      </c>
      <c r="J5" s="23">
        <f>I5+Outcome!$G$8</f>
        <v>2450000</v>
      </c>
      <c r="K5" s="23">
        <f>J5+Outcome!$G$8</f>
        <v>2520000</v>
      </c>
      <c r="L5" s="23">
        <f>K5+Outcome!$G$8</f>
        <v>2590000</v>
      </c>
      <c r="M5" s="23">
        <f>L5+Outcome!$G$8</f>
        <v>2660000</v>
      </c>
      <c r="N5" s="23">
        <f>M5+Outcome!$G$8</f>
        <v>2730000</v>
      </c>
      <c r="P5" s="3" t="s">
        <v>436</v>
      </c>
      <c r="Q5" s="3">
        <v>70000</v>
      </c>
    </row>
    <row r="6" spans="2:17" x14ac:dyDescent="0.15">
      <c r="B6" s="3" t="s">
        <v>428</v>
      </c>
      <c r="C6" s="23">
        <f>'2020'!N6*(1+Outcome!$G$2/100/12)+Outcome!$G$8</f>
        <v>2098216.5397241041</v>
      </c>
      <c r="D6" s="23">
        <f>C6*(1+Outcome!$G$2/100/12)+Outcome!$G$8</f>
        <v>2178707.6224227245</v>
      </c>
      <c r="E6" s="23">
        <f>D6*(1+Outcome!$G$2/100/12)+Outcome!$G$8</f>
        <v>2259601.1605348377</v>
      </c>
      <c r="F6" s="23">
        <f>E6*(1+Outcome!$G$2/100/12)+Outcome!$G$8</f>
        <v>2340899.1663375115</v>
      </c>
      <c r="G6" s="23">
        <f>F6*(1+Outcome!$G$2/100/12)+Outcome!$G$8</f>
        <v>2422603.662169199</v>
      </c>
      <c r="H6" s="23">
        <f>G6*(1+Outcome!$G$2/100/12)+Outcome!$G$8</f>
        <v>2504716.6804800448</v>
      </c>
      <c r="I6" s="23">
        <f>H6*(1+Outcome!$G$2/100/12)+Outcome!$G$8</f>
        <v>2587240.2638824447</v>
      </c>
      <c r="J6" s="23">
        <f>I6*(1+Outcome!$G$2/100/12)+Outcome!$G$8</f>
        <v>2670176.4652018566</v>
      </c>
      <c r="K6" s="23">
        <f>J6*(1+Outcome!$G$2/100/12)+Outcome!$G$8</f>
        <v>2753527.3475278658</v>
      </c>
      <c r="L6" s="23">
        <f>K6*(1+Outcome!$G$2/100/12)+Outcome!$G$8</f>
        <v>2837294.9842655049</v>
      </c>
      <c r="M6" s="23">
        <f>L6*(1+Outcome!$G$2/100/12)+Outcome!$G$8</f>
        <v>2921481.459186832</v>
      </c>
      <c r="N6" s="23">
        <f>M6*(1+Outcome!$G$2/100/12)+Outcome!$G$8</f>
        <v>3006088.8664827659</v>
      </c>
      <c r="P6" s="3" t="s">
        <v>437</v>
      </c>
      <c r="Q6" s="3">
        <v>70000</v>
      </c>
    </row>
    <row r="7" spans="2:17" x14ac:dyDescent="0.15">
      <c r="B7" s="3"/>
      <c r="C7" s="23">
        <f>C3-C4+'2020'!N8-Outcome!$G$8</f>
        <v>2810292</v>
      </c>
      <c r="D7" s="23">
        <f>D3-D4-Outcome!$G$8</f>
        <v>72534</v>
      </c>
      <c r="E7" s="23">
        <f>E3-E4-Outcome!$G$8</f>
        <v>72534</v>
      </c>
      <c r="F7" s="23">
        <f>F3-F4-Outcome!$G$8</f>
        <v>72534</v>
      </c>
      <c r="G7" s="23">
        <f>G3-G4-Outcome!$G$8</f>
        <v>72534</v>
      </c>
      <c r="H7" s="23">
        <f>H3-H4-Outcome!$G$8</f>
        <v>72534</v>
      </c>
      <c r="I7" s="23">
        <f>I3-I4-Outcome!$G$8</f>
        <v>372534</v>
      </c>
      <c r="J7" s="23">
        <f>J3-J4-Outcome!$G$8</f>
        <v>72534</v>
      </c>
      <c r="K7" s="23">
        <f>K3-K4-Outcome!$G$8</f>
        <v>72534</v>
      </c>
      <c r="L7" s="23">
        <f>L3-L4-Outcome!$G$8</f>
        <v>72534</v>
      </c>
      <c r="M7" s="23">
        <f>M3-M4-Outcome!$G$8</f>
        <v>72534</v>
      </c>
      <c r="N7" s="23">
        <f>N3-N4-Outcome!$G$8</f>
        <v>372534</v>
      </c>
      <c r="P7" s="3" t="s">
        <v>431</v>
      </c>
      <c r="Q7" s="3">
        <v>250000</v>
      </c>
    </row>
    <row r="8" spans="2:17" x14ac:dyDescent="0.15">
      <c r="B8" s="3" t="s">
        <v>225</v>
      </c>
      <c r="C8" s="23">
        <f>C7</f>
        <v>2810292</v>
      </c>
      <c r="D8" s="23">
        <f>D7+C8</f>
        <v>2882826</v>
      </c>
      <c r="E8" s="23">
        <f>D8+E7</f>
        <v>2955360</v>
      </c>
      <c r="F8" s="23">
        <f t="shared" ref="F8" si="0">E8+F7</f>
        <v>3027894</v>
      </c>
      <c r="G8" s="23">
        <f t="shared" ref="G8" si="1">F8+G7</f>
        <v>3100428</v>
      </c>
      <c r="H8" s="23">
        <f t="shared" ref="H8" si="2">G8+H7</f>
        <v>3172962</v>
      </c>
      <c r="I8" s="23">
        <f t="shared" ref="I8" si="3">H8+I7</f>
        <v>3545496</v>
      </c>
      <c r="J8" s="23">
        <f t="shared" ref="J8" si="4">I8+J7</f>
        <v>3618030</v>
      </c>
      <c r="K8" s="23">
        <f t="shared" ref="K8" si="5">J8+K7</f>
        <v>3690564</v>
      </c>
      <c r="L8" s="23">
        <f t="shared" ref="L8" si="6">K8+L7</f>
        <v>3763098</v>
      </c>
      <c r="M8" s="23">
        <f t="shared" ref="M8" si="7">L8+M7</f>
        <v>3835632</v>
      </c>
      <c r="N8" s="23">
        <f>M8+N7</f>
        <v>4208166</v>
      </c>
      <c r="P8" s="3"/>
      <c r="Q8" s="3">
        <f>SUM(Q4:Q7)</f>
        <v>590000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workbookViewId="0"/>
  </sheetViews>
  <sheetFormatPr defaultRowHeight="13.5" x14ac:dyDescent="0.15"/>
  <cols>
    <col min="16" max="16" width="11.875" bestFit="1" customWidth="1"/>
  </cols>
  <sheetData>
    <row r="2" spans="2:17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P2" s="3" t="s">
        <v>438</v>
      </c>
      <c r="Q2" s="3" t="s">
        <v>439</v>
      </c>
    </row>
    <row r="3" spans="2:17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P3" s="3" t="s">
        <v>430</v>
      </c>
      <c r="Q3" s="3">
        <v>200000</v>
      </c>
    </row>
    <row r="4" spans="2:17" x14ac:dyDescent="0.15">
      <c r="B4" s="3" t="s">
        <v>224</v>
      </c>
      <c r="C4" s="23">
        <f>Outcome!$C$18</f>
        <v>167466</v>
      </c>
      <c r="D4" s="23">
        <f>Outcome!$C$18</f>
        <v>167466</v>
      </c>
      <c r="E4" s="23">
        <f>Outcome!$C$18</f>
        <v>167466</v>
      </c>
      <c r="F4" s="23">
        <f>Outcome!$C$18</f>
        <v>167466</v>
      </c>
      <c r="G4" s="23">
        <f>Outcome!$C$18</f>
        <v>167466</v>
      </c>
      <c r="H4" s="23">
        <f>Outcome!$C$18</f>
        <v>167466</v>
      </c>
      <c r="I4" s="23">
        <f>Outcome!$C$18</f>
        <v>167466</v>
      </c>
      <c r="J4" s="23">
        <f>Outcome!$C$18</f>
        <v>167466</v>
      </c>
      <c r="K4" s="23">
        <f>Outcome!$C$18</f>
        <v>167466</v>
      </c>
      <c r="L4" s="23">
        <f>Outcome!$C$18</f>
        <v>167466</v>
      </c>
      <c r="M4" s="23">
        <f>Outcome!$C$18</f>
        <v>167466</v>
      </c>
      <c r="N4" s="23">
        <f>Outcome!$C$18</f>
        <v>167466</v>
      </c>
      <c r="P4" s="3" t="s">
        <v>430</v>
      </c>
      <c r="Q4" s="3">
        <v>200000</v>
      </c>
    </row>
    <row r="5" spans="2:17" x14ac:dyDescent="0.15">
      <c r="B5" s="3" t="s">
        <v>425</v>
      </c>
      <c r="C5" s="23">
        <f>'2021'!N5+Outcome!$G$8</f>
        <v>2800000</v>
      </c>
      <c r="D5" s="23">
        <f>C5+Outcome!$G$8</f>
        <v>2870000</v>
      </c>
      <c r="E5" s="23">
        <f>D5+Outcome!$G$8</f>
        <v>2940000</v>
      </c>
      <c r="F5" s="23">
        <f>E5+Outcome!$G$8</f>
        <v>3010000</v>
      </c>
      <c r="G5" s="23">
        <f>F5+Outcome!$G$8</f>
        <v>3080000</v>
      </c>
      <c r="H5" s="23">
        <f>G5+Outcome!$G$8</f>
        <v>3150000</v>
      </c>
      <c r="I5" s="23">
        <f>H5+Outcome!$G$8</f>
        <v>3220000</v>
      </c>
      <c r="J5" s="23">
        <f>I5+Outcome!$G$8</f>
        <v>3290000</v>
      </c>
      <c r="K5" s="23">
        <f>J5+Outcome!$G$8</f>
        <v>3360000</v>
      </c>
      <c r="L5" s="23">
        <f>K5+Outcome!$G$8</f>
        <v>3430000</v>
      </c>
      <c r="M5" s="23">
        <f>L5+Outcome!$G$8</f>
        <v>3500000</v>
      </c>
      <c r="N5" s="23">
        <f>M5+Outcome!$G$8</f>
        <v>3570000</v>
      </c>
      <c r="P5" s="3" t="s">
        <v>436</v>
      </c>
      <c r="Q5" s="3">
        <v>70000</v>
      </c>
    </row>
    <row r="6" spans="2:17" x14ac:dyDescent="0.15">
      <c r="B6" s="3" t="s">
        <v>428</v>
      </c>
      <c r="C6" s="23">
        <f>'2021'!N6*(1+Outcome!$G$2/100/12)+Outcome!$G$8</f>
        <v>3091119.3108151793</v>
      </c>
      <c r="D6" s="23">
        <f>C6*(1+Outcome!$G$2/100/12)+Outcome!$G$8</f>
        <v>3176574.9073692546</v>
      </c>
      <c r="E6" s="23">
        <f>D6*(1+Outcome!$G$2/100/12)+Outcome!$G$8</f>
        <v>3262457.7819061005</v>
      </c>
      <c r="F6" s="23">
        <f>E6*(1+Outcome!$G$2/100/12)+Outcome!$G$8</f>
        <v>3348770.0708156307</v>
      </c>
      <c r="G6" s="23">
        <f>F6*(1+Outcome!$G$2/100/12)+Outcome!$G$8</f>
        <v>3435513.9211697085</v>
      </c>
      <c r="H6" s="23">
        <f>G6*(1+Outcome!$G$2/100/12)+Outcome!$G$8</f>
        <v>3522691.4907755568</v>
      </c>
      <c r="I6" s="23">
        <f>H6*(1+Outcome!$G$2/100/12)+Outcome!$G$8</f>
        <v>3610304.948229434</v>
      </c>
      <c r="J6" s="23">
        <f>I6*(1+Outcome!$G$2/100/12)+Outcome!$G$8</f>
        <v>3698356.4729705807</v>
      </c>
      <c r="K6" s="23">
        <f>J6*(1+Outcome!$G$2/100/12)+Outcome!$G$8</f>
        <v>3786848.2553354334</v>
      </c>
      <c r="L6" s="23">
        <f>K6*(1+Outcome!$G$2/100/12)+Outcome!$G$8</f>
        <v>3875782.4966121102</v>
      </c>
      <c r="M6" s="23">
        <f>L6*(1+Outcome!$G$2/100/12)+Outcome!$G$8</f>
        <v>3965161.4090951704</v>
      </c>
      <c r="N6" s="23">
        <f>M6*(1+Outcome!$G$2/100/12)+Outcome!$G$8</f>
        <v>4054987.216140646</v>
      </c>
      <c r="P6" s="3" t="s">
        <v>437</v>
      </c>
      <c r="Q6" s="3">
        <v>70000</v>
      </c>
    </row>
    <row r="7" spans="2:17" x14ac:dyDescent="0.15">
      <c r="B7" s="3"/>
      <c r="C7" s="23">
        <f>C3-C4+'2021'!N8-Outcome!$G$8</f>
        <v>4280700</v>
      </c>
      <c r="D7" s="23">
        <f>D3-D4-Outcome!$G$8</f>
        <v>72534</v>
      </c>
      <c r="E7" s="23">
        <f>E3-E4-Outcome!$G$8</f>
        <v>72534</v>
      </c>
      <c r="F7" s="23">
        <f>F3-F4-Outcome!$G$8</f>
        <v>72534</v>
      </c>
      <c r="G7" s="23">
        <f>G3-G4-Outcome!$G$8</f>
        <v>72534</v>
      </c>
      <c r="H7" s="23">
        <f>H3-H4-Outcome!$G$8</f>
        <v>72534</v>
      </c>
      <c r="I7" s="23">
        <f>I3-I4-Outcome!$G$8</f>
        <v>372534</v>
      </c>
      <c r="J7" s="23">
        <f>J3-J4-Outcome!$G$8</f>
        <v>72534</v>
      </c>
      <c r="K7" s="23">
        <f>K3-K4-Outcome!$G$8</f>
        <v>72534</v>
      </c>
      <c r="L7" s="23">
        <f>L3-L4-Outcome!$G$8</f>
        <v>72534</v>
      </c>
      <c r="M7" s="23">
        <f>M3-M4-Outcome!$G$8</f>
        <v>72534</v>
      </c>
      <c r="N7" s="23">
        <f>N3-N4-Outcome!$G$8</f>
        <v>372534</v>
      </c>
      <c r="P7" s="3" t="s">
        <v>431</v>
      </c>
      <c r="Q7" s="3">
        <v>250000</v>
      </c>
    </row>
    <row r="8" spans="2:17" x14ac:dyDescent="0.15">
      <c r="B8" s="3" t="s">
        <v>225</v>
      </c>
      <c r="C8" s="23">
        <f>C7</f>
        <v>4280700</v>
      </c>
      <c r="D8" s="23">
        <f>D7+C8</f>
        <v>4353234</v>
      </c>
      <c r="E8" s="23">
        <f>D8+E7</f>
        <v>4425768</v>
      </c>
      <c r="F8" s="23">
        <f t="shared" ref="F8:N8" si="0">E8+F7</f>
        <v>4498302</v>
      </c>
      <c r="G8" s="23">
        <f t="shared" si="0"/>
        <v>4570836</v>
      </c>
      <c r="H8" s="23">
        <f t="shared" si="0"/>
        <v>4643370</v>
      </c>
      <c r="I8" s="23">
        <f t="shared" si="0"/>
        <v>5015904</v>
      </c>
      <c r="J8" s="23">
        <f t="shared" si="0"/>
        <v>5088438</v>
      </c>
      <c r="K8" s="23">
        <f t="shared" si="0"/>
        <v>5160972</v>
      </c>
      <c r="L8" s="23">
        <f t="shared" si="0"/>
        <v>5233506</v>
      </c>
      <c r="M8" s="23">
        <f t="shared" si="0"/>
        <v>5306040</v>
      </c>
      <c r="N8" s="23">
        <f>M8+N7</f>
        <v>5678574</v>
      </c>
      <c r="P8" s="3"/>
      <c r="Q8" s="3">
        <f>SUM(Q4:Q7)</f>
        <v>590000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E70" sqref="E2:E70"/>
    </sheetView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222</v>
      </c>
      <c r="K1" s="5" t="s">
        <v>221</v>
      </c>
      <c r="L1" s="5" t="s">
        <v>132</v>
      </c>
    </row>
    <row r="2" spans="1:12" x14ac:dyDescent="0.15">
      <c r="A2" s="13" t="s">
        <v>153</v>
      </c>
      <c r="B2" s="13" t="s">
        <v>23</v>
      </c>
      <c r="C2" s="13" t="s">
        <v>154</v>
      </c>
      <c r="D2" s="14" t="str">
        <f t="shared" ref="D2:D58" si="0">RIGHT(C2, LEN(C2)-4)</f>
        <v>117</v>
      </c>
      <c r="E2" s="14">
        <v>117</v>
      </c>
      <c r="F2" s="17">
        <v>43246</v>
      </c>
      <c r="I2" s="13" t="s">
        <v>23</v>
      </c>
      <c r="J2" s="3">
        <v>2000</v>
      </c>
      <c r="K2" s="16">
        <f>SUM(E2:E9)</f>
        <v>1527</v>
      </c>
      <c r="L2" s="22">
        <f>J2-K2</f>
        <v>473</v>
      </c>
    </row>
    <row r="3" spans="1:12" x14ac:dyDescent="0.15">
      <c r="A3" s="13" t="s">
        <v>178</v>
      </c>
      <c r="B3" s="13" t="s">
        <v>23</v>
      </c>
      <c r="C3" s="13" t="s">
        <v>78</v>
      </c>
      <c r="D3" s="14" t="str">
        <f t="shared" si="0"/>
        <v>206</v>
      </c>
      <c r="E3" s="14">
        <v>206</v>
      </c>
      <c r="F3" s="17">
        <v>43241</v>
      </c>
      <c r="I3" s="15" t="s">
        <v>1</v>
      </c>
      <c r="J3" s="3">
        <v>15000</v>
      </c>
      <c r="K3" s="16">
        <f>SUM(E10:E29)</f>
        <v>12833</v>
      </c>
      <c r="L3" s="22">
        <f t="shared" ref="L3:L15" si="1">J3-K3</f>
        <v>2167</v>
      </c>
    </row>
    <row r="4" spans="1:12" x14ac:dyDescent="0.15">
      <c r="A4" s="13" t="s">
        <v>179</v>
      </c>
      <c r="B4" s="13" t="s">
        <v>23</v>
      </c>
      <c r="C4" s="13" t="s">
        <v>180</v>
      </c>
      <c r="D4" s="14" t="str">
        <f t="shared" si="0"/>
        <v>20</v>
      </c>
      <c r="E4" s="14">
        <v>20</v>
      </c>
      <c r="F4" s="17">
        <v>43241</v>
      </c>
      <c r="I4" s="3" t="s">
        <v>14</v>
      </c>
      <c r="J4" s="3">
        <v>18000</v>
      </c>
      <c r="K4" s="16">
        <f>SUM(E45:E58)</f>
        <v>18924</v>
      </c>
      <c r="L4" s="22">
        <f t="shared" si="1"/>
        <v>-924</v>
      </c>
    </row>
    <row r="5" spans="1:12" x14ac:dyDescent="0.15">
      <c r="A5" s="13" t="s">
        <v>52</v>
      </c>
      <c r="B5" s="13" t="s">
        <v>23</v>
      </c>
      <c r="C5" s="13" t="s">
        <v>108</v>
      </c>
      <c r="D5" s="14" t="str">
        <f t="shared" si="0"/>
        <v>384</v>
      </c>
      <c r="E5" s="14">
        <v>384</v>
      </c>
      <c r="F5" s="17">
        <v>43236</v>
      </c>
      <c r="I5" s="3" t="s">
        <v>112</v>
      </c>
      <c r="J5" s="3">
        <v>4000</v>
      </c>
      <c r="K5" s="16">
        <v>3686</v>
      </c>
      <c r="L5" s="22">
        <f t="shared" si="1"/>
        <v>314</v>
      </c>
    </row>
    <row r="6" spans="1:12" x14ac:dyDescent="0.15">
      <c r="A6" s="13" t="s">
        <v>178</v>
      </c>
      <c r="B6" s="13" t="s">
        <v>23</v>
      </c>
      <c r="C6" s="18" t="s">
        <v>78</v>
      </c>
      <c r="D6" s="14" t="str">
        <f t="shared" si="0"/>
        <v>206</v>
      </c>
      <c r="E6" s="14">
        <v>206</v>
      </c>
      <c r="F6" s="17">
        <v>43235</v>
      </c>
      <c r="I6" s="3" t="s">
        <v>170</v>
      </c>
      <c r="J6" s="3">
        <v>4000</v>
      </c>
      <c r="K6" s="16">
        <v>3466</v>
      </c>
      <c r="L6" s="22">
        <f t="shared" si="1"/>
        <v>534</v>
      </c>
    </row>
    <row r="7" spans="1:12" x14ac:dyDescent="0.15">
      <c r="A7" s="13" t="s">
        <v>33</v>
      </c>
      <c r="B7" s="13" t="s">
        <v>23</v>
      </c>
      <c r="C7" s="13" t="s">
        <v>198</v>
      </c>
      <c r="D7" s="14" t="str">
        <f t="shared" si="0"/>
        <v>100</v>
      </c>
      <c r="E7" s="14">
        <v>100</v>
      </c>
      <c r="F7" s="17">
        <v>43231</v>
      </c>
      <c r="I7" s="3" t="s">
        <v>173</v>
      </c>
      <c r="J7" s="3">
        <v>1500</v>
      </c>
      <c r="K7" s="16">
        <v>2569</v>
      </c>
      <c r="L7" s="22">
        <f>J7-K7</f>
        <v>-1069</v>
      </c>
    </row>
    <row r="8" spans="1:12" x14ac:dyDescent="0.15">
      <c r="A8" s="13" t="s">
        <v>76</v>
      </c>
      <c r="B8" s="13" t="s">
        <v>23</v>
      </c>
      <c r="C8" s="13" t="s">
        <v>77</v>
      </c>
      <c r="D8" s="14" t="str">
        <f t="shared" si="0"/>
        <v>334</v>
      </c>
      <c r="E8" s="14">
        <v>334</v>
      </c>
      <c r="F8" s="17">
        <v>43228</v>
      </c>
      <c r="I8" s="3" t="s">
        <v>120</v>
      </c>
      <c r="J8" s="3">
        <v>51216</v>
      </c>
      <c r="K8" s="16">
        <v>51216</v>
      </c>
      <c r="L8" s="22">
        <f t="shared" si="1"/>
        <v>0</v>
      </c>
    </row>
    <row r="9" spans="1:12" x14ac:dyDescent="0.15">
      <c r="A9" s="13" t="s">
        <v>205</v>
      </c>
      <c r="B9" s="13" t="s">
        <v>23</v>
      </c>
      <c r="C9" s="13" t="s">
        <v>206</v>
      </c>
      <c r="D9" s="14" t="str">
        <f t="shared" si="0"/>
        <v>160</v>
      </c>
      <c r="E9" s="14">
        <v>160</v>
      </c>
      <c r="F9" s="17">
        <v>43221</v>
      </c>
      <c r="I9" s="3" t="s">
        <v>139</v>
      </c>
      <c r="J9" s="3">
        <v>15000</v>
      </c>
      <c r="K9" s="16">
        <f>SUM(E34:E35)</f>
        <v>16394</v>
      </c>
      <c r="L9" s="22">
        <f t="shared" si="1"/>
        <v>-1394</v>
      </c>
    </row>
    <row r="10" spans="1:12" x14ac:dyDescent="0.15">
      <c r="A10" s="15" t="s">
        <v>155</v>
      </c>
      <c r="B10" s="15" t="s">
        <v>1</v>
      </c>
      <c r="C10" s="15" t="s">
        <v>156</v>
      </c>
      <c r="D10" s="14" t="str">
        <f t="shared" si="0"/>
        <v>250</v>
      </c>
      <c r="E10" s="14">
        <v>250</v>
      </c>
      <c r="F10" s="19">
        <v>43246</v>
      </c>
      <c r="I10" s="3" t="s">
        <v>138</v>
      </c>
      <c r="J10" s="3">
        <v>0</v>
      </c>
      <c r="K10" s="16">
        <v>120</v>
      </c>
      <c r="L10" s="22">
        <f t="shared" si="1"/>
        <v>-120</v>
      </c>
    </row>
    <row r="11" spans="1:12" x14ac:dyDescent="0.15">
      <c r="A11" s="15" t="s">
        <v>157</v>
      </c>
      <c r="B11" s="15" t="s">
        <v>1</v>
      </c>
      <c r="C11" s="15" t="s">
        <v>158</v>
      </c>
      <c r="D11" s="14" t="str">
        <f t="shared" si="0"/>
        <v>1580</v>
      </c>
      <c r="E11" s="14">
        <v>1580</v>
      </c>
      <c r="F11" s="19">
        <v>43246</v>
      </c>
      <c r="I11" s="3" t="s">
        <v>144</v>
      </c>
      <c r="J11" s="3">
        <v>3000</v>
      </c>
      <c r="K11" s="16">
        <f>SUM(E36:E39)</f>
        <v>6210</v>
      </c>
      <c r="L11" s="22">
        <f t="shared" si="1"/>
        <v>-3210</v>
      </c>
    </row>
    <row r="12" spans="1:12" x14ac:dyDescent="0.15">
      <c r="A12" s="15" t="s">
        <v>52</v>
      </c>
      <c r="B12" s="15" t="s">
        <v>1</v>
      </c>
      <c r="C12" s="15" t="s">
        <v>156</v>
      </c>
      <c r="D12" s="14" t="str">
        <f t="shared" si="0"/>
        <v>250</v>
      </c>
      <c r="E12" s="14">
        <v>250</v>
      </c>
      <c r="F12" s="19">
        <v>43246</v>
      </c>
      <c r="I12" s="3" t="s">
        <v>6</v>
      </c>
      <c r="J12" s="3">
        <v>0</v>
      </c>
      <c r="K12" s="16">
        <f>SUM(E40:E44)</f>
        <v>8112</v>
      </c>
      <c r="L12" s="22">
        <f t="shared" si="1"/>
        <v>-8112</v>
      </c>
    </row>
    <row r="13" spans="1:12" x14ac:dyDescent="0.15">
      <c r="A13" s="15" t="s">
        <v>163</v>
      </c>
      <c r="B13" s="15" t="s">
        <v>1</v>
      </c>
      <c r="C13" s="15" t="s">
        <v>164</v>
      </c>
      <c r="D13" s="14" t="str">
        <f t="shared" si="0"/>
        <v>507</v>
      </c>
      <c r="E13" s="14">
        <v>507</v>
      </c>
      <c r="F13" s="19">
        <v>43246</v>
      </c>
      <c r="I13" s="3" t="s">
        <v>26</v>
      </c>
      <c r="J13" s="3">
        <v>33000</v>
      </c>
      <c r="K13" s="16">
        <f>SUM(E59:E63)</f>
        <v>33120</v>
      </c>
      <c r="L13" s="22">
        <f t="shared" si="1"/>
        <v>-120</v>
      </c>
    </row>
    <row r="14" spans="1:12" x14ac:dyDescent="0.15">
      <c r="A14" s="15" t="s">
        <v>48</v>
      </c>
      <c r="B14" s="15" t="s">
        <v>1</v>
      </c>
      <c r="C14" s="15" t="s">
        <v>36</v>
      </c>
      <c r="D14" s="14" t="str">
        <f t="shared" si="0"/>
        <v>590</v>
      </c>
      <c r="E14" s="14">
        <v>590</v>
      </c>
      <c r="F14" s="19">
        <v>43245</v>
      </c>
      <c r="I14" s="3" t="s">
        <v>62</v>
      </c>
      <c r="J14" s="3">
        <v>2500</v>
      </c>
      <c r="K14" s="16">
        <f>SUM(E65:E68)</f>
        <v>2446</v>
      </c>
      <c r="L14" s="22">
        <f t="shared" si="1"/>
        <v>54</v>
      </c>
    </row>
    <row r="15" spans="1:12" x14ac:dyDescent="0.15">
      <c r="A15" s="15" t="s">
        <v>177</v>
      </c>
      <c r="B15" s="15" t="s">
        <v>1</v>
      </c>
      <c r="C15" s="15" t="s">
        <v>4</v>
      </c>
      <c r="D15" s="14" t="str">
        <f t="shared" si="0"/>
        <v>600</v>
      </c>
      <c r="E15" s="14">
        <v>600</v>
      </c>
      <c r="F15" s="19">
        <v>43244</v>
      </c>
      <c r="J15" s="3">
        <f>SUM(J2:J14)</f>
        <v>149216</v>
      </c>
      <c r="K15" s="14">
        <f>SUM(K2:K14)</f>
        <v>160623</v>
      </c>
      <c r="L15" s="22">
        <f t="shared" si="1"/>
        <v>-11407</v>
      </c>
    </row>
    <row r="16" spans="1:12" x14ac:dyDescent="0.15">
      <c r="A16" s="15" t="s">
        <v>64</v>
      </c>
      <c r="B16" s="15" t="s">
        <v>1</v>
      </c>
      <c r="C16" s="15" t="s">
        <v>82</v>
      </c>
      <c r="D16" s="14" t="str">
        <f t="shared" si="0"/>
        <v>490</v>
      </c>
      <c r="E16" s="14">
        <v>490</v>
      </c>
      <c r="F16" s="19">
        <v>43242</v>
      </c>
    </row>
    <row r="17" spans="1:6" x14ac:dyDescent="0.15">
      <c r="A17" s="15" t="s">
        <v>31</v>
      </c>
      <c r="B17" s="15" t="s">
        <v>1</v>
      </c>
      <c r="C17" s="15" t="s">
        <v>4</v>
      </c>
      <c r="D17" s="14" t="str">
        <f t="shared" si="0"/>
        <v>600</v>
      </c>
      <c r="E17" s="14">
        <v>600</v>
      </c>
      <c r="F17" s="19">
        <v>43241</v>
      </c>
    </row>
    <row r="18" spans="1:6" x14ac:dyDescent="0.15">
      <c r="A18" s="15" t="s">
        <v>54</v>
      </c>
      <c r="B18" s="15" t="s">
        <v>1</v>
      </c>
      <c r="C18" s="15" t="s">
        <v>181</v>
      </c>
      <c r="D18" s="14" t="str">
        <f t="shared" si="0"/>
        <v>1270</v>
      </c>
      <c r="E18" s="14">
        <v>1270</v>
      </c>
      <c r="F18" s="19">
        <v>43239</v>
      </c>
    </row>
    <row r="19" spans="1:6" x14ac:dyDescent="0.15">
      <c r="A19" s="15" t="s">
        <v>48</v>
      </c>
      <c r="B19" s="15" t="s">
        <v>1</v>
      </c>
      <c r="C19" s="15" t="s">
        <v>36</v>
      </c>
      <c r="D19" s="14" t="str">
        <f t="shared" si="0"/>
        <v>590</v>
      </c>
      <c r="E19" s="14">
        <v>590</v>
      </c>
      <c r="F19" s="19">
        <v>43238</v>
      </c>
    </row>
    <row r="20" spans="1:6" x14ac:dyDescent="0.15">
      <c r="A20" s="15" t="s">
        <v>187</v>
      </c>
      <c r="B20" s="15" t="s">
        <v>1</v>
      </c>
      <c r="C20" s="15" t="s">
        <v>38</v>
      </c>
      <c r="D20" s="14" t="str">
        <f t="shared" si="0"/>
        <v>500</v>
      </c>
      <c r="E20" s="14">
        <v>500</v>
      </c>
      <c r="F20" s="19">
        <v>43237</v>
      </c>
    </row>
    <row r="21" spans="1:6" x14ac:dyDescent="0.15">
      <c r="A21" s="15" t="s">
        <v>177</v>
      </c>
      <c r="B21" s="15" t="s">
        <v>1</v>
      </c>
      <c r="C21" s="15" t="s">
        <v>4</v>
      </c>
      <c r="D21" s="14" t="str">
        <f t="shared" si="0"/>
        <v>600</v>
      </c>
      <c r="E21" s="14">
        <v>600</v>
      </c>
      <c r="F21" s="19">
        <v>43236</v>
      </c>
    </row>
    <row r="22" spans="1:6" x14ac:dyDescent="0.15">
      <c r="A22" s="15" t="s">
        <v>64</v>
      </c>
      <c r="B22" s="15" t="s">
        <v>1</v>
      </c>
      <c r="C22" s="20" t="s">
        <v>82</v>
      </c>
      <c r="D22" s="14" t="str">
        <f t="shared" si="0"/>
        <v>490</v>
      </c>
      <c r="E22" s="14">
        <v>490</v>
      </c>
      <c r="F22" s="19">
        <v>43235</v>
      </c>
    </row>
    <row r="23" spans="1:6" x14ac:dyDescent="0.15">
      <c r="A23" s="15" t="s">
        <v>31</v>
      </c>
      <c r="B23" s="15" t="s">
        <v>1</v>
      </c>
      <c r="C23" s="15" t="s">
        <v>4</v>
      </c>
      <c r="D23" s="14" t="str">
        <f t="shared" si="0"/>
        <v>600</v>
      </c>
      <c r="E23" s="14">
        <v>600</v>
      </c>
      <c r="F23" s="19">
        <v>43234</v>
      </c>
    </row>
    <row r="24" spans="1:6" x14ac:dyDescent="0.15">
      <c r="A24" s="15" t="s">
        <v>40</v>
      </c>
      <c r="B24" s="15" t="s">
        <v>1</v>
      </c>
      <c r="C24" s="15" t="s">
        <v>194</v>
      </c>
      <c r="D24" s="14" t="str">
        <f t="shared" si="0"/>
        <v>1210</v>
      </c>
      <c r="E24" s="14">
        <v>1210</v>
      </c>
      <c r="F24" s="19">
        <v>43232</v>
      </c>
    </row>
    <row r="25" spans="1:6" x14ac:dyDescent="0.15">
      <c r="A25" s="15" t="s">
        <v>40</v>
      </c>
      <c r="B25" s="15" t="s">
        <v>1</v>
      </c>
      <c r="C25" s="15" t="s">
        <v>199</v>
      </c>
      <c r="D25" s="14" t="str">
        <f t="shared" si="0"/>
        <v>580</v>
      </c>
      <c r="E25" s="14">
        <v>580</v>
      </c>
      <c r="F25" s="19">
        <v>43231</v>
      </c>
    </row>
    <row r="26" spans="1:6" x14ac:dyDescent="0.15">
      <c r="A26" s="15" t="s">
        <v>37</v>
      </c>
      <c r="B26" s="15" t="s">
        <v>1</v>
      </c>
      <c r="C26" s="15" t="s">
        <v>200</v>
      </c>
      <c r="D26" s="14" t="str">
        <f t="shared" si="0"/>
        <v>386</v>
      </c>
      <c r="E26" s="14">
        <v>386</v>
      </c>
      <c r="F26" s="19">
        <v>43230</v>
      </c>
    </row>
    <row r="27" spans="1:6" x14ac:dyDescent="0.15">
      <c r="A27" s="15" t="s">
        <v>64</v>
      </c>
      <c r="B27" s="15" t="s">
        <v>1</v>
      </c>
      <c r="C27" s="15" t="s">
        <v>201</v>
      </c>
      <c r="D27" s="14" t="str">
        <f t="shared" si="0"/>
        <v>550</v>
      </c>
      <c r="E27" s="14">
        <v>550</v>
      </c>
      <c r="F27" s="19">
        <v>43229</v>
      </c>
    </row>
    <row r="28" spans="1:6" x14ac:dyDescent="0.15">
      <c r="A28" s="15" t="s">
        <v>48</v>
      </c>
      <c r="B28" s="15" t="s">
        <v>1</v>
      </c>
      <c r="C28" s="15" t="s">
        <v>36</v>
      </c>
      <c r="D28" s="14" t="str">
        <f t="shared" si="0"/>
        <v>590</v>
      </c>
      <c r="E28" s="14">
        <v>590</v>
      </c>
      <c r="F28" s="19">
        <v>43228</v>
      </c>
    </row>
    <row r="29" spans="1:6" x14ac:dyDescent="0.15">
      <c r="A29" s="15" t="s">
        <v>215</v>
      </c>
      <c r="B29" s="15" t="s">
        <v>1</v>
      </c>
      <c r="C29" s="15" t="s">
        <v>4</v>
      </c>
      <c r="D29" s="14" t="str">
        <f t="shared" si="0"/>
        <v>600</v>
      </c>
      <c r="E29" s="14">
        <v>600</v>
      </c>
      <c r="F29" s="19">
        <v>43228</v>
      </c>
    </row>
    <row r="30" spans="1:6" x14ac:dyDescent="0.15">
      <c r="A30" s="3" t="s">
        <v>188</v>
      </c>
      <c r="B30" s="3" t="s">
        <v>138</v>
      </c>
      <c r="C30" s="21" t="s">
        <v>189</v>
      </c>
      <c r="D30" s="14" t="str">
        <f t="shared" si="0"/>
        <v>120</v>
      </c>
      <c r="E30" s="14">
        <v>120</v>
      </c>
      <c r="F30" s="6">
        <v>43235</v>
      </c>
    </row>
    <row r="31" spans="1:6" x14ac:dyDescent="0.15">
      <c r="A31" s="3" t="s">
        <v>216</v>
      </c>
      <c r="B31" s="3" t="s">
        <v>112</v>
      </c>
      <c r="C31" s="3" t="s">
        <v>217</v>
      </c>
      <c r="D31" s="14" t="str">
        <f t="shared" si="0"/>
        <v>3686</v>
      </c>
      <c r="E31" s="14">
        <v>3686</v>
      </c>
      <c r="F31" s="6">
        <v>43223</v>
      </c>
    </row>
    <row r="32" spans="1:6" x14ac:dyDescent="0.15">
      <c r="A32" s="3" t="s">
        <v>169</v>
      </c>
      <c r="B32" s="3" t="s">
        <v>170</v>
      </c>
      <c r="C32" s="3" t="s">
        <v>171</v>
      </c>
      <c r="D32" s="14" t="str">
        <f t="shared" si="0"/>
        <v>3466</v>
      </c>
      <c r="E32" s="14">
        <v>3466</v>
      </c>
      <c r="F32" s="6">
        <v>43246</v>
      </c>
    </row>
    <row r="33" spans="1:6" x14ac:dyDescent="0.15">
      <c r="A33" s="3" t="s">
        <v>219</v>
      </c>
      <c r="B33" s="3" t="s">
        <v>120</v>
      </c>
      <c r="C33" s="3" t="s">
        <v>121</v>
      </c>
      <c r="D33" s="14" t="str">
        <f t="shared" si="0"/>
        <v>51216</v>
      </c>
      <c r="E33" s="14">
        <v>51216</v>
      </c>
      <c r="F33" s="6">
        <v>43248</v>
      </c>
    </row>
    <row r="34" spans="1:6" x14ac:dyDescent="0.15">
      <c r="A34" s="3" t="s">
        <v>209</v>
      </c>
      <c r="B34" s="3" t="s">
        <v>139</v>
      </c>
      <c r="C34" s="3" t="s">
        <v>210</v>
      </c>
      <c r="D34" s="14" t="str">
        <f t="shared" si="0"/>
        <v>5138</v>
      </c>
      <c r="E34" s="14">
        <v>5138</v>
      </c>
      <c r="F34" s="6">
        <v>43237</v>
      </c>
    </row>
    <row r="35" spans="1:6" x14ac:dyDescent="0.15">
      <c r="A35" s="3" t="s">
        <v>213</v>
      </c>
      <c r="B35" s="3" t="s">
        <v>139</v>
      </c>
      <c r="C35" s="3" t="s">
        <v>140</v>
      </c>
      <c r="D35" s="14" t="str">
        <f t="shared" si="0"/>
        <v>11256</v>
      </c>
      <c r="E35" s="14">
        <v>11256</v>
      </c>
      <c r="F35" s="6">
        <v>43231</v>
      </c>
    </row>
    <row r="36" spans="1:6" x14ac:dyDescent="0.15">
      <c r="A36" s="3" t="s">
        <v>143</v>
      </c>
      <c r="B36" s="3" t="s">
        <v>144</v>
      </c>
      <c r="C36" s="3" t="s">
        <v>145</v>
      </c>
      <c r="D36" s="14" t="str">
        <f t="shared" si="0"/>
        <v>3570</v>
      </c>
      <c r="E36" s="14">
        <v>3570</v>
      </c>
      <c r="F36" s="6">
        <v>43247</v>
      </c>
    </row>
    <row r="37" spans="1:6" x14ac:dyDescent="0.15">
      <c r="A37" s="3" t="s">
        <v>149</v>
      </c>
      <c r="B37" s="3" t="s">
        <v>144</v>
      </c>
      <c r="C37" s="3" t="s">
        <v>150</v>
      </c>
      <c r="D37" s="14" t="str">
        <f t="shared" si="0"/>
        <v>200</v>
      </c>
      <c r="E37" s="14">
        <v>200</v>
      </c>
      <c r="F37" s="6">
        <v>43246</v>
      </c>
    </row>
    <row r="38" spans="1:6" x14ac:dyDescent="0.15">
      <c r="A38" s="3" t="s">
        <v>151</v>
      </c>
      <c r="B38" s="3" t="s">
        <v>144</v>
      </c>
      <c r="C38" s="3" t="s">
        <v>152</v>
      </c>
      <c r="D38" s="14" t="str">
        <f t="shared" si="0"/>
        <v>2040</v>
      </c>
      <c r="E38" s="14">
        <v>2040</v>
      </c>
      <c r="F38" s="6">
        <v>43246</v>
      </c>
    </row>
    <row r="39" spans="1:6" x14ac:dyDescent="0.15">
      <c r="A39" s="3" t="s">
        <v>165</v>
      </c>
      <c r="B39" s="3" t="s">
        <v>144</v>
      </c>
      <c r="C39" s="3" t="s">
        <v>166</v>
      </c>
      <c r="D39" s="14" t="str">
        <f t="shared" si="0"/>
        <v>400</v>
      </c>
      <c r="E39" s="14">
        <v>400</v>
      </c>
      <c r="F39" s="6">
        <v>43246</v>
      </c>
    </row>
    <row r="40" spans="1:6" x14ac:dyDescent="0.15">
      <c r="A40" s="3" t="s">
        <v>146</v>
      </c>
      <c r="B40" s="3" t="s">
        <v>6</v>
      </c>
      <c r="C40" s="3" t="s">
        <v>147</v>
      </c>
      <c r="D40" s="14" t="str">
        <f t="shared" si="0"/>
        <v>2631</v>
      </c>
      <c r="E40" s="14">
        <v>2631</v>
      </c>
      <c r="F40" s="6">
        <v>43247</v>
      </c>
    </row>
    <row r="41" spans="1:6" x14ac:dyDescent="0.15">
      <c r="A41" s="3" t="s">
        <v>161</v>
      </c>
      <c r="B41" s="3" t="s">
        <v>6</v>
      </c>
      <c r="C41" s="3" t="s">
        <v>162</v>
      </c>
      <c r="D41" s="14" t="str">
        <f t="shared" si="0"/>
        <v>374</v>
      </c>
      <c r="E41" s="14">
        <v>374</v>
      </c>
      <c r="F41" s="6">
        <v>43246</v>
      </c>
    </row>
    <row r="42" spans="1:6" x14ac:dyDescent="0.15">
      <c r="A42" s="3" t="s">
        <v>182</v>
      </c>
      <c r="B42" s="3" t="s">
        <v>6</v>
      </c>
      <c r="C42" s="3" t="s">
        <v>183</v>
      </c>
      <c r="D42" s="14" t="str">
        <f t="shared" si="0"/>
        <v>471</v>
      </c>
      <c r="E42" s="14">
        <v>471</v>
      </c>
      <c r="F42" s="6">
        <v>43239</v>
      </c>
    </row>
    <row r="43" spans="1:6" x14ac:dyDescent="0.15">
      <c r="A43" s="3" t="s">
        <v>214</v>
      </c>
      <c r="B43" s="3" t="s">
        <v>6</v>
      </c>
      <c r="C43" s="3" t="s">
        <v>55</v>
      </c>
      <c r="D43" s="14" t="str">
        <f t="shared" si="0"/>
        <v>1180</v>
      </c>
      <c r="E43" s="14">
        <v>1180</v>
      </c>
      <c r="F43" s="6">
        <v>43229</v>
      </c>
    </row>
    <row r="44" spans="1:6" x14ac:dyDescent="0.15">
      <c r="A44" s="3" t="s">
        <v>91</v>
      </c>
      <c r="B44" s="3" t="s">
        <v>6</v>
      </c>
      <c r="C44" s="3" t="s">
        <v>92</v>
      </c>
      <c r="D44" s="14" t="str">
        <f t="shared" si="0"/>
        <v>3456</v>
      </c>
      <c r="E44" s="14">
        <v>3456</v>
      </c>
      <c r="F44" s="6">
        <v>43222</v>
      </c>
    </row>
    <row r="45" spans="1:6" x14ac:dyDescent="0.15">
      <c r="A45" s="3" t="s">
        <v>16</v>
      </c>
      <c r="B45" s="3" t="s">
        <v>14</v>
      </c>
      <c r="C45" s="3" t="s">
        <v>148</v>
      </c>
      <c r="D45" s="14" t="str">
        <f t="shared" si="0"/>
        <v>3717</v>
      </c>
      <c r="E45" s="14">
        <v>3717</v>
      </c>
      <c r="F45" s="6">
        <v>43247</v>
      </c>
    </row>
    <row r="46" spans="1:6" x14ac:dyDescent="0.15">
      <c r="A46" s="3" t="s">
        <v>159</v>
      </c>
      <c r="B46" s="3" t="s">
        <v>14</v>
      </c>
      <c r="C46" s="3" t="s">
        <v>160</v>
      </c>
      <c r="D46" s="14" t="str">
        <f t="shared" si="0"/>
        <v>278</v>
      </c>
      <c r="E46" s="14">
        <v>278</v>
      </c>
      <c r="F46" s="6">
        <v>43246</v>
      </c>
    </row>
    <row r="47" spans="1:6" x14ac:dyDescent="0.15">
      <c r="A47" s="3" t="s">
        <v>175</v>
      </c>
      <c r="B47" s="3" t="s">
        <v>14</v>
      </c>
      <c r="C47" s="3" t="s">
        <v>176</v>
      </c>
      <c r="D47" s="14" t="str">
        <f t="shared" si="0"/>
        <v>1529</v>
      </c>
      <c r="E47" s="14">
        <v>1529</v>
      </c>
      <c r="F47" s="6">
        <v>43245</v>
      </c>
    </row>
    <row r="48" spans="1:6" x14ac:dyDescent="0.15">
      <c r="A48" s="3" t="s">
        <v>57</v>
      </c>
      <c r="B48" s="3" t="s">
        <v>14</v>
      </c>
      <c r="C48" s="3" t="s">
        <v>60</v>
      </c>
      <c r="D48" s="14" t="str">
        <f t="shared" si="0"/>
        <v>322</v>
      </c>
      <c r="E48" s="14">
        <v>322</v>
      </c>
      <c r="F48" s="6">
        <v>43239</v>
      </c>
    </row>
    <row r="49" spans="1:6" x14ac:dyDescent="0.15">
      <c r="A49" s="3" t="s">
        <v>184</v>
      </c>
      <c r="B49" s="3" t="s">
        <v>14</v>
      </c>
      <c r="C49" s="3" t="s">
        <v>185</v>
      </c>
      <c r="D49" s="14" t="str">
        <f t="shared" si="0"/>
        <v>216</v>
      </c>
      <c r="E49" s="14">
        <v>216</v>
      </c>
      <c r="F49" s="6">
        <v>43238</v>
      </c>
    </row>
    <row r="50" spans="1:6" x14ac:dyDescent="0.15">
      <c r="A50" s="3" t="s">
        <v>16</v>
      </c>
      <c r="B50" s="3" t="s">
        <v>14</v>
      </c>
      <c r="C50" s="3" t="s">
        <v>186</v>
      </c>
      <c r="D50" s="14" t="str">
        <f t="shared" si="0"/>
        <v>1393</v>
      </c>
      <c r="E50" s="14">
        <v>1393</v>
      </c>
      <c r="F50" s="6">
        <v>43238</v>
      </c>
    </row>
    <row r="51" spans="1:6" x14ac:dyDescent="0.15">
      <c r="A51" s="3" t="s">
        <v>190</v>
      </c>
      <c r="B51" s="3" t="s">
        <v>14</v>
      </c>
      <c r="C51" s="3" t="s">
        <v>191</v>
      </c>
      <c r="D51" s="14" t="str">
        <f t="shared" si="0"/>
        <v>503</v>
      </c>
      <c r="E51" s="14">
        <v>503</v>
      </c>
      <c r="F51" s="6">
        <v>43234</v>
      </c>
    </row>
    <row r="52" spans="1:6" x14ac:dyDescent="0.15">
      <c r="A52" s="3" t="s">
        <v>16</v>
      </c>
      <c r="B52" s="3" t="s">
        <v>14</v>
      </c>
      <c r="C52" s="3" t="s">
        <v>192</v>
      </c>
      <c r="D52" s="14" t="str">
        <f t="shared" si="0"/>
        <v>3406</v>
      </c>
      <c r="E52" s="14">
        <v>3406</v>
      </c>
      <c r="F52" s="6">
        <v>43233</v>
      </c>
    </row>
    <row r="53" spans="1:6" x14ac:dyDescent="0.15">
      <c r="A53" s="3" t="s">
        <v>57</v>
      </c>
      <c r="B53" s="3" t="s">
        <v>14</v>
      </c>
      <c r="C53" s="3" t="s">
        <v>193</v>
      </c>
      <c r="D53" s="14" t="str">
        <f t="shared" si="0"/>
        <v>189</v>
      </c>
      <c r="E53" s="14">
        <v>189</v>
      </c>
      <c r="F53" s="6">
        <v>43232</v>
      </c>
    </row>
    <row r="54" spans="1:6" x14ac:dyDescent="0.15">
      <c r="A54" s="3" t="s">
        <v>195</v>
      </c>
      <c r="B54" s="3" t="s">
        <v>14</v>
      </c>
      <c r="C54" s="3" t="s">
        <v>196</v>
      </c>
      <c r="D54" s="14" t="str">
        <f t="shared" si="0"/>
        <v>190</v>
      </c>
      <c r="E54" s="14">
        <v>190</v>
      </c>
      <c r="F54" s="6">
        <v>43232</v>
      </c>
    </row>
    <row r="55" spans="1:6" x14ac:dyDescent="0.15">
      <c r="A55" s="3" t="s">
        <v>11</v>
      </c>
      <c r="B55" s="3" t="s">
        <v>14</v>
      </c>
      <c r="C55" s="3" t="s">
        <v>197</v>
      </c>
      <c r="D55" s="14" t="str">
        <f t="shared" si="0"/>
        <v>1665</v>
      </c>
      <c r="E55" s="14">
        <v>1665</v>
      </c>
      <c r="F55" s="6">
        <v>43231</v>
      </c>
    </row>
    <row r="56" spans="1:6" x14ac:dyDescent="0.15">
      <c r="A56" s="3" t="s">
        <v>13</v>
      </c>
      <c r="B56" s="3" t="s">
        <v>14</v>
      </c>
      <c r="C56" s="3" t="s">
        <v>207</v>
      </c>
      <c r="D56" s="14" t="str">
        <f t="shared" si="0"/>
        <v>1922</v>
      </c>
      <c r="E56" s="14">
        <v>1922</v>
      </c>
      <c r="F56" s="6">
        <v>43240</v>
      </c>
    </row>
    <row r="57" spans="1:6" x14ac:dyDescent="0.15">
      <c r="A57" s="3" t="s">
        <v>16</v>
      </c>
      <c r="B57" s="3" t="s">
        <v>14</v>
      </c>
      <c r="C57" s="3" t="s">
        <v>208</v>
      </c>
      <c r="D57" s="14" t="str">
        <f t="shared" si="0"/>
        <v>2951</v>
      </c>
      <c r="E57" s="14">
        <v>2951</v>
      </c>
      <c r="F57" s="6">
        <v>43240</v>
      </c>
    </row>
    <row r="58" spans="1:6" x14ac:dyDescent="0.15">
      <c r="A58" s="3" t="s">
        <v>16</v>
      </c>
      <c r="B58" s="3" t="s">
        <v>14</v>
      </c>
      <c r="C58" s="3" t="s">
        <v>89</v>
      </c>
      <c r="D58" s="14" t="str">
        <f t="shared" si="0"/>
        <v>643</v>
      </c>
      <c r="E58" s="14">
        <v>643</v>
      </c>
      <c r="F58" s="6">
        <v>43239</v>
      </c>
    </row>
    <row r="59" spans="1:6" x14ac:dyDescent="0.15">
      <c r="A59" s="3" t="s">
        <v>25</v>
      </c>
      <c r="B59" s="3" t="s">
        <v>26</v>
      </c>
      <c r="C59" s="3" t="s">
        <v>27</v>
      </c>
      <c r="D59" s="14" t="str">
        <f t="shared" ref="D59:D68" si="2">RIGHT(C59, LEN(C59)-4)</f>
        <v>1000</v>
      </c>
      <c r="E59" s="14">
        <v>1000</v>
      </c>
      <c r="F59" s="6">
        <v>43248</v>
      </c>
    </row>
    <row r="60" spans="1:6" x14ac:dyDescent="0.15">
      <c r="A60" s="3" t="s">
        <v>167</v>
      </c>
      <c r="B60" s="3" t="s">
        <v>26</v>
      </c>
      <c r="C60" s="3" t="s">
        <v>168</v>
      </c>
      <c r="D60" s="14" t="str">
        <f t="shared" si="2"/>
        <v>3000</v>
      </c>
      <c r="E60" s="14">
        <v>3000</v>
      </c>
      <c r="F60" s="6">
        <v>43246</v>
      </c>
    </row>
    <row r="61" spans="1:6" x14ac:dyDescent="0.15">
      <c r="A61" s="3" t="s">
        <v>70</v>
      </c>
      <c r="B61" s="3" t="s">
        <v>26</v>
      </c>
      <c r="C61" s="3" t="s">
        <v>202</v>
      </c>
      <c r="D61" s="14" t="str">
        <f t="shared" si="2"/>
        <v>11480</v>
      </c>
      <c r="E61" s="14">
        <v>11480</v>
      </c>
      <c r="F61" s="6">
        <v>43228</v>
      </c>
    </row>
    <row r="62" spans="1:6" x14ac:dyDescent="0.15">
      <c r="A62" s="3" t="s">
        <v>203</v>
      </c>
      <c r="B62" s="3" t="s">
        <v>26</v>
      </c>
      <c r="C62" s="3" t="s">
        <v>204</v>
      </c>
      <c r="D62" s="14" t="str">
        <f t="shared" si="2"/>
        <v>16640</v>
      </c>
      <c r="E62" s="14">
        <v>16640</v>
      </c>
      <c r="F62" s="6">
        <v>43228</v>
      </c>
    </row>
    <row r="63" spans="1:6" x14ac:dyDescent="0.15">
      <c r="A63" s="3" t="s">
        <v>25</v>
      </c>
      <c r="B63" s="3" t="s">
        <v>26</v>
      </c>
      <c r="C63" s="3" t="s">
        <v>27</v>
      </c>
      <c r="D63" s="14" t="str">
        <f t="shared" si="2"/>
        <v>1000</v>
      </c>
      <c r="E63" s="14">
        <v>1000</v>
      </c>
      <c r="F63" s="6">
        <v>43228</v>
      </c>
    </row>
    <row r="64" spans="1:6" x14ac:dyDescent="0.15">
      <c r="A64" s="3" t="s">
        <v>172</v>
      </c>
      <c r="B64" s="3" t="s">
        <v>173</v>
      </c>
      <c r="C64" s="3" t="s">
        <v>174</v>
      </c>
      <c r="D64" s="14" t="str">
        <f t="shared" si="2"/>
        <v>2569</v>
      </c>
      <c r="E64" s="14">
        <v>2569</v>
      </c>
      <c r="F64" s="6">
        <v>43246</v>
      </c>
    </row>
    <row r="65" spans="1:6" x14ac:dyDescent="0.15">
      <c r="A65" s="3" t="s">
        <v>237</v>
      </c>
      <c r="B65" s="3" t="s">
        <v>62</v>
      </c>
      <c r="C65" s="3" t="s">
        <v>238</v>
      </c>
      <c r="D65" s="14" t="str">
        <f t="shared" si="2"/>
        <v>980</v>
      </c>
      <c r="E65" s="14">
        <v>980</v>
      </c>
      <c r="F65" s="6">
        <v>43251</v>
      </c>
    </row>
    <row r="66" spans="1:6" x14ac:dyDescent="0.15">
      <c r="A66" s="3" t="s">
        <v>141</v>
      </c>
      <c r="B66" s="3" t="s">
        <v>62</v>
      </c>
      <c r="C66" s="3" t="s">
        <v>142</v>
      </c>
      <c r="D66" s="14" t="str">
        <f t="shared" si="2"/>
        <v>80</v>
      </c>
      <c r="E66" s="14">
        <v>80</v>
      </c>
      <c r="F66" s="6">
        <v>43248</v>
      </c>
    </row>
    <row r="67" spans="1:6" x14ac:dyDescent="0.15">
      <c r="A67" s="3" t="s">
        <v>211</v>
      </c>
      <c r="B67" s="3" t="s">
        <v>62</v>
      </c>
      <c r="C67" s="3" t="s">
        <v>212</v>
      </c>
      <c r="D67" s="14" t="str">
        <f t="shared" si="2"/>
        <v>360</v>
      </c>
      <c r="E67" s="14">
        <v>360</v>
      </c>
      <c r="F67" s="6">
        <v>43236</v>
      </c>
    </row>
    <row r="68" spans="1:6" x14ac:dyDescent="0.15">
      <c r="A68" s="3" t="s">
        <v>218</v>
      </c>
      <c r="B68" s="3" t="s">
        <v>62</v>
      </c>
      <c r="C68" s="3" t="s">
        <v>118</v>
      </c>
      <c r="D68" s="14" t="str">
        <f t="shared" si="2"/>
        <v>1026</v>
      </c>
      <c r="E68" s="14">
        <v>1026</v>
      </c>
      <c r="F68" s="6">
        <v>43222</v>
      </c>
    </row>
  </sheetData>
  <sortState ref="A1:D9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B28" sqref="B28"/>
    </sheetView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hidden="1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24" t="s">
        <v>291</v>
      </c>
      <c r="B2" s="24" t="s">
        <v>292</v>
      </c>
      <c r="C2" s="24" t="s">
        <v>293</v>
      </c>
      <c r="D2" s="26" t="str">
        <f t="shared" ref="D2:D33" si="0">RIGHT(C2, LEN(C2)-4)</f>
        <v>59,580</v>
      </c>
      <c r="E2" s="26">
        <v>59580</v>
      </c>
      <c r="F2" s="27">
        <v>43253</v>
      </c>
      <c r="G2" s="12">
        <f>E2</f>
        <v>59580</v>
      </c>
      <c r="I2" s="24" t="s">
        <v>23</v>
      </c>
      <c r="J2" s="3">
        <v>2000</v>
      </c>
      <c r="K2" s="16">
        <f>G5</f>
        <v>4073</v>
      </c>
      <c r="L2" s="22">
        <f>J2-K2</f>
        <v>-2073</v>
      </c>
    </row>
    <row r="3" spans="1:12" x14ac:dyDescent="0.15">
      <c r="A3" s="42" t="s">
        <v>70</v>
      </c>
      <c r="B3" s="42" t="s">
        <v>203</v>
      </c>
      <c r="C3" s="42" t="s">
        <v>283</v>
      </c>
      <c r="D3" s="43" t="str">
        <f t="shared" si="0"/>
        <v>5,500</v>
      </c>
      <c r="E3" s="43">
        <v>5500</v>
      </c>
      <c r="F3" s="44">
        <v>43260</v>
      </c>
      <c r="G3" s="12">
        <f>E3+E4</f>
        <v>22140</v>
      </c>
      <c r="I3" s="24" t="s">
        <v>1</v>
      </c>
      <c r="J3" s="3">
        <v>15000</v>
      </c>
      <c r="K3" s="16">
        <f>G29</f>
        <v>5900</v>
      </c>
      <c r="L3" s="22">
        <f t="shared" ref="L3:L18" si="1">J3-K3</f>
        <v>9100</v>
      </c>
    </row>
    <row r="4" spans="1:12" x14ac:dyDescent="0.15">
      <c r="A4" s="42" t="s">
        <v>203</v>
      </c>
      <c r="B4" s="42" t="s">
        <v>203</v>
      </c>
      <c r="C4" s="42" t="s">
        <v>287</v>
      </c>
      <c r="D4" s="43" t="str">
        <f t="shared" si="0"/>
        <v>16,640</v>
      </c>
      <c r="E4" s="43">
        <v>16640</v>
      </c>
      <c r="F4" s="44">
        <v>43257</v>
      </c>
      <c r="I4" s="24" t="s">
        <v>14</v>
      </c>
      <c r="J4" s="3">
        <v>18000</v>
      </c>
      <c r="K4" s="16">
        <f>G46</f>
        <v>23494</v>
      </c>
      <c r="L4" s="22">
        <f t="shared" si="1"/>
        <v>-5494</v>
      </c>
    </row>
    <row r="5" spans="1:12" x14ac:dyDescent="0.15">
      <c r="A5" s="39" t="s">
        <v>178</v>
      </c>
      <c r="B5" s="39" t="s">
        <v>23</v>
      </c>
      <c r="C5" s="39" t="s">
        <v>78</v>
      </c>
      <c r="D5" s="40" t="str">
        <f t="shared" si="0"/>
        <v>206</v>
      </c>
      <c r="E5" s="40">
        <v>206</v>
      </c>
      <c r="F5" s="41">
        <v>43280</v>
      </c>
      <c r="G5" s="12">
        <f>SUM(E5:E28)</f>
        <v>4073</v>
      </c>
      <c r="I5" s="3" t="s">
        <v>112</v>
      </c>
      <c r="J5" s="3">
        <v>4000</v>
      </c>
      <c r="K5" s="16">
        <f>G35</f>
        <v>4184</v>
      </c>
      <c r="L5" s="22">
        <f t="shared" si="1"/>
        <v>-184</v>
      </c>
    </row>
    <row r="6" spans="1:12" x14ac:dyDescent="0.15">
      <c r="A6" s="39" t="s">
        <v>33</v>
      </c>
      <c r="B6" s="39" t="s">
        <v>23</v>
      </c>
      <c r="C6" s="39" t="s">
        <v>198</v>
      </c>
      <c r="D6" s="40" t="str">
        <f t="shared" si="0"/>
        <v>100</v>
      </c>
      <c r="E6" s="40">
        <v>100</v>
      </c>
      <c r="F6" s="41">
        <v>43279</v>
      </c>
      <c r="I6" s="3" t="s">
        <v>170</v>
      </c>
      <c r="J6" s="3">
        <v>4000</v>
      </c>
      <c r="K6" s="16">
        <f>G36</f>
        <v>2933</v>
      </c>
      <c r="L6" s="22">
        <f t="shared" si="1"/>
        <v>1067</v>
      </c>
    </row>
    <row r="7" spans="1:12" x14ac:dyDescent="0.15">
      <c r="A7" s="39" t="s">
        <v>52</v>
      </c>
      <c r="B7" s="39" t="s">
        <v>23</v>
      </c>
      <c r="C7" s="39" t="s">
        <v>56</v>
      </c>
      <c r="D7" s="40" t="str">
        <f t="shared" si="0"/>
        <v>280</v>
      </c>
      <c r="E7" s="40">
        <v>280</v>
      </c>
      <c r="F7" s="41">
        <v>43278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39" t="s">
        <v>52</v>
      </c>
      <c r="B8" s="39" t="s">
        <v>23</v>
      </c>
      <c r="C8" s="39" t="s">
        <v>56</v>
      </c>
      <c r="D8" s="40" t="str">
        <f t="shared" si="0"/>
        <v>280</v>
      </c>
      <c r="E8" s="40">
        <v>280</v>
      </c>
      <c r="F8" s="41">
        <v>43277</v>
      </c>
      <c r="I8" s="3" t="s">
        <v>314</v>
      </c>
      <c r="J8" s="3"/>
      <c r="K8" s="16">
        <f>G59</f>
        <v>2520</v>
      </c>
      <c r="L8" s="22"/>
    </row>
    <row r="9" spans="1:12" x14ac:dyDescent="0.15">
      <c r="A9" s="39" t="s">
        <v>52</v>
      </c>
      <c r="B9" s="39" t="s">
        <v>23</v>
      </c>
      <c r="C9" s="39" t="s">
        <v>56</v>
      </c>
      <c r="D9" s="40" t="str">
        <f t="shared" si="0"/>
        <v>280</v>
      </c>
      <c r="E9" s="40">
        <v>280</v>
      </c>
      <c r="F9" s="41">
        <v>43276</v>
      </c>
      <c r="I9" s="3" t="s">
        <v>120</v>
      </c>
      <c r="J9" s="3">
        <v>51216</v>
      </c>
      <c r="K9" s="16">
        <f>G37</f>
        <v>51216</v>
      </c>
      <c r="L9" s="22">
        <f t="shared" si="1"/>
        <v>0</v>
      </c>
    </row>
    <row r="10" spans="1:12" x14ac:dyDescent="0.15">
      <c r="A10" s="39" t="s">
        <v>33</v>
      </c>
      <c r="B10" s="39" t="s">
        <v>23</v>
      </c>
      <c r="C10" s="39" t="s">
        <v>268</v>
      </c>
      <c r="D10" s="40" t="str">
        <f t="shared" si="0"/>
        <v>108</v>
      </c>
      <c r="E10" s="40">
        <v>108</v>
      </c>
      <c r="F10" s="41">
        <v>43273</v>
      </c>
      <c r="I10" s="3" t="s">
        <v>139</v>
      </c>
      <c r="J10" s="3">
        <v>15000</v>
      </c>
      <c r="K10" s="16">
        <f>G38</f>
        <v>12145</v>
      </c>
      <c r="L10" s="22">
        <f t="shared" si="1"/>
        <v>2855</v>
      </c>
    </row>
    <row r="11" spans="1:12" x14ac:dyDescent="0.15">
      <c r="A11" s="39" t="s">
        <v>178</v>
      </c>
      <c r="B11" s="39" t="s">
        <v>23</v>
      </c>
      <c r="C11" s="39" t="s">
        <v>78</v>
      </c>
      <c r="D11" s="40" t="str">
        <f t="shared" si="0"/>
        <v>206</v>
      </c>
      <c r="E11" s="40">
        <v>206</v>
      </c>
      <c r="F11" s="41">
        <v>43273</v>
      </c>
      <c r="I11" s="3" t="s">
        <v>138</v>
      </c>
      <c r="J11" s="3">
        <v>0</v>
      </c>
      <c r="K11" s="16">
        <f>G34</f>
        <v>649</v>
      </c>
      <c r="L11" s="22">
        <f t="shared" si="1"/>
        <v>-649</v>
      </c>
    </row>
    <row r="12" spans="1:12" x14ac:dyDescent="0.15">
      <c r="A12" s="39" t="s">
        <v>33</v>
      </c>
      <c r="B12" s="39" t="s">
        <v>23</v>
      </c>
      <c r="C12" s="39" t="s">
        <v>198</v>
      </c>
      <c r="D12" s="40" t="str">
        <f t="shared" si="0"/>
        <v>100</v>
      </c>
      <c r="E12" s="40">
        <v>100</v>
      </c>
      <c r="F12" s="41">
        <v>43272</v>
      </c>
      <c r="I12" s="3" t="s">
        <v>144</v>
      </c>
      <c r="J12" s="3">
        <v>3000</v>
      </c>
      <c r="K12" s="16">
        <f>G40</f>
        <v>1080</v>
      </c>
      <c r="L12" s="22">
        <f t="shared" si="1"/>
        <v>1920</v>
      </c>
    </row>
    <row r="13" spans="1:12" x14ac:dyDescent="0.15">
      <c r="A13" s="39" t="s">
        <v>269</v>
      </c>
      <c r="B13" s="39" t="s">
        <v>23</v>
      </c>
      <c r="C13" s="39" t="s">
        <v>270</v>
      </c>
      <c r="D13" s="40" t="str">
        <f t="shared" si="0"/>
        <v>324</v>
      </c>
      <c r="E13" s="40">
        <v>324</v>
      </c>
      <c r="F13" s="41">
        <v>43272</v>
      </c>
      <c r="I13" s="3" t="s">
        <v>6</v>
      </c>
      <c r="J13" s="3">
        <v>0</v>
      </c>
      <c r="K13" s="16">
        <f>G41</f>
        <v>10206</v>
      </c>
      <c r="L13" s="22">
        <f t="shared" si="1"/>
        <v>-10206</v>
      </c>
    </row>
    <row r="14" spans="1:12" x14ac:dyDescent="0.15">
      <c r="A14" s="39" t="s">
        <v>33</v>
      </c>
      <c r="B14" s="39" t="s">
        <v>23</v>
      </c>
      <c r="C14" s="39" t="s">
        <v>189</v>
      </c>
      <c r="D14" s="40" t="str">
        <f t="shared" si="0"/>
        <v>120</v>
      </c>
      <c r="E14" s="40">
        <v>120</v>
      </c>
      <c r="F14" s="41">
        <v>43271</v>
      </c>
      <c r="I14" s="3" t="s">
        <v>26</v>
      </c>
      <c r="J14" s="3">
        <v>1000</v>
      </c>
      <c r="K14" s="16">
        <f>G60</f>
        <v>600</v>
      </c>
      <c r="L14" s="22">
        <f t="shared" si="1"/>
        <v>400</v>
      </c>
    </row>
    <row r="15" spans="1:12" x14ac:dyDescent="0.15">
      <c r="A15" s="39" t="s">
        <v>33</v>
      </c>
      <c r="B15" s="39" t="s">
        <v>23</v>
      </c>
      <c r="C15" s="39" t="s">
        <v>271</v>
      </c>
      <c r="D15" s="40" t="str">
        <f t="shared" si="0"/>
        <v>110</v>
      </c>
      <c r="E15" s="40">
        <v>110</v>
      </c>
      <c r="F15" s="41">
        <v>43270</v>
      </c>
      <c r="I15" s="3" t="s">
        <v>249</v>
      </c>
      <c r="J15" s="3"/>
      <c r="K15" s="16">
        <f>G3</f>
        <v>22140</v>
      </c>
      <c r="L15" s="22"/>
    </row>
    <row r="16" spans="1:12" x14ac:dyDescent="0.15">
      <c r="A16" s="39" t="s">
        <v>33</v>
      </c>
      <c r="B16" s="39" t="s">
        <v>23</v>
      </c>
      <c r="C16" s="39" t="s">
        <v>189</v>
      </c>
      <c r="D16" s="40" t="str">
        <f t="shared" si="0"/>
        <v>120</v>
      </c>
      <c r="E16" s="40">
        <v>120</v>
      </c>
      <c r="F16" s="41">
        <v>43266</v>
      </c>
      <c r="I16" s="3" t="s">
        <v>62</v>
      </c>
      <c r="J16" s="3">
        <v>2500</v>
      </c>
      <c r="K16" s="16">
        <f>G62</f>
        <v>2486</v>
      </c>
      <c r="L16" s="22">
        <f t="shared" si="1"/>
        <v>14</v>
      </c>
    </row>
    <row r="17" spans="1:12" x14ac:dyDescent="0.15">
      <c r="A17" s="39" t="s">
        <v>278</v>
      </c>
      <c r="B17" s="39" t="s">
        <v>23</v>
      </c>
      <c r="C17" s="39" t="s">
        <v>279</v>
      </c>
      <c r="D17" s="40" t="str">
        <f t="shared" si="0"/>
        <v>442</v>
      </c>
      <c r="E17" s="40">
        <v>442</v>
      </c>
      <c r="F17" s="41">
        <v>43266</v>
      </c>
      <c r="I17" s="24" t="s">
        <v>313</v>
      </c>
      <c r="J17" s="3"/>
      <c r="K17" s="16">
        <f>G2</f>
        <v>59580</v>
      </c>
      <c r="L17" s="22"/>
    </row>
    <row r="18" spans="1:12" x14ac:dyDescent="0.15">
      <c r="A18" s="39" t="s">
        <v>141</v>
      </c>
      <c r="B18" s="39" t="s">
        <v>23</v>
      </c>
      <c r="C18" s="39" t="s">
        <v>180</v>
      </c>
      <c r="D18" s="40" t="str">
        <f t="shared" si="0"/>
        <v>20</v>
      </c>
      <c r="E18" s="40">
        <v>20</v>
      </c>
      <c r="F18" s="41">
        <v>43265</v>
      </c>
      <c r="J18" s="65">
        <f>SUM(J2:J16)</f>
        <v>117216</v>
      </c>
      <c r="K18" s="66">
        <f>SUM(K2:K17)</f>
        <v>203206</v>
      </c>
      <c r="L18" s="67">
        <f t="shared" si="1"/>
        <v>-85990</v>
      </c>
    </row>
    <row r="19" spans="1:12" x14ac:dyDescent="0.15">
      <c r="A19" s="39" t="s">
        <v>178</v>
      </c>
      <c r="B19" s="39" t="s">
        <v>23</v>
      </c>
      <c r="C19" s="39" t="s">
        <v>78</v>
      </c>
      <c r="D19" s="40" t="str">
        <f t="shared" si="0"/>
        <v>206</v>
      </c>
      <c r="E19" s="40">
        <v>206</v>
      </c>
      <c r="F19" s="41">
        <v>43265</v>
      </c>
    </row>
    <row r="20" spans="1:12" x14ac:dyDescent="0.15">
      <c r="A20" s="39" t="s">
        <v>57</v>
      </c>
      <c r="B20" s="39" t="s">
        <v>23</v>
      </c>
      <c r="C20" s="39" t="s">
        <v>268</v>
      </c>
      <c r="D20" s="40" t="str">
        <f t="shared" si="0"/>
        <v>108</v>
      </c>
      <c r="E20" s="40">
        <v>108</v>
      </c>
      <c r="F20" s="41">
        <v>43264</v>
      </c>
    </row>
    <row r="21" spans="1:12" x14ac:dyDescent="0.15">
      <c r="A21" s="39" t="s">
        <v>141</v>
      </c>
      <c r="B21" s="39" t="s">
        <v>23</v>
      </c>
      <c r="C21" s="39" t="s">
        <v>271</v>
      </c>
      <c r="D21" s="40" t="str">
        <f t="shared" si="0"/>
        <v>110</v>
      </c>
      <c r="E21" s="40">
        <v>110</v>
      </c>
      <c r="F21" s="41">
        <v>43264</v>
      </c>
    </row>
    <row r="22" spans="1:12" x14ac:dyDescent="0.15">
      <c r="A22" s="39" t="s">
        <v>178</v>
      </c>
      <c r="B22" s="39" t="s">
        <v>23</v>
      </c>
      <c r="C22" s="39" t="s">
        <v>78</v>
      </c>
      <c r="D22" s="40" t="str">
        <f t="shared" si="0"/>
        <v>206</v>
      </c>
      <c r="E22" s="40">
        <v>206</v>
      </c>
      <c r="F22" s="41">
        <v>43262</v>
      </c>
    </row>
    <row r="23" spans="1:12" x14ac:dyDescent="0.15">
      <c r="A23" s="39" t="s">
        <v>278</v>
      </c>
      <c r="B23" s="39" t="s">
        <v>23</v>
      </c>
      <c r="C23" s="39" t="s">
        <v>281</v>
      </c>
      <c r="D23" s="40" t="str">
        <f t="shared" si="0"/>
        <v>164</v>
      </c>
      <c r="E23" s="40">
        <v>164</v>
      </c>
      <c r="F23" s="41">
        <v>43260</v>
      </c>
    </row>
    <row r="24" spans="1:12" x14ac:dyDescent="0.15">
      <c r="A24" s="39" t="s">
        <v>33</v>
      </c>
      <c r="B24" s="39" t="s">
        <v>23</v>
      </c>
      <c r="C24" s="39" t="s">
        <v>284</v>
      </c>
      <c r="D24" s="40" t="str">
        <f t="shared" si="0"/>
        <v>130</v>
      </c>
      <c r="E24" s="40">
        <v>130</v>
      </c>
      <c r="F24" s="41">
        <v>43259</v>
      </c>
    </row>
    <row r="25" spans="1:12" x14ac:dyDescent="0.15">
      <c r="A25" s="39" t="s">
        <v>33</v>
      </c>
      <c r="B25" s="39" t="s">
        <v>23</v>
      </c>
      <c r="C25" s="39" t="s">
        <v>39</v>
      </c>
      <c r="D25" s="40" t="str">
        <f t="shared" si="0"/>
        <v>115</v>
      </c>
      <c r="E25" s="40">
        <v>115</v>
      </c>
      <c r="F25" s="41">
        <v>43258</v>
      </c>
    </row>
    <row r="26" spans="1:12" x14ac:dyDescent="0.15">
      <c r="A26" s="39" t="s">
        <v>33</v>
      </c>
      <c r="B26" s="39" t="s">
        <v>23</v>
      </c>
      <c r="C26" s="39" t="s">
        <v>39</v>
      </c>
      <c r="D26" s="40" t="str">
        <f t="shared" si="0"/>
        <v>115</v>
      </c>
      <c r="E26" s="40">
        <v>115</v>
      </c>
      <c r="F26" s="41">
        <v>43257</v>
      </c>
    </row>
    <row r="27" spans="1:12" x14ac:dyDescent="0.15">
      <c r="A27" s="39" t="s">
        <v>33</v>
      </c>
      <c r="B27" s="39" t="s">
        <v>23</v>
      </c>
      <c r="C27" s="39" t="s">
        <v>39</v>
      </c>
      <c r="D27" s="40" t="str">
        <f t="shared" si="0"/>
        <v>115</v>
      </c>
      <c r="E27" s="40">
        <v>115</v>
      </c>
      <c r="F27" s="41">
        <v>43256</v>
      </c>
    </row>
    <row r="28" spans="1:12" x14ac:dyDescent="0.15">
      <c r="A28" s="39" t="s">
        <v>57</v>
      </c>
      <c r="B28" s="39" t="s">
        <v>23</v>
      </c>
      <c r="C28" s="39" t="s">
        <v>268</v>
      </c>
      <c r="D28" s="40" t="str">
        <f t="shared" si="0"/>
        <v>108</v>
      </c>
      <c r="E28" s="40">
        <v>108</v>
      </c>
      <c r="F28" s="41">
        <v>43253</v>
      </c>
    </row>
    <row r="29" spans="1:12" x14ac:dyDescent="0.15">
      <c r="A29" s="36" t="s">
        <v>40</v>
      </c>
      <c r="B29" s="36" t="s">
        <v>1</v>
      </c>
      <c r="C29" s="36" t="s">
        <v>259</v>
      </c>
      <c r="D29" s="37" t="str">
        <f t="shared" si="0"/>
        <v>1,170</v>
      </c>
      <c r="E29" s="37">
        <v>1170</v>
      </c>
      <c r="F29" s="38">
        <v>43281</v>
      </c>
      <c r="G29" s="12">
        <f>SUM(E29:E33)</f>
        <v>5900</v>
      </c>
    </row>
    <row r="30" spans="1:12" x14ac:dyDescent="0.15">
      <c r="A30" s="36" t="s">
        <v>40</v>
      </c>
      <c r="B30" s="36" t="s">
        <v>1</v>
      </c>
      <c r="C30" s="36" t="s">
        <v>267</v>
      </c>
      <c r="D30" s="37" t="str">
        <f t="shared" si="0"/>
        <v>1,180</v>
      </c>
      <c r="E30" s="37">
        <v>1180</v>
      </c>
      <c r="F30" s="38">
        <v>43274</v>
      </c>
    </row>
    <row r="31" spans="1:12" x14ac:dyDescent="0.15">
      <c r="A31" s="36" t="s">
        <v>40</v>
      </c>
      <c r="B31" s="36" t="s">
        <v>1</v>
      </c>
      <c r="C31" s="36" t="s">
        <v>276</v>
      </c>
      <c r="D31" s="37" t="str">
        <f t="shared" si="0"/>
        <v>1,190</v>
      </c>
      <c r="E31" s="37">
        <v>1190</v>
      </c>
      <c r="F31" s="38">
        <v>43267</v>
      </c>
    </row>
    <row r="32" spans="1:12" x14ac:dyDescent="0.15">
      <c r="A32" s="36" t="s">
        <v>40</v>
      </c>
      <c r="B32" s="36" t="s">
        <v>1</v>
      </c>
      <c r="C32" s="36" t="s">
        <v>276</v>
      </c>
      <c r="D32" s="37" t="str">
        <f t="shared" si="0"/>
        <v>1,190</v>
      </c>
      <c r="E32" s="37">
        <v>1190</v>
      </c>
      <c r="F32" s="38">
        <v>43260</v>
      </c>
    </row>
    <row r="33" spans="1:7" x14ac:dyDescent="0.15">
      <c r="A33" s="36" t="s">
        <v>40</v>
      </c>
      <c r="B33" s="36" t="s">
        <v>1</v>
      </c>
      <c r="C33" s="36" t="s">
        <v>259</v>
      </c>
      <c r="D33" s="37" t="str">
        <f t="shared" si="0"/>
        <v>1,170</v>
      </c>
      <c r="E33" s="37">
        <v>1170</v>
      </c>
      <c r="F33" s="38">
        <v>43253</v>
      </c>
    </row>
    <row r="34" spans="1:7" x14ac:dyDescent="0.15">
      <c r="A34" s="24" t="s">
        <v>299</v>
      </c>
      <c r="B34" s="24" t="s">
        <v>138</v>
      </c>
      <c r="C34" s="24" t="s">
        <v>260</v>
      </c>
      <c r="D34" s="26" t="str">
        <f t="shared" ref="D34:D64" si="2">RIGHT(C34, LEN(C34)-4)</f>
        <v>649</v>
      </c>
      <c r="E34" s="26">
        <v>649</v>
      </c>
      <c r="F34" s="27">
        <v>43268</v>
      </c>
      <c r="G34" s="12">
        <f>E34</f>
        <v>649</v>
      </c>
    </row>
    <row r="35" spans="1:7" x14ac:dyDescent="0.15">
      <c r="A35" s="24" t="s">
        <v>307</v>
      </c>
      <c r="B35" s="24" t="s">
        <v>112</v>
      </c>
      <c r="C35" s="24" t="s">
        <v>308</v>
      </c>
      <c r="D35" s="26" t="str">
        <f t="shared" si="2"/>
        <v>4,184</v>
      </c>
      <c r="E35" s="26">
        <v>4184</v>
      </c>
      <c r="F35" s="27">
        <v>43254</v>
      </c>
      <c r="G35" s="12">
        <f>E35</f>
        <v>4184</v>
      </c>
    </row>
    <row r="36" spans="1:7" x14ac:dyDescent="0.15">
      <c r="A36" s="24" t="s">
        <v>262</v>
      </c>
      <c r="B36" s="24" t="s">
        <v>170</v>
      </c>
      <c r="C36" s="24" t="s">
        <v>263</v>
      </c>
      <c r="D36" s="26" t="str">
        <f t="shared" si="2"/>
        <v>2,933</v>
      </c>
      <c r="E36" s="26">
        <v>2933</v>
      </c>
      <c r="F36" s="27">
        <v>43277</v>
      </c>
      <c r="G36" s="12">
        <f>E36</f>
        <v>2933</v>
      </c>
    </row>
    <row r="37" spans="1:7" x14ac:dyDescent="0.15">
      <c r="A37" s="24" t="s">
        <v>310</v>
      </c>
      <c r="B37" s="24" t="s">
        <v>120</v>
      </c>
      <c r="C37" s="24" t="s">
        <v>311</v>
      </c>
      <c r="D37" s="26" t="str">
        <f t="shared" si="2"/>
        <v>51,216</v>
      </c>
      <c r="E37" s="28">
        <v>51216</v>
      </c>
      <c r="F37" s="27">
        <v>43278</v>
      </c>
      <c r="G37" s="64">
        <f>E37</f>
        <v>51216</v>
      </c>
    </row>
    <row r="38" spans="1:7" x14ac:dyDescent="0.15">
      <c r="A38" s="24" t="s">
        <v>297</v>
      </c>
      <c r="B38" s="24" t="s">
        <v>139</v>
      </c>
      <c r="C38" s="24" t="s">
        <v>298</v>
      </c>
      <c r="D38" s="26" t="str">
        <f t="shared" si="2"/>
        <v>789</v>
      </c>
      <c r="E38" s="26">
        <v>789</v>
      </c>
      <c r="F38" s="27">
        <v>43268</v>
      </c>
      <c r="G38" s="12">
        <f>E38+E39</f>
        <v>12145</v>
      </c>
    </row>
    <row r="39" spans="1:7" x14ac:dyDescent="0.15">
      <c r="A39" s="24" t="s">
        <v>305</v>
      </c>
      <c r="B39" s="24" t="s">
        <v>139</v>
      </c>
      <c r="C39" s="24" t="s">
        <v>306</v>
      </c>
      <c r="D39" s="26" t="str">
        <f t="shared" si="2"/>
        <v>11,356</v>
      </c>
      <c r="E39" s="26">
        <v>11356</v>
      </c>
      <c r="F39" s="27">
        <v>43262</v>
      </c>
    </row>
    <row r="40" spans="1:7" x14ac:dyDescent="0.15">
      <c r="A40" s="24" t="s">
        <v>257</v>
      </c>
      <c r="B40" s="24" t="s">
        <v>144</v>
      </c>
      <c r="C40" s="24" t="s">
        <v>258</v>
      </c>
      <c r="D40" s="26" t="str">
        <f t="shared" si="2"/>
        <v>1,080</v>
      </c>
      <c r="E40" s="26">
        <v>1080</v>
      </c>
      <c r="F40" s="27">
        <v>43281</v>
      </c>
      <c r="G40" s="12">
        <f>E40</f>
        <v>1080</v>
      </c>
    </row>
    <row r="41" spans="1:7" x14ac:dyDescent="0.15">
      <c r="A41" s="33" t="s">
        <v>265</v>
      </c>
      <c r="B41" s="33" t="s">
        <v>6</v>
      </c>
      <c r="C41" s="33" t="s">
        <v>266</v>
      </c>
      <c r="D41" s="34" t="str">
        <f t="shared" si="2"/>
        <v>305</v>
      </c>
      <c r="E41" s="34">
        <v>305</v>
      </c>
      <c r="F41" s="35">
        <v>43274</v>
      </c>
      <c r="G41" s="12">
        <f>SUM(E41:E45)</f>
        <v>10206</v>
      </c>
    </row>
    <row r="42" spans="1:7" x14ac:dyDescent="0.15">
      <c r="A42" s="33" t="s">
        <v>274</v>
      </c>
      <c r="B42" s="33" t="s">
        <v>6</v>
      </c>
      <c r="C42" s="33" t="s">
        <v>275</v>
      </c>
      <c r="D42" s="34" t="str">
        <f t="shared" si="2"/>
        <v>751</v>
      </c>
      <c r="E42" s="34">
        <v>751</v>
      </c>
      <c r="F42" s="35">
        <v>43267</v>
      </c>
    </row>
    <row r="43" spans="1:7" x14ac:dyDescent="0.15">
      <c r="A43" s="33" t="s">
        <v>20</v>
      </c>
      <c r="B43" s="33" t="s">
        <v>6</v>
      </c>
      <c r="C43" s="33" t="s">
        <v>290</v>
      </c>
      <c r="D43" s="34" t="str">
        <f t="shared" si="2"/>
        <v>540</v>
      </c>
      <c r="E43" s="34">
        <v>540</v>
      </c>
      <c r="F43" s="35">
        <v>43254</v>
      </c>
    </row>
    <row r="44" spans="1:7" x14ac:dyDescent="0.15">
      <c r="A44" s="33" t="s">
        <v>300</v>
      </c>
      <c r="B44" s="33" t="s">
        <v>6</v>
      </c>
      <c r="C44" s="33" t="s">
        <v>212</v>
      </c>
      <c r="D44" s="34" t="str">
        <f t="shared" si="2"/>
        <v>360</v>
      </c>
      <c r="E44" s="34">
        <v>360</v>
      </c>
      <c r="F44" s="35">
        <v>43266</v>
      </c>
    </row>
    <row r="45" spans="1:7" x14ac:dyDescent="0.15">
      <c r="A45" s="33" t="s">
        <v>303</v>
      </c>
      <c r="B45" s="33" t="s">
        <v>6</v>
      </c>
      <c r="C45" s="33" t="s">
        <v>304</v>
      </c>
      <c r="D45" s="34" t="str">
        <f t="shared" si="2"/>
        <v>8,250</v>
      </c>
      <c r="E45" s="34">
        <v>8250</v>
      </c>
      <c r="F45" s="35">
        <v>43263</v>
      </c>
    </row>
    <row r="46" spans="1:7" x14ac:dyDescent="0.15">
      <c r="A46" s="45" t="s">
        <v>16</v>
      </c>
      <c r="B46" s="45" t="s">
        <v>14</v>
      </c>
      <c r="C46" s="45" t="s">
        <v>260</v>
      </c>
      <c r="D46" s="46" t="str">
        <f t="shared" si="2"/>
        <v>649</v>
      </c>
      <c r="E46" s="46">
        <v>649</v>
      </c>
      <c r="F46" s="47">
        <v>43281</v>
      </c>
      <c r="G46" s="12">
        <f>SUM(E46:E58)</f>
        <v>23494</v>
      </c>
    </row>
    <row r="47" spans="1:7" x14ac:dyDescent="0.15">
      <c r="A47" s="45" t="s">
        <v>16</v>
      </c>
      <c r="B47" s="45" t="s">
        <v>14</v>
      </c>
      <c r="C47" s="48" t="s">
        <v>261</v>
      </c>
      <c r="D47" s="46" t="str">
        <f t="shared" si="2"/>
        <v>973</v>
      </c>
      <c r="E47" s="46">
        <v>973</v>
      </c>
      <c r="F47" s="47">
        <v>43280</v>
      </c>
    </row>
    <row r="48" spans="1:7" x14ac:dyDescent="0.15">
      <c r="A48" s="45" t="s">
        <v>16</v>
      </c>
      <c r="B48" s="45" t="s">
        <v>14</v>
      </c>
      <c r="C48" s="45" t="s">
        <v>264</v>
      </c>
      <c r="D48" s="46" t="str">
        <f t="shared" si="2"/>
        <v>2,799</v>
      </c>
      <c r="E48" s="46">
        <v>2799</v>
      </c>
      <c r="F48" s="47">
        <v>43275</v>
      </c>
    </row>
    <row r="49" spans="1:7" x14ac:dyDescent="0.15">
      <c r="A49" s="45" t="s">
        <v>13</v>
      </c>
      <c r="B49" s="45" t="s">
        <v>14</v>
      </c>
      <c r="C49" s="48" t="s">
        <v>272</v>
      </c>
      <c r="D49" s="46" t="str">
        <f t="shared" si="2"/>
        <v>2,422</v>
      </c>
      <c r="E49" s="46">
        <v>2422</v>
      </c>
      <c r="F49" s="47">
        <v>43268</v>
      </c>
    </row>
    <row r="50" spans="1:7" x14ac:dyDescent="0.15">
      <c r="A50" s="45" t="s">
        <v>16</v>
      </c>
      <c r="B50" s="45" t="s">
        <v>14</v>
      </c>
      <c r="C50" s="45" t="s">
        <v>273</v>
      </c>
      <c r="D50" s="46" t="str">
        <f t="shared" si="2"/>
        <v>4,517</v>
      </c>
      <c r="E50" s="46">
        <v>4517</v>
      </c>
      <c r="F50" s="47">
        <v>43268</v>
      </c>
    </row>
    <row r="51" spans="1:7" x14ac:dyDescent="0.15">
      <c r="A51" s="45" t="s">
        <v>16</v>
      </c>
      <c r="B51" s="45" t="s">
        <v>14</v>
      </c>
      <c r="C51" s="45" t="s">
        <v>277</v>
      </c>
      <c r="D51" s="46" t="str">
        <f t="shared" si="2"/>
        <v>1,001</v>
      </c>
      <c r="E51" s="46">
        <v>1001</v>
      </c>
      <c r="F51" s="47">
        <v>43266</v>
      </c>
    </row>
    <row r="52" spans="1:7" x14ac:dyDescent="0.15">
      <c r="A52" s="45" t="s">
        <v>16</v>
      </c>
      <c r="B52" s="45" t="s">
        <v>14</v>
      </c>
      <c r="C52" s="45" t="s">
        <v>280</v>
      </c>
      <c r="D52" s="46" t="str">
        <f t="shared" si="2"/>
        <v>1,622</v>
      </c>
      <c r="E52" s="46">
        <v>1622</v>
      </c>
      <c r="F52" s="47">
        <v>43263</v>
      </c>
    </row>
    <row r="53" spans="1:7" x14ac:dyDescent="0.15">
      <c r="A53" s="45" t="s">
        <v>16</v>
      </c>
      <c r="B53" s="45" t="s">
        <v>14</v>
      </c>
      <c r="C53" s="45" t="s">
        <v>282</v>
      </c>
      <c r="D53" s="46" t="str">
        <f t="shared" si="2"/>
        <v>750</v>
      </c>
      <c r="E53" s="46">
        <v>750</v>
      </c>
      <c r="F53" s="47">
        <v>43260</v>
      </c>
    </row>
    <row r="54" spans="1:7" x14ac:dyDescent="0.15">
      <c r="A54" s="45" t="s">
        <v>285</v>
      </c>
      <c r="B54" s="45" t="s">
        <v>14</v>
      </c>
      <c r="C54" s="45" t="s">
        <v>286</v>
      </c>
      <c r="D54" s="46" t="str">
        <f t="shared" si="2"/>
        <v>1,103</v>
      </c>
      <c r="E54" s="46">
        <v>1103</v>
      </c>
      <c r="F54" s="47">
        <v>43259</v>
      </c>
    </row>
    <row r="55" spans="1:7" x14ac:dyDescent="0.15">
      <c r="A55" s="45" t="s">
        <v>13</v>
      </c>
      <c r="B55" s="45" t="s">
        <v>14</v>
      </c>
      <c r="C55" s="45" t="s">
        <v>288</v>
      </c>
      <c r="D55" s="46" t="str">
        <f t="shared" si="2"/>
        <v>1,797</v>
      </c>
      <c r="E55" s="46">
        <v>1797</v>
      </c>
      <c r="F55" s="47">
        <v>43255</v>
      </c>
    </row>
    <row r="56" spans="1:7" x14ac:dyDescent="0.15">
      <c r="A56" s="45" t="s">
        <v>16</v>
      </c>
      <c r="B56" s="45" t="s">
        <v>14</v>
      </c>
      <c r="C56" s="45" t="s">
        <v>289</v>
      </c>
      <c r="D56" s="46" t="str">
        <f t="shared" si="2"/>
        <v>3,834</v>
      </c>
      <c r="E56" s="46">
        <v>3834</v>
      </c>
      <c r="F56" s="47">
        <v>43254</v>
      </c>
    </row>
    <row r="57" spans="1:7" x14ac:dyDescent="0.15">
      <c r="A57" s="45" t="s">
        <v>16</v>
      </c>
      <c r="B57" s="45" t="s">
        <v>14</v>
      </c>
      <c r="C57" s="45" t="s">
        <v>294</v>
      </c>
      <c r="D57" s="46" t="str">
        <f t="shared" si="2"/>
        <v>535</v>
      </c>
      <c r="E57" s="46">
        <v>535</v>
      </c>
      <c r="F57" s="47">
        <v>43253</v>
      </c>
    </row>
    <row r="58" spans="1:7" x14ac:dyDescent="0.15">
      <c r="A58" s="45" t="s">
        <v>295</v>
      </c>
      <c r="B58" s="45" t="s">
        <v>14</v>
      </c>
      <c r="C58" s="45" t="s">
        <v>296</v>
      </c>
      <c r="D58" s="46" t="str">
        <f t="shared" si="2"/>
        <v>1,492</v>
      </c>
      <c r="E58" s="46">
        <v>1492</v>
      </c>
      <c r="F58" s="47">
        <v>43252</v>
      </c>
    </row>
    <row r="59" spans="1:7" x14ac:dyDescent="0.15">
      <c r="A59" s="24" t="s">
        <v>122</v>
      </c>
      <c r="B59" s="24" t="s">
        <v>123</v>
      </c>
      <c r="C59" s="24" t="s">
        <v>312</v>
      </c>
      <c r="D59" s="26" t="str">
        <f t="shared" si="2"/>
        <v>2,520</v>
      </c>
      <c r="E59" s="28">
        <v>2520</v>
      </c>
      <c r="F59" s="24">
        <v>43277</v>
      </c>
      <c r="G59" s="64">
        <f>E59</f>
        <v>2520</v>
      </c>
    </row>
    <row r="60" spans="1:7" x14ac:dyDescent="0.15">
      <c r="A60" s="30" t="s">
        <v>25</v>
      </c>
      <c r="B60" s="30" t="s">
        <v>26</v>
      </c>
      <c r="C60" s="30" t="s">
        <v>38</v>
      </c>
      <c r="D60" s="31" t="str">
        <f t="shared" si="2"/>
        <v>500</v>
      </c>
      <c r="E60" s="31">
        <v>500</v>
      </c>
      <c r="F60" s="32">
        <v>43266</v>
      </c>
      <c r="G60" s="12">
        <f>E60+E61</f>
        <v>600</v>
      </c>
    </row>
    <row r="61" spans="1:7" x14ac:dyDescent="0.15">
      <c r="A61" s="30" t="s">
        <v>25</v>
      </c>
      <c r="B61" s="30" t="s">
        <v>26</v>
      </c>
      <c r="C61" s="57" t="s">
        <v>198</v>
      </c>
      <c r="D61" s="31" t="str">
        <f t="shared" si="2"/>
        <v>100</v>
      </c>
      <c r="E61" s="31">
        <v>100</v>
      </c>
      <c r="F61" s="32">
        <v>43266</v>
      </c>
    </row>
    <row r="62" spans="1:7" x14ac:dyDescent="0.15">
      <c r="A62" s="49" t="s">
        <v>87</v>
      </c>
      <c r="B62" s="49" t="s">
        <v>62</v>
      </c>
      <c r="C62" s="49" t="s">
        <v>88</v>
      </c>
      <c r="D62" s="50" t="str">
        <f t="shared" si="2"/>
        <v>980</v>
      </c>
      <c r="E62" s="50">
        <v>980</v>
      </c>
      <c r="F62" s="51">
        <v>43279</v>
      </c>
      <c r="G62" s="12">
        <f>SUM(E62:E64)</f>
        <v>2486</v>
      </c>
    </row>
    <row r="63" spans="1:7" x14ac:dyDescent="0.15">
      <c r="A63" s="49" t="s">
        <v>301</v>
      </c>
      <c r="B63" s="49" t="s">
        <v>62</v>
      </c>
      <c r="C63" s="49" t="s">
        <v>302</v>
      </c>
      <c r="D63" s="50" t="str">
        <f t="shared" si="2"/>
        <v>480</v>
      </c>
      <c r="E63" s="50">
        <v>480</v>
      </c>
      <c r="F63" s="51">
        <v>43264</v>
      </c>
    </row>
    <row r="64" spans="1:7" x14ac:dyDescent="0.15">
      <c r="A64" s="49" t="s">
        <v>218</v>
      </c>
      <c r="B64" s="49" t="s">
        <v>62</v>
      </c>
      <c r="C64" s="49" t="s">
        <v>309</v>
      </c>
      <c r="D64" s="50" t="str">
        <f t="shared" si="2"/>
        <v>1,026</v>
      </c>
      <c r="E64" s="50">
        <v>1026</v>
      </c>
      <c r="F64" s="51">
        <v>43253</v>
      </c>
    </row>
    <row r="65" spans="1:6" x14ac:dyDescent="0.15">
      <c r="A65" s="29"/>
      <c r="B65" s="29"/>
      <c r="C65" s="29"/>
      <c r="D65" s="29"/>
      <c r="E65" s="29"/>
      <c r="F65" s="29"/>
    </row>
    <row r="66" spans="1:6" x14ac:dyDescent="0.15">
      <c r="A66" s="29"/>
      <c r="B66" s="29"/>
      <c r="C66" s="29"/>
      <c r="D66" s="29"/>
      <c r="E66" s="29"/>
      <c r="F66" s="29"/>
    </row>
  </sheetData>
  <sortState ref="A2:F65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H14" sqref="H14"/>
    </sheetView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337</v>
      </c>
      <c r="D2" s="40" t="str">
        <f t="shared" ref="D2:D33" si="0">RIGHT(C2, LEN(C2)-4)</f>
        <v>1,000</v>
      </c>
      <c r="E2" s="71">
        <v>1000</v>
      </c>
      <c r="F2" s="41">
        <v>43308</v>
      </c>
      <c r="G2" s="64">
        <f>SUM(E2:E5)</f>
        <v>6203</v>
      </c>
      <c r="I2" s="24" t="s">
        <v>23</v>
      </c>
      <c r="J2" s="3">
        <v>2000</v>
      </c>
      <c r="K2" s="16">
        <f>G8</f>
        <v>5175</v>
      </c>
      <c r="L2" s="22">
        <f>J2-K2</f>
        <v>-3175</v>
      </c>
    </row>
    <row r="3" spans="1:12" x14ac:dyDescent="0.15">
      <c r="A3" s="39" t="s">
        <v>9</v>
      </c>
      <c r="B3" s="39" t="s">
        <v>9</v>
      </c>
      <c r="C3" s="39" t="s">
        <v>396</v>
      </c>
      <c r="D3" s="40" t="str">
        <f t="shared" si="0"/>
        <v>2,203</v>
      </c>
      <c r="E3" s="71">
        <v>2203</v>
      </c>
      <c r="F3" s="41">
        <v>43304</v>
      </c>
      <c r="I3" s="24" t="s">
        <v>1</v>
      </c>
      <c r="J3" s="3">
        <v>15000</v>
      </c>
      <c r="K3" s="16">
        <f>G41</f>
        <v>9090</v>
      </c>
      <c r="L3" s="22">
        <f t="shared" ref="L3:L19" si="1">J3-K3</f>
        <v>5910</v>
      </c>
    </row>
    <row r="4" spans="1:12" x14ac:dyDescent="0.15">
      <c r="A4" s="39" t="s">
        <v>9</v>
      </c>
      <c r="B4" s="39" t="s">
        <v>9</v>
      </c>
      <c r="C4" s="39" t="s">
        <v>337</v>
      </c>
      <c r="D4" s="40" t="str">
        <f t="shared" si="0"/>
        <v>1,000</v>
      </c>
      <c r="E4" s="71">
        <v>1000</v>
      </c>
      <c r="F4" s="41">
        <v>43299</v>
      </c>
      <c r="I4" s="24" t="s">
        <v>14</v>
      </c>
      <c r="J4" s="3">
        <v>18000</v>
      </c>
      <c r="K4" s="16">
        <f>G62</f>
        <v>22460</v>
      </c>
      <c r="L4" s="22">
        <f t="shared" si="1"/>
        <v>-4460</v>
      </c>
    </row>
    <row r="5" spans="1:12" x14ac:dyDescent="0.15">
      <c r="A5" s="39" t="s">
        <v>9</v>
      </c>
      <c r="B5" s="39" t="s">
        <v>9</v>
      </c>
      <c r="C5" s="39" t="s">
        <v>324</v>
      </c>
      <c r="D5" s="40" t="str">
        <f t="shared" si="0"/>
        <v>2,000</v>
      </c>
      <c r="E5" s="71">
        <v>2000</v>
      </c>
      <c r="F5" s="41">
        <v>43289</v>
      </c>
      <c r="I5" s="3" t="s">
        <v>112</v>
      </c>
      <c r="J5" s="3">
        <v>4000</v>
      </c>
      <c r="K5" s="16">
        <f>G50</f>
        <v>4966</v>
      </c>
      <c r="L5" s="22">
        <f t="shared" si="1"/>
        <v>-966</v>
      </c>
    </row>
    <row r="6" spans="1:12" x14ac:dyDescent="0.15">
      <c r="A6" s="36" t="s">
        <v>203</v>
      </c>
      <c r="B6" s="36" t="s">
        <v>203</v>
      </c>
      <c r="C6" s="36" t="s">
        <v>287</v>
      </c>
      <c r="D6" s="37" t="str">
        <f t="shared" si="0"/>
        <v>16,640</v>
      </c>
      <c r="E6" s="77">
        <v>16640</v>
      </c>
      <c r="F6" s="38">
        <v>43289</v>
      </c>
      <c r="G6" s="64">
        <f>E6+E7</f>
        <v>33120</v>
      </c>
      <c r="I6" s="3" t="s">
        <v>170</v>
      </c>
      <c r="J6" s="3">
        <v>4000</v>
      </c>
      <c r="K6" s="16">
        <v>0</v>
      </c>
      <c r="L6" s="22">
        <f t="shared" si="1"/>
        <v>4000</v>
      </c>
    </row>
    <row r="7" spans="1:12" x14ac:dyDescent="0.15">
      <c r="A7" s="36" t="s">
        <v>70</v>
      </c>
      <c r="B7" s="36" t="s">
        <v>203</v>
      </c>
      <c r="C7" s="36" t="s">
        <v>419</v>
      </c>
      <c r="D7" s="37" t="str">
        <f t="shared" si="0"/>
        <v>16,480</v>
      </c>
      <c r="E7" s="77">
        <v>16480</v>
      </c>
      <c r="F7" s="38">
        <v>43282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82" t="s">
        <v>33</v>
      </c>
      <c r="B8" s="82" t="s">
        <v>23</v>
      </c>
      <c r="C8" s="82" t="s">
        <v>198</v>
      </c>
      <c r="D8" s="83" t="str">
        <f t="shared" si="0"/>
        <v>100</v>
      </c>
      <c r="E8" s="82">
        <v>100</v>
      </c>
      <c r="F8" s="84">
        <v>43312</v>
      </c>
      <c r="G8">
        <f>SUM(E8:E40)</f>
        <v>5175</v>
      </c>
      <c r="I8" s="3" t="s">
        <v>314</v>
      </c>
      <c r="J8" s="3"/>
      <c r="K8" s="16">
        <v>0</v>
      </c>
      <c r="L8" s="22"/>
    </row>
    <row r="9" spans="1:12" x14ac:dyDescent="0.15">
      <c r="A9" s="82" t="s">
        <v>52</v>
      </c>
      <c r="B9" s="82" t="s">
        <v>23</v>
      </c>
      <c r="C9" s="82" t="s">
        <v>56</v>
      </c>
      <c r="D9" s="83" t="str">
        <f t="shared" si="0"/>
        <v>280</v>
      </c>
      <c r="E9" s="82">
        <v>280</v>
      </c>
      <c r="F9" s="84">
        <v>43311</v>
      </c>
      <c r="I9" s="3" t="s">
        <v>120</v>
      </c>
      <c r="J9" s="3">
        <v>51216</v>
      </c>
      <c r="K9" s="16">
        <f>G51</f>
        <v>303508</v>
      </c>
      <c r="L9" s="22">
        <f t="shared" si="1"/>
        <v>-252292</v>
      </c>
    </row>
    <row r="10" spans="1:12" x14ac:dyDescent="0.15">
      <c r="A10" s="82" t="s">
        <v>33</v>
      </c>
      <c r="B10" s="82" t="s">
        <v>23</v>
      </c>
      <c r="C10" s="82" t="s">
        <v>39</v>
      </c>
      <c r="D10" s="83" t="str">
        <f t="shared" si="0"/>
        <v>115</v>
      </c>
      <c r="E10" s="82">
        <v>115</v>
      </c>
      <c r="F10" s="84">
        <v>43308</v>
      </c>
      <c r="I10" s="3" t="s">
        <v>139</v>
      </c>
      <c r="J10" s="3">
        <v>15000</v>
      </c>
      <c r="K10" s="16">
        <f>G54</f>
        <v>11937</v>
      </c>
      <c r="L10" s="22">
        <f t="shared" si="1"/>
        <v>3063</v>
      </c>
    </row>
    <row r="11" spans="1:12" x14ac:dyDescent="0.15">
      <c r="A11" s="82" t="s">
        <v>178</v>
      </c>
      <c r="B11" s="82" t="s">
        <v>23</v>
      </c>
      <c r="C11" s="82" t="s">
        <v>78</v>
      </c>
      <c r="D11" s="83" t="str">
        <f t="shared" si="0"/>
        <v>206</v>
      </c>
      <c r="E11" s="82">
        <v>206</v>
      </c>
      <c r="F11" s="84">
        <v>43308</v>
      </c>
      <c r="I11" s="3" t="s">
        <v>138</v>
      </c>
      <c r="J11" s="3">
        <v>0</v>
      </c>
      <c r="K11" s="16">
        <f>G49</f>
        <v>1613</v>
      </c>
      <c r="L11" s="22">
        <f t="shared" si="1"/>
        <v>-1613</v>
      </c>
    </row>
    <row r="12" spans="1:12" x14ac:dyDescent="0.15">
      <c r="A12" s="82" t="s">
        <v>33</v>
      </c>
      <c r="B12" s="82" t="s">
        <v>23</v>
      </c>
      <c r="C12" s="82" t="s">
        <v>198</v>
      </c>
      <c r="D12" s="83" t="str">
        <f t="shared" si="0"/>
        <v>100</v>
      </c>
      <c r="E12" s="82">
        <v>100</v>
      </c>
      <c r="F12" s="84">
        <v>43307</v>
      </c>
      <c r="I12" s="3" t="s">
        <v>144</v>
      </c>
      <c r="J12" s="3">
        <v>3000</v>
      </c>
      <c r="K12" s="16">
        <f>G56</f>
        <v>10730</v>
      </c>
      <c r="L12" s="22">
        <f t="shared" si="1"/>
        <v>-7730</v>
      </c>
    </row>
    <row r="13" spans="1:12" x14ac:dyDescent="0.15">
      <c r="A13" s="82" t="s">
        <v>33</v>
      </c>
      <c r="B13" s="82" t="s">
        <v>23</v>
      </c>
      <c r="C13" s="82" t="s">
        <v>268</v>
      </c>
      <c r="D13" s="83" t="str">
        <f t="shared" si="0"/>
        <v>108</v>
      </c>
      <c r="E13" s="85">
        <v>108</v>
      </c>
      <c r="F13" s="84">
        <v>43306</v>
      </c>
      <c r="I13" s="3" t="s">
        <v>6</v>
      </c>
      <c r="J13" s="3">
        <v>0</v>
      </c>
      <c r="K13" s="16">
        <f>G59</f>
        <v>3278</v>
      </c>
      <c r="L13" s="22">
        <f t="shared" si="1"/>
        <v>-3278</v>
      </c>
    </row>
    <row r="14" spans="1:12" x14ac:dyDescent="0.15">
      <c r="A14" s="82" t="s">
        <v>178</v>
      </c>
      <c r="B14" s="82" t="s">
        <v>23</v>
      </c>
      <c r="C14" s="82" t="s">
        <v>78</v>
      </c>
      <c r="D14" s="83" t="str">
        <f t="shared" si="0"/>
        <v>206</v>
      </c>
      <c r="E14" s="85">
        <v>206</v>
      </c>
      <c r="F14" s="84">
        <v>43306</v>
      </c>
      <c r="I14" s="3" t="s">
        <v>26</v>
      </c>
      <c r="J14" s="3">
        <v>1000</v>
      </c>
      <c r="K14" s="16">
        <f>G79</f>
        <v>1000</v>
      </c>
      <c r="L14" s="22">
        <f t="shared" si="1"/>
        <v>0</v>
      </c>
    </row>
    <row r="15" spans="1:12" x14ac:dyDescent="0.15">
      <c r="A15" s="82" t="s">
        <v>33</v>
      </c>
      <c r="B15" s="82" t="s">
        <v>23</v>
      </c>
      <c r="C15" s="82" t="s">
        <v>39</v>
      </c>
      <c r="D15" s="83" t="str">
        <f t="shared" si="0"/>
        <v>115</v>
      </c>
      <c r="E15" s="85">
        <v>115</v>
      </c>
      <c r="F15" s="84">
        <v>43305</v>
      </c>
      <c r="I15" s="3" t="s">
        <v>249</v>
      </c>
      <c r="J15" s="3"/>
      <c r="K15" s="16">
        <f>G6</f>
        <v>33120</v>
      </c>
      <c r="L15" s="22"/>
    </row>
    <row r="16" spans="1:12" x14ac:dyDescent="0.15">
      <c r="A16" s="82" t="s">
        <v>332</v>
      </c>
      <c r="B16" s="82" t="s">
        <v>23</v>
      </c>
      <c r="C16" s="82" t="s">
        <v>399</v>
      </c>
      <c r="D16" s="83" t="str">
        <f t="shared" si="0"/>
        <v>227</v>
      </c>
      <c r="E16" s="85">
        <v>227</v>
      </c>
      <c r="F16" s="84">
        <v>43302</v>
      </c>
      <c r="I16" s="3" t="s">
        <v>62</v>
      </c>
      <c r="J16" s="3">
        <v>2500</v>
      </c>
      <c r="K16" s="16">
        <f>G80</f>
        <v>4203</v>
      </c>
      <c r="L16" s="22">
        <f t="shared" si="1"/>
        <v>-1703</v>
      </c>
    </row>
    <row r="17" spans="1:12" x14ac:dyDescent="0.15">
      <c r="A17" s="82" t="s">
        <v>33</v>
      </c>
      <c r="B17" s="82" t="s">
        <v>23</v>
      </c>
      <c r="C17" s="82" t="s">
        <v>198</v>
      </c>
      <c r="D17" s="83" t="str">
        <f t="shared" si="0"/>
        <v>100</v>
      </c>
      <c r="E17" s="85">
        <v>100</v>
      </c>
      <c r="F17" s="84">
        <v>43300</v>
      </c>
      <c r="I17" s="3" t="s">
        <v>423</v>
      </c>
      <c r="J17" s="3"/>
      <c r="K17" s="16">
        <f>G53</f>
        <v>4800</v>
      </c>
      <c r="L17" s="22"/>
    </row>
    <row r="18" spans="1:12" x14ac:dyDescent="0.15">
      <c r="A18" s="82" t="s">
        <v>33</v>
      </c>
      <c r="B18" s="82" t="s">
        <v>23</v>
      </c>
      <c r="C18" s="82" t="s">
        <v>39</v>
      </c>
      <c r="D18" s="83" t="str">
        <f t="shared" si="0"/>
        <v>115</v>
      </c>
      <c r="E18" s="85">
        <v>115</v>
      </c>
      <c r="F18" s="84">
        <v>43300</v>
      </c>
      <c r="I18" s="24" t="s">
        <v>422</v>
      </c>
      <c r="J18" s="3"/>
      <c r="K18" s="16">
        <f>G2</f>
        <v>6203</v>
      </c>
      <c r="L18" s="22"/>
    </row>
    <row r="19" spans="1:12" x14ac:dyDescent="0.15">
      <c r="A19" s="82" t="s">
        <v>57</v>
      </c>
      <c r="B19" s="82" t="s">
        <v>23</v>
      </c>
      <c r="C19" s="82" t="s">
        <v>268</v>
      </c>
      <c r="D19" s="83" t="str">
        <f t="shared" si="0"/>
        <v>108</v>
      </c>
      <c r="E19" s="85">
        <v>108</v>
      </c>
      <c r="F19" s="84">
        <v>43299</v>
      </c>
      <c r="J19" s="65">
        <f>SUM(J2:J16)</f>
        <v>117216</v>
      </c>
      <c r="K19" s="66">
        <f>SUM(K2:K18)</f>
        <v>422083</v>
      </c>
      <c r="L19" s="67">
        <f t="shared" si="1"/>
        <v>-304867</v>
      </c>
    </row>
    <row r="20" spans="1:12" x14ac:dyDescent="0.15">
      <c r="A20" s="82" t="s">
        <v>33</v>
      </c>
      <c r="B20" s="82" t="s">
        <v>23</v>
      </c>
      <c r="C20" s="82" t="s">
        <v>198</v>
      </c>
      <c r="D20" s="83" t="str">
        <f t="shared" si="0"/>
        <v>100</v>
      </c>
      <c r="E20" s="85">
        <v>100</v>
      </c>
      <c r="F20" s="84">
        <v>43299</v>
      </c>
    </row>
    <row r="21" spans="1:12" x14ac:dyDescent="0.15">
      <c r="A21" s="82" t="s">
        <v>403</v>
      </c>
      <c r="B21" s="82" t="s">
        <v>23</v>
      </c>
      <c r="C21" s="82" t="s">
        <v>404</v>
      </c>
      <c r="D21" s="83" t="str">
        <f t="shared" si="0"/>
        <v>338</v>
      </c>
      <c r="E21" s="85">
        <v>338</v>
      </c>
      <c r="F21" s="84">
        <v>43297</v>
      </c>
    </row>
    <row r="22" spans="1:12" x14ac:dyDescent="0.15">
      <c r="A22" s="82" t="s">
        <v>52</v>
      </c>
      <c r="B22" s="82" t="s">
        <v>23</v>
      </c>
      <c r="C22" s="82" t="s">
        <v>407</v>
      </c>
      <c r="D22" s="83" t="str">
        <f t="shared" si="0"/>
        <v>344</v>
      </c>
      <c r="E22" s="85">
        <v>344</v>
      </c>
      <c r="F22" s="84">
        <v>43296</v>
      </c>
    </row>
    <row r="23" spans="1:12" x14ac:dyDescent="0.15">
      <c r="A23" s="82" t="s">
        <v>33</v>
      </c>
      <c r="B23" s="82" t="s">
        <v>23</v>
      </c>
      <c r="C23" s="82" t="s">
        <v>408</v>
      </c>
      <c r="D23" s="83" t="str">
        <f t="shared" si="0"/>
        <v>113</v>
      </c>
      <c r="E23" s="85">
        <v>113</v>
      </c>
      <c r="F23" s="84">
        <v>43294</v>
      </c>
    </row>
    <row r="24" spans="1:12" x14ac:dyDescent="0.15">
      <c r="A24" s="82" t="s">
        <v>178</v>
      </c>
      <c r="B24" s="82" t="s">
        <v>23</v>
      </c>
      <c r="C24" s="82" t="s">
        <v>78</v>
      </c>
      <c r="D24" s="83" t="str">
        <f t="shared" si="0"/>
        <v>206</v>
      </c>
      <c r="E24" s="85">
        <v>206</v>
      </c>
      <c r="F24" s="84">
        <v>43293</v>
      </c>
    </row>
    <row r="25" spans="1:12" x14ac:dyDescent="0.15">
      <c r="A25" s="82" t="s">
        <v>33</v>
      </c>
      <c r="B25" s="82" t="s">
        <v>23</v>
      </c>
      <c r="C25" s="82" t="s">
        <v>39</v>
      </c>
      <c r="D25" s="83" t="str">
        <f t="shared" si="0"/>
        <v>115</v>
      </c>
      <c r="E25" s="85">
        <v>115</v>
      </c>
      <c r="F25" s="84">
        <v>43293</v>
      </c>
    </row>
    <row r="26" spans="1:12" x14ac:dyDescent="0.15">
      <c r="A26" s="82" t="s">
        <v>45</v>
      </c>
      <c r="B26" s="82" t="s">
        <v>23</v>
      </c>
      <c r="C26" s="82" t="s">
        <v>50</v>
      </c>
      <c r="D26" s="83" t="str">
        <f t="shared" si="0"/>
        <v>103</v>
      </c>
      <c r="E26" s="85">
        <v>103</v>
      </c>
      <c r="F26" s="84">
        <v>43292</v>
      </c>
    </row>
    <row r="27" spans="1:12" x14ac:dyDescent="0.15">
      <c r="A27" s="82" t="s">
        <v>33</v>
      </c>
      <c r="B27" s="82" t="s">
        <v>23</v>
      </c>
      <c r="C27" s="82" t="s">
        <v>39</v>
      </c>
      <c r="D27" s="83" t="str">
        <f t="shared" si="0"/>
        <v>115</v>
      </c>
      <c r="E27" s="85">
        <v>115</v>
      </c>
      <c r="F27" s="84">
        <v>43292</v>
      </c>
    </row>
    <row r="28" spans="1:12" x14ac:dyDescent="0.15">
      <c r="A28" s="82" t="s">
        <v>178</v>
      </c>
      <c r="B28" s="82" t="s">
        <v>23</v>
      </c>
      <c r="C28" s="82" t="s">
        <v>78</v>
      </c>
      <c r="D28" s="83" t="str">
        <f t="shared" si="0"/>
        <v>206</v>
      </c>
      <c r="E28" s="85">
        <v>206</v>
      </c>
      <c r="F28" s="84">
        <v>43291</v>
      </c>
    </row>
    <row r="29" spans="1:12" x14ac:dyDescent="0.15">
      <c r="A29" s="82" t="s">
        <v>33</v>
      </c>
      <c r="B29" s="82" t="s">
        <v>23</v>
      </c>
      <c r="C29" s="82" t="s">
        <v>414</v>
      </c>
      <c r="D29" s="83" t="str">
        <f t="shared" si="0"/>
        <v>105</v>
      </c>
      <c r="E29" s="85">
        <v>105</v>
      </c>
      <c r="F29" s="84">
        <v>43291</v>
      </c>
    </row>
    <row r="30" spans="1:12" x14ac:dyDescent="0.15">
      <c r="A30" s="82" t="s">
        <v>33</v>
      </c>
      <c r="B30" s="82" t="s">
        <v>23</v>
      </c>
      <c r="C30" s="82" t="s">
        <v>198</v>
      </c>
      <c r="D30" s="83" t="str">
        <f t="shared" si="0"/>
        <v>100</v>
      </c>
      <c r="E30" s="85">
        <v>100</v>
      </c>
      <c r="F30" s="84">
        <v>43290</v>
      </c>
    </row>
    <row r="31" spans="1:12" x14ac:dyDescent="0.15">
      <c r="A31" s="82" t="s">
        <v>178</v>
      </c>
      <c r="B31" s="82" t="s">
        <v>23</v>
      </c>
      <c r="C31" s="82" t="s">
        <v>78</v>
      </c>
      <c r="D31" s="83" t="str">
        <f t="shared" si="0"/>
        <v>206</v>
      </c>
      <c r="E31" s="85">
        <v>206</v>
      </c>
      <c r="F31" s="84">
        <v>43290</v>
      </c>
    </row>
    <row r="32" spans="1:12" x14ac:dyDescent="0.15">
      <c r="A32" s="82" t="s">
        <v>278</v>
      </c>
      <c r="B32" s="82" t="s">
        <v>23</v>
      </c>
      <c r="C32" s="82" t="s">
        <v>415</v>
      </c>
      <c r="D32" s="83" t="str">
        <f t="shared" si="0"/>
        <v>221</v>
      </c>
      <c r="E32" s="85">
        <v>221</v>
      </c>
      <c r="F32" s="84">
        <v>43288</v>
      </c>
    </row>
    <row r="33" spans="1:7" x14ac:dyDescent="0.15">
      <c r="A33" s="82" t="s">
        <v>33</v>
      </c>
      <c r="B33" s="82" t="s">
        <v>23</v>
      </c>
      <c r="C33" s="82" t="s">
        <v>198</v>
      </c>
      <c r="D33" s="83" t="str">
        <f t="shared" si="0"/>
        <v>100</v>
      </c>
      <c r="E33" s="85">
        <v>100</v>
      </c>
      <c r="F33" s="84">
        <v>43287</v>
      </c>
    </row>
    <row r="34" spans="1:7" x14ac:dyDescent="0.15">
      <c r="A34" s="82" t="s">
        <v>33</v>
      </c>
      <c r="B34" s="82" t="s">
        <v>23</v>
      </c>
      <c r="C34" s="82" t="s">
        <v>414</v>
      </c>
      <c r="D34" s="83" t="str">
        <f t="shared" ref="D34:D65" si="2">RIGHT(C34, LEN(C34)-4)</f>
        <v>105</v>
      </c>
      <c r="E34" s="85">
        <v>105</v>
      </c>
      <c r="F34" s="84">
        <v>43287</v>
      </c>
    </row>
    <row r="35" spans="1:7" x14ac:dyDescent="0.15">
      <c r="A35" s="82" t="s">
        <v>33</v>
      </c>
      <c r="B35" s="82" t="s">
        <v>23</v>
      </c>
      <c r="C35" s="82" t="s">
        <v>198</v>
      </c>
      <c r="D35" s="83" t="str">
        <f t="shared" si="2"/>
        <v>100</v>
      </c>
      <c r="E35" s="85">
        <v>100</v>
      </c>
      <c r="F35" s="84">
        <v>43286</v>
      </c>
    </row>
    <row r="36" spans="1:7" x14ac:dyDescent="0.15">
      <c r="A36" s="82" t="s">
        <v>178</v>
      </c>
      <c r="B36" s="82" t="s">
        <v>23</v>
      </c>
      <c r="C36" s="82" t="s">
        <v>78</v>
      </c>
      <c r="D36" s="83" t="str">
        <f t="shared" si="2"/>
        <v>206</v>
      </c>
      <c r="E36" s="85">
        <v>206</v>
      </c>
      <c r="F36" s="84">
        <v>43286</v>
      </c>
    </row>
    <row r="37" spans="1:7" x14ac:dyDescent="0.15">
      <c r="A37" s="82" t="s">
        <v>33</v>
      </c>
      <c r="B37" s="82" t="s">
        <v>23</v>
      </c>
      <c r="C37" s="82" t="s">
        <v>198</v>
      </c>
      <c r="D37" s="83" t="str">
        <f t="shared" si="2"/>
        <v>100</v>
      </c>
      <c r="E37" s="85">
        <v>100</v>
      </c>
      <c r="F37" s="84">
        <v>43285</v>
      </c>
    </row>
    <row r="38" spans="1:7" x14ac:dyDescent="0.15">
      <c r="A38" s="82" t="s">
        <v>178</v>
      </c>
      <c r="B38" s="82" t="s">
        <v>23</v>
      </c>
      <c r="C38" s="82" t="s">
        <v>78</v>
      </c>
      <c r="D38" s="83" t="str">
        <f t="shared" si="2"/>
        <v>206</v>
      </c>
      <c r="E38" s="85">
        <v>206</v>
      </c>
      <c r="F38" s="84">
        <v>43284</v>
      </c>
    </row>
    <row r="39" spans="1:7" x14ac:dyDescent="0.15">
      <c r="A39" s="82" t="s">
        <v>33</v>
      </c>
      <c r="B39" s="82" t="s">
        <v>23</v>
      </c>
      <c r="C39" s="82" t="s">
        <v>198</v>
      </c>
      <c r="D39" s="83" t="str">
        <f t="shared" si="2"/>
        <v>100</v>
      </c>
      <c r="E39" s="85">
        <v>100</v>
      </c>
      <c r="F39" s="84">
        <v>43284</v>
      </c>
    </row>
    <row r="40" spans="1:7" x14ac:dyDescent="0.15">
      <c r="A40" s="82" t="s">
        <v>178</v>
      </c>
      <c r="B40" s="82" t="s">
        <v>23</v>
      </c>
      <c r="C40" s="82" t="s">
        <v>78</v>
      </c>
      <c r="D40" s="83" t="str">
        <f t="shared" si="2"/>
        <v>206</v>
      </c>
      <c r="E40" s="85">
        <v>206</v>
      </c>
      <c r="F40" s="84">
        <v>43283</v>
      </c>
    </row>
    <row r="41" spans="1:7" x14ac:dyDescent="0.15">
      <c r="A41" s="53" t="s">
        <v>40</v>
      </c>
      <c r="B41" s="53" t="s">
        <v>1</v>
      </c>
      <c r="C41" s="53" t="s">
        <v>259</v>
      </c>
      <c r="D41" s="54" t="str">
        <f t="shared" si="2"/>
        <v>1,170</v>
      </c>
      <c r="E41" s="56">
        <v>1170</v>
      </c>
      <c r="F41" s="55">
        <v>43310</v>
      </c>
      <c r="G41" s="64">
        <f>SUM(E41:E48)</f>
        <v>9090</v>
      </c>
    </row>
    <row r="42" spans="1:7" x14ac:dyDescent="0.15">
      <c r="A42" s="53" t="s">
        <v>40</v>
      </c>
      <c r="B42" s="53" t="s">
        <v>1</v>
      </c>
      <c r="C42" s="53" t="s">
        <v>342</v>
      </c>
      <c r="D42" s="54" t="str">
        <f t="shared" si="2"/>
        <v>1,140</v>
      </c>
      <c r="E42" s="56">
        <v>1140</v>
      </c>
      <c r="F42" s="55">
        <v>43309</v>
      </c>
    </row>
    <row r="43" spans="1:7" x14ac:dyDescent="0.15">
      <c r="A43" s="53" t="s">
        <v>40</v>
      </c>
      <c r="B43" s="53" t="s">
        <v>1</v>
      </c>
      <c r="C43" s="53" t="s">
        <v>397</v>
      </c>
      <c r="D43" s="54" t="str">
        <f t="shared" si="2"/>
        <v>1,030</v>
      </c>
      <c r="E43" s="56">
        <v>1030</v>
      </c>
      <c r="F43" s="55">
        <v>43303</v>
      </c>
    </row>
    <row r="44" spans="1:7" x14ac:dyDescent="0.15">
      <c r="A44" s="53" t="s">
        <v>401</v>
      </c>
      <c r="B44" s="53" t="s">
        <v>1</v>
      </c>
      <c r="C44" s="53" t="s">
        <v>323</v>
      </c>
      <c r="D44" s="54" t="str">
        <f t="shared" si="2"/>
        <v>1,440</v>
      </c>
      <c r="E44" s="56">
        <v>1440</v>
      </c>
      <c r="F44" s="55">
        <v>43301</v>
      </c>
    </row>
    <row r="45" spans="1:7" x14ac:dyDescent="0.15">
      <c r="A45" s="53" t="s">
        <v>405</v>
      </c>
      <c r="B45" s="53" t="s">
        <v>1</v>
      </c>
      <c r="C45" s="53" t="s">
        <v>406</v>
      </c>
      <c r="D45" s="54" t="str">
        <f t="shared" si="2"/>
        <v>1,060</v>
      </c>
      <c r="E45" s="56">
        <v>1060</v>
      </c>
      <c r="F45" s="55">
        <v>43296</v>
      </c>
    </row>
    <row r="46" spans="1:7" x14ac:dyDescent="0.15">
      <c r="A46" s="53" t="s">
        <v>40</v>
      </c>
      <c r="B46" s="53" t="s">
        <v>1</v>
      </c>
      <c r="C46" s="53" t="s">
        <v>276</v>
      </c>
      <c r="D46" s="54" t="str">
        <f t="shared" si="2"/>
        <v>1,190</v>
      </c>
      <c r="E46" s="56">
        <v>1190</v>
      </c>
      <c r="F46" s="55">
        <v>43295</v>
      </c>
    </row>
    <row r="47" spans="1:7" x14ac:dyDescent="0.15">
      <c r="A47" s="53" t="s">
        <v>405</v>
      </c>
      <c r="B47" s="53" t="s">
        <v>1</v>
      </c>
      <c r="C47" s="53" t="s">
        <v>337</v>
      </c>
      <c r="D47" s="54" t="str">
        <f t="shared" si="2"/>
        <v>1,000</v>
      </c>
      <c r="E47" s="56">
        <v>1000</v>
      </c>
      <c r="F47" s="55">
        <v>43289</v>
      </c>
    </row>
    <row r="48" spans="1:7" x14ac:dyDescent="0.15">
      <c r="A48" s="53" t="s">
        <v>40</v>
      </c>
      <c r="B48" s="53" t="s">
        <v>1</v>
      </c>
      <c r="C48" s="53" t="s">
        <v>406</v>
      </c>
      <c r="D48" s="54" t="str">
        <f t="shared" si="2"/>
        <v>1,060</v>
      </c>
      <c r="E48" s="56">
        <v>1060</v>
      </c>
      <c r="F48" s="55">
        <v>43288</v>
      </c>
    </row>
    <row r="49" spans="1:7" x14ac:dyDescent="0.15">
      <c r="A49" s="24" t="s">
        <v>377</v>
      </c>
      <c r="B49" s="24" t="s">
        <v>138</v>
      </c>
      <c r="C49" s="24" t="s">
        <v>378</v>
      </c>
      <c r="D49" s="26" t="str">
        <f t="shared" si="2"/>
        <v>1,613</v>
      </c>
      <c r="E49" s="28">
        <v>1613</v>
      </c>
      <c r="F49" s="27">
        <v>43292</v>
      </c>
      <c r="G49" s="64">
        <f>E49</f>
        <v>1613</v>
      </c>
    </row>
    <row r="50" spans="1:7" x14ac:dyDescent="0.15">
      <c r="A50" s="24" t="s">
        <v>381</v>
      </c>
      <c r="B50" s="24" t="s">
        <v>112</v>
      </c>
      <c r="C50" s="24" t="s">
        <v>382</v>
      </c>
      <c r="D50" s="26" t="str">
        <f t="shared" si="2"/>
        <v>4,966</v>
      </c>
      <c r="E50" s="28">
        <v>4966</v>
      </c>
      <c r="F50" s="27">
        <v>43284</v>
      </c>
      <c r="G50" s="64">
        <f>E50</f>
        <v>4966</v>
      </c>
    </row>
    <row r="51" spans="1:7" x14ac:dyDescent="0.15">
      <c r="A51" s="73" t="s">
        <v>383</v>
      </c>
      <c r="B51" s="73" t="s">
        <v>120</v>
      </c>
      <c r="C51" s="73" t="s">
        <v>311</v>
      </c>
      <c r="D51" s="74" t="str">
        <f t="shared" si="2"/>
        <v>51,216</v>
      </c>
      <c r="E51" s="75">
        <v>51216</v>
      </c>
      <c r="F51" s="76">
        <v>43308</v>
      </c>
      <c r="G51" s="64">
        <f>E51+E52</f>
        <v>303508</v>
      </c>
    </row>
    <row r="52" spans="1:7" x14ac:dyDescent="0.15">
      <c r="A52" s="73" t="s">
        <v>384</v>
      </c>
      <c r="B52" s="73" t="s">
        <v>120</v>
      </c>
      <c r="C52" s="73" t="s">
        <v>385</v>
      </c>
      <c r="D52" s="74" t="str">
        <f t="shared" si="2"/>
        <v>252,292</v>
      </c>
      <c r="E52" s="75">
        <v>252292</v>
      </c>
      <c r="F52" s="76">
        <v>43300</v>
      </c>
    </row>
    <row r="53" spans="1:7" x14ac:dyDescent="0.15">
      <c r="A53" s="24" t="s">
        <v>410</v>
      </c>
      <c r="B53" s="24" t="s">
        <v>411</v>
      </c>
      <c r="C53" s="24" t="s">
        <v>412</v>
      </c>
      <c r="D53" s="26" t="str">
        <f t="shared" si="2"/>
        <v>4,800</v>
      </c>
      <c r="E53" s="28">
        <v>4800</v>
      </c>
      <c r="F53" s="27">
        <v>43293</v>
      </c>
      <c r="G53" s="64">
        <f>E53</f>
        <v>4800</v>
      </c>
    </row>
    <row r="54" spans="1:7" x14ac:dyDescent="0.15">
      <c r="A54" s="58" t="s">
        <v>372</v>
      </c>
      <c r="B54" s="58" t="s">
        <v>139</v>
      </c>
      <c r="C54" s="58" t="s">
        <v>373</v>
      </c>
      <c r="D54" s="59" t="str">
        <f t="shared" si="2"/>
        <v>681</v>
      </c>
      <c r="E54" s="92">
        <v>681</v>
      </c>
      <c r="F54" s="60">
        <v>43298</v>
      </c>
      <c r="G54" s="64">
        <f>E54+E55</f>
        <v>11937</v>
      </c>
    </row>
    <row r="55" spans="1:7" x14ac:dyDescent="0.15">
      <c r="A55" s="58" t="s">
        <v>375</v>
      </c>
      <c r="B55" s="58" t="s">
        <v>139</v>
      </c>
      <c r="C55" s="58" t="s">
        <v>376</v>
      </c>
      <c r="D55" s="59" t="str">
        <f t="shared" si="2"/>
        <v>11,256</v>
      </c>
      <c r="E55" s="72">
        <v>11256</v>
      </c>
      <c r="F55" s="60">
        <v>43292</v>
      </c>
    </row>
    <row r="56" spans="1:7" x14ac:dyDescent="0.15">
      <c r="A56" s="49" t="s">
        <v>386</v>
      </c>
      <c r="B56" s="49" t="s">
        <v>144</v>
      </c>
      <c r="C56" s="49" t="s">
        <v>387</v>
      </c>
      <c r="D56" s="50" t="str">
        <f t="shared" si="2"/>
        <v>4,500</v>
      </c>
      <c r="E56" s="52">
        <v>4500</v>
      </c>
      <c r="F56" s="51">
        <v>43312</v>
      </c>
      <c r="G56" s="64">
        <f>SUM(E56:E58)</f>
        <v>10730</v>
      </c>
    </row>
    <row r="57" spans="1:7" x14ac:dyDescent="0.15">
      <c r="A57" s="49" t="s">
        <v>400</v>
      </c>
      <c r="B57" s="49" t="s">
        <v>144</v>
      </c>
      <c r="C57" s="49" t="s">
        <v>258</v>
      </c>
      <c r="D57" s="50" t="str">
        <f t="shared" si="2"/>
        <v>1,080</v>
      </c>
      <c r="E57" s="52">
        <v>1080</v>
      </c>
      <c r="F57" s="51">
        <v>43302</v>
      </c>
    </row>
    <row r="58" spans="1:7" x14ac:dyDescent="0.15">
      <c r="A58" s="49" t="s">
        <v>386</v>
      </c>
      <c r="B58" s="49" t="s">
        <v>144</v>
      </c>
      <c r="C58" s="49" t="s">
        <v>416</v>
      </c>
      <c r="D58" s="50" t="str">
        <f t="shared" si="2"/>
        <v>5,150</v>
      </c>
      <c r="E58" s="52">
        <v>5150</v>
      </c>
      <c r="F58" s="51">
        <v>43283</v>
      </c>
    </row>
    <row r="59" spans="1:7" x14ac:dyDescent="0.15">
      <c r="A59" s="61" t="s">
        <v>388</v>
      </c>
      <c r="B59" s="61" t="s">
        <v>6</v>
      </c>
      <c r="C59" s="61" t="s">
        <v>270</v>
      </c>
      <c r="D59" s="62" t="str">
        <f t="shared" si="2"/>
        <v>324</v>
      </c>
      <c r="E59" s="61">
        <v>324</v>
      </c>
      <c r="F59" s="63">
        <v>43311</v>
      </c>
      <c r="G59">
        <f>SUM(E59:E61)</f>
        <v>3278</v>
      </c>
    </row>
    <row r="60" spans="1:7" x14ac:dyDescent="0.15">
      <c r="A60" s="61" t="s">
        <v>84</v>
      </c>
      <c r="B60" s="61" t="s">
        <v>6</v>
      </c>
      <c r="C60" s="61" t="s">
        <v>394</v>
      </c>
      <c r="D60" s="62" t="str">
        <f t="shared" si="2"/>
        <v>1,944</v>
      </c>
      <c r="E60" s="90">
        <v>1944</v>
      </c>
      <c r="F60" s="63">
        <v>43306</v>
      </c>
    </row>
    <row r="61" spans="1:7" x14ac:dyDescent="0.15">
      <c r="A61" s="61" t="s">
        <v>417</v>
      </c>
      <c r="B61" s="61" t="s">
        <v>6</v>
      </c>
      <c r="C61" s="61" t="s">
        <v>418</v>
      </c>
      <c r="D61" s="62" t="str">
        <f t="shared" si="2"/>
        <v>1,010</v>
      </c>
      <c r="E61" s="90">
        <v>1010</v>
      </c>
      <c r="F61" s="63">
        <v>43283</v>
      </c>
    </row>
    <row r="62" spans="1:7" x14ac:dyDescent="0.15">
      <c r="A62" s="15" t="s">
        <v>16</v>
      </c>
      <c r="B62" s="15" t="s">
        <v>14</v>
      </c>
      <c r="C62" s="15" t="s">
        <v>389</v>
      </c>
      <c r="D62" s="87" t="str">
        <f t="shared" si="2"/>
        <v>842</v>
      </c>
      <c r="E62" s="15">
        <v>842</v>
      </c>
      <c r="F62" s="19">
        <v>43311</v>
      </c>
      <c r="G62">
        <f>SUM(E62:E78)</f>
        <v>22460</v>
      </c>
    </row>
    <row r="63" spans="1:7" x14ac:dyDescent="0.15">
      <c r="A63" s="15" t="s">
        <v>16</v>
      </c>
      <c r="B63" s="15" t="s">
        <v>14</v>
      </c>
      <c r="C63" s="15" t="s">
        <v>390</v>
      </c>
      <c r="D63" s="87" t="str">
        <f t="shared" si="2"/>
        <v>815</v>
      </c>
      <c r="E63" s="15">
        <v>815</v>
      </c>
      <c r="F63" s="19">
        <v>43310</v>
      </c>
    </row>
    <row r="64" spans="1:7" x14ac:dyDescent="0.15">
      <c r="A64" s="15" t="s">
        <v>16</v>
      </c>
      <c r="B64" s="15" t="s">
        <v>14</v>
      </c>
      <c r="C64" s="15" t="s">
        <v>391</v>
      </c>
      <c r="D64" s="87" t="str">
        <f t="shared" si="2"/>
        <v>1,560</v>
      </c>
      <c r="E64" s="20">
        <v>1560</v>
      </c>
      <c r="F64" s="19">
        <v>43308</v>
      </c>
    </row>
    <row r="65" spans="1:7" x14ac:dyDescent="0.15">
      <c r="A65" s="15" t="s">
        <v>16</v>
      </c>
      <c r="B65" s="15" t="s">
        <v>14</v>
      </c>
      <c r="C65" s="15" t="s">
        <v>392</v>
      </c>
      <c r="D65" s="87" t="str">
        <f t="shared" si="2"/>
        <v>918</v>
      </c>
      <c r="E65" s="15">
        <v>918</v>
      </c>
      <c r="F65" s="19">
        <v>43307</v>
      </c>
    </row>
    <row r="66" spans="1:7" x14ac:dyDescent="0.15">
      <c r="A66" s="15" t="s">
        <v>16</v>
      </c>
      <c r="B66" s="15" t="s">
        <v>14</v>
      </c>
      <c r="C66" s="15" t="s">
        <v>393</v>
      </c>
      <c r="D66" s="87" t="str">
        <f t="shared" ref="D66:D83" si="3">RIGHT(C66, LEN(C66)-4)</f>
        <v>514</v>
      </c>
      <c r="E66" s="88">
        <v>514</v>
      </c>
      <c r="F66" s="19">
        <v>43306</v>
      </c>
    </row>
    <row r="67" spans="1:7" x14ac:dyDescent="0.15">
      <c r="A67" s="15" t="s">
        <v>16</v>
      </c>
      <c r="B67" s="15" t="s">
        <v>14</v>
      </c>
      <c r="C67" s="15" t="s">
        <v>395</v>
      </c>
      <c r="D67" s="87" t="str">
        <f t="shared" si="3"/>
        <v>628</v>
      </c>
      <c r="E67" s="88">
        <v>628</v>
      </c>
      <c r="F67" s="19">
        <v>43304</v>
      </c>
    </row>
    <row r="68" spans="1:7" x14ac:dyDescent="0.15">
      <c r="A68" s="15" t="s">
        <v>159</v>
      </c>
      <c r="B68" s="15" t="s">
        <v>14</v>
      </c>
      <c r="C68" s="15" t="s">
        <v>398</v>
      </c>
      <c r="D68" s="87" t="str">
        <f t="shared" si="3"/>
        <v>171</v>
      </c>
      <c r="E68" s="88">
        <v>171</v>
      </c>
      <c r="F68" s="19">
        <v>43303</v>
      </c>
    </row>
    <row r="69" spans="1:7" x14ac:dyDescent="0.15">
      <c r="A69" s="15" t="s">
        <v>13</v>
      </c>
      <c r="B69" s="15" t="s">
        <v>14</v>
      </c>
      <c r="C69" s="15" t="s">
        <v>402</v>
      </c>
      <c r="D69" s="87" t="str">
        <f t="shared" si="3"/>
        <v>1,706</v>
      </c>
      <c r="E69" s="20">
        <v>1706</v>
      </c>
      <c r="F69" s="19">
        <v>43300</v>
      </c>
    </row>
    <row r="70" spans="1:7" x14ac:dyDescent="0.15">
      <c r="A70" s="15" t="s">
        <v>159</v>
      </c>
      <c r="B70" s="15" t="s">
        <v>14</v>
      </c>
      <c r="C70" s="15" t="s">
        <v>398</v>
      </c>
      <c r="D70" s="87" t="str">
        <f t="shared" si="3"/>
        <v>171</v>
      </c>
      <c r="E70" s="88">
        <v>171</v>
      </c>
      <c r="F70" s="19">
        <v>43296</v>
      </c>
    </row>
    <row r="71" spans="1:7" x14ac:dyDescent="0.15">
      <c r="A71" s="15" t="s">
        <v>57</v>
      </c>
      <c r="B71" s="15" t="s">
        <v>14</v>
      </c>
      <c r="C71" s="15" t="s">
        <v>409</v>
      </c>
      <c r="D71" s="87" t="str">
        <f t="shared" si="3"/>
        <v>213</v>
      </c>
      <c r="E71" s="88">
        <v>213</v>
      </c>
      <c r="F71" s="19">
        <v>43294</v>
      </c>
    </row>
    <row r="72" spans="1:7" x14ac:dyDescent="0.15">
      <c r="A72" s="15" t="s">
        <v>413</v>
      </c>
      <c r="B72" s="15" t="s">
        <v>14</v>
      </c>
      <c r="C72" s="15" t="s">
        <v>60</v>
      </c>
      <c r="D72" s="87" t="str">
        <f t="shared" si="3"/>
        <v>322</v>
      </c>
      <c r="E72" s="88">
        <v>322</v>
      </c>
      <c r="F72" s="19">
        <v>43292</v>
      </c>
    </row>
    <row r="73" spans="1:7" x14ac:dyDescent="0.15">
      <c r="A73" s="15" t="s">
        <v>57</v>
      </c>
      <c r="B73" s="15" t="s">
        <v>14</v>
      </c>
      <c r="C73" s="15" t="s">
        <v>421</v>
      </c>
      <c r="D73" s="87" t="str">
        <f t="shared" si="3"/>
        <v>285</v>
      </c>
      <c r="E73" s="88">
        <v>285</v>
      </c>
      <c r="F73" s="19">
        <v>43288</v>
      </c>
    </row>
    <row r="74" spans="1:7" x14ac:dyDescent="0.15">
      <c r="A74" s="15" t="s">
        <v>13</v>
      </c>
      <c r="B74" s="15" t="s">
        <v>14</v>
      </c>
      <c r="C74" s="15" t="s">
        <v>402</v>
      </c>
      <c r="D74" s="87" t="str">
        <f t="shared" si="3"/>
        <v>1,706</v>
      </c>
      <c r="E74" s="20">
        <v>1706</v>
      </c>
      <c r="F74" s="19">
        <v>43284</v>
      </c>
    </row>
    <row r="75" spans="1:7" x14ac:dyDescent="0.15">
      <c r="A75" s="15" t="s">
        <v>16</v>
      </c>
      <c r="B75" s="15" t="s">
        <v>14</v>
      </c>
      <c r="C75" s="15" t="s">
        <v>420</v>
      </c>
      <c r="D75" s="87" t="str">
        <f t="shared" si="3"/>
        <v>5,672</v>
      </c>
      <c r="E75" s="20">
        <v>5672</v>
      </c>
      <c r="F75" s="19">
        <v>43282</v>
      </c>
    </row>
    <row r="76" spans="1:7" x14ac:dyDescent="0.15">
      <c r="A76" s="15" t="s">
        <v>16</v>
      </c>
      <c r="B76" s="15" t="s">
        <v>14</v>
      </c>
      <c r="C76" s="15" t="s">
        <v>370</v>
      </c>
      <c r="D76" s="87" t="str">
        <f t="shared" si="3"/>
        <v>2,987</v>
      </c>
      <c r="E76" s="20">
        <v>2987</v>
      </c>
      <c r="F76" s="19">
        <v>43303</v>
      </c>
    </row>
    <row r="77" spans="1:7" x14ac:dyDescent="0.15">
      <c r="A77" s="15" t="s">
        <v>16</v>
      </c>
      <c r="B77" s="15" t="s">
        <v>14</v>
      </c>
      <c r="C77" s="15" t="s">
        <v>371</v>
      </c>
      <c r="D77" s="87" t="str">
        <f t="shared" si="3"/>
        <v>548</v>
      </c>
      <c r="E77" s="88">
        <v>548</v>
      </c>
      <c r="F77" s="19">
        <v>43303</v>
      </c>
    </row>
    <row r="78" spans="1:7" x14ac:dyDescent="0.15">
      <c r="A78" s="15" t="s">
        <v>16</v>
      </c>
      <c r="B78" s="15" t="s">
        <v>14</v>
      </c>
      <c r="C78" s="15" t="s">
        <v>374</v>
      </c>
      <c r="D78" s="87" t="str">
        <f t="shared" si="3"/>
        <v>3,402</v>
      </c>
      <c r="E78" s="20">
        <v>3402</v>
      </c>
      <c r="F78" s="19">
        <v>43296</v>
      </c>
    </row>
    <row r="79" spans="1:7" x14ac:dyDescent="0.15">
      <c r="A79" s="24" t="s">
        <v>25</v>
      </c>
      <c r="B79" s="24" t="s">
        <v>26</v>
      </c>
      <c r="C79" s="24" t="s">
        <v>337</v>
      </c>
      <c r="D79" s="26" t="str">
        <f t="shared" si="3"/>
        <v>1,000</v>
      </c>
      <c r="E79" s="28">
        <v>1000</v>
      </c>
      <c r="F79" s="27">
        <v>43303</v>
      </c>
      <c r="G79" s="64">
        <f>E79</f>
        <v>1000</v>
      </c>
    </row>
    <row r="80" spans="1:7" x14ac:dyDescent="0.15">
      <c r="A80" s="78" t="s">
        <v>368</v>
      </c>
      <c r="B80" s="78" t="s">
        <v>62</v>
      </c>
      <c r="C80" s="78" t="s">
        <v>166</v>
      </c>
      <c r="D80" s="79" t="str">
        <f t="shared" si="3"/>
        <v>400</v>
      </c>
      <c r="E80" s="81">
        <v>400</v>
      </c>
      <c r="F80" s="80">
        <v>43312</v>
      </c>
      <c r="G80">
        <f>SUM(E80:E83)</f>
        <v>4203</v>
      </c>
    </row>
    <row r="81" spans="1:6" x14ac:dyDescent="0.15">
      <c r="A81" s="78" t="s">
        <v>87</v>
      </c>
      <c r="B81" s="78" t="s">
        <v>62</v>
      </c>
      <c r="C81" s="78" t="s">
        <v>88</v>
      </c>
      <c r="D81" s="79" t="str">
        <f t="shared" si="3"/>
        <v>980</v>
      </c>
      <c r="E81" s="81">
        <v>980</v>
      </c>
      <c r="F81" s="80">
        <v>43309</v>
      </c>
    </row>
    <row r="82" spans="1:6" x14ac:dyDescent="0.15">
      <c r="A82" s="78" t="s">
        <v>369</v>
      </c>
      <c r="B82" s="78" t="s">
        <v>62</v>
      </c>
      <c r="C82" s="78" t="s">
        <v>264</v>
      </c>
      <c r="D82" s="79" t="str">
        <f t="shared" si="3"/>
        <v>2,799</v>
      </c>
      <c r="E82" s="91">
        <v>2799</v>
      </c>
      <c r="F82" s="80">
        <v>43308</v>
      </c>
    </row>
    <row r="83" spans="1:6" x14ac:dyDescent="0.15">
      <c r="A83" s="78" t="s">
        <v>379</v>
      </c>
      <c r="B83" s="78" t="s">
        <v>62</v>
      </c>
      <c r="C83" s="78" t="s">
        <v>380</v>
      </c>
      <c r="D83" s="79" t="str">
        <f t="shared" si="3"/>
        <v>24</v>
      </c>
      <c r="E83" s="81">
        <v>24</v>
      </c>
      <c r="F83" s="80">
        <v>43284</v>
      </c>
    </row>
  </sheetData>
  <sortState ref="A2:F83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6" sqref="K16"/>
    </sheetView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324</v>
      </c>
      <c r="D2" s="40" t="str">
        <f t="shared" ref="D2:D49" si="0">RIGHT(C2, LEN(C2)-4)</f>
        <v>2,000</v>
      </c>
      <c r="E2" s="71">
        <v>2000</v>
      </c>
      <c r="F2" s="41">
        <v>43316</v>
      </c>
      <c r="G2" s="70">
        <f>SUM(E2:E3)</f>
        <v>3000</v>
      </c>
      <c r="I2" s="24" t="s">
        <v>23</v>
      </c>
      <c r="J2" s="3">
        <v>2000</v>
      </c>
      <c r="K2" s="16">
        <f>G9</f>
        <v>3110</v>
      </c>
      <c r="L2" s="22">
        <f>J2-K2</f>
        <v>-1110</v>
      </c>
    </row>
    <row r="3" spans="1:12" x14ac:dyDescent="0.15">
      <c r="A3" s="39" t="s">
        <v>9</v>
      </c>
      <c r="B3" s="39" t="s">
        <v>9</v>
      </c>
      <c r="C3" s="39" t="s">
        <v>337</v>
      </c>
      <c r="D3" s="40" t="str">
        <f t="shared" si="0"/>
        <v>1,000</v>
      </c>
      <c r="E3" s="71">
        <v>1000</v>
      </c>
      <c r="F3" s="41">
        <v>43314</v>
      </c>
      <c r="G3" s="29"/>
      <c r="I3" s="24" t="s">
        <v>1</v>
      </c>
      <c r="J3" s="3">
        <v>15000</v>
      </c>
      <c r="K3" s="16">
        <f>G20</f>
        <v>5280</v>
      </c>
      <c r="L3" s="22">
        <f t="shared" ref="L3:L20" si="1">J3-K3</f>
        <v>9720</v>
      </c>
    </row>
    <row r="4" spans="1:12" x14ac:dyDescent="0.15">
      <c r="A4" s="45" t="s">
        <v>203</v>
      </c>
      <c r="B4" s="45" t="s">
        <v>203</v>
      </c>
      <c r="C4" s="45" t="s">
        <v>315</v>
      </c>
      <c r="D4" s="46" t="str">
        <f t="shared" si="0"/>
        <v>24,380</v>
      </c>
      <c r="E4" s="48">
        <v>24380</v>
      </c>
      <c r="F4" s="47">
        <v>43334</v>
      </c>
      <c r="G4" s="70">
        <f>SUM(E4:E8)</f>
        <v>43868</v>
      </c>
      <c r="I4" s="24" t="s">
        <v>14</v>
      </c>
      <c r="J4" s="3">
        <v>18000</v>
      </c>
      <c r="K4" s="16">
        <f>G40</f>
        <v>15520</v>
      </c>
      <c r="L4" s="22">
        <f t="shared" si="1"/>
        <v>2480</v>
      </c>
    </row>
    <row r="5" spans="1:12" x14ac:dyDescent="0.15">
      <c r="A5" s="45" t="s">
        <v>70</v>
      </c>
      <c r="B5" s="45" t="s">
        <v>203</v>
      </c>
      <c r="C5" s="45" t="s">
        <v>316</v>
      </c>
      <c r="D5" s="46" t="str">
        <f t="shared" si="0"/>
        <v>7,660</v>
      </c>
      <c r="E5" s="48">
        <v>7660</v>
      </c>
      <c r="F5" s="47">
        <v>43333</v>
      </c>
      <c r="G5" s="29"/>
      <c r="I5" s="3" t="s">
        <v>112</v>
      </c>
      <c r="J5" s="3">
        <v>4000</v>
      </c>
      <c r="K5" s="16">
        <f>G25</f>
        <v>6715</v>
      </c>
      <c r="L5" s="22">
        <f t="shared" si="1"/>
        <v>-2715</v>
      </c>
    </row>
    <row r="6" spans="1:12" x14ac:dyDescent="0.15">
      <c r="A6" s="45" t="s">
        <v>25</v>
      </c>
      <c r="B6" s="45" t="s">
        <v>203</v>
      </c>
      <c r="C6" s="45" t="s">
        <v>324</v>
      </c>
      <c r="D6" s="46" t="str">
        <f t="shared" si="0"/>
        <v>2,000</v>
      </c>
      <c r="E6" s="48">
        <v>2000</v>
      </c>
      <c r="F6" s="47">
        <v>43320</v>
      </c>
      <c r="G6" s="70"/>
      <c r="I6" s="3" t="s">
        <v>170</v>
      </c>
      <c r="J6" s="3">
        <v>4000</v>
      </c>
      <c r="K6" s="16">
        <f>G32</f>
        <v>5209</v>
      </c>
      <c r="L6" s="22">
        <f t="shared" si="1"/>
        <v>-1209</v>
      </c>
    </row>
    <row r="7" spans="1:12" x14ac:dyDescent="0.15">
      <c r="A7" s="45" t="s">
        <v>320</v>
      </c>
      <c r="B7" s="45" t="s">
        <v>203</v>
      </c>
      <c r="C7" s="45" t="s">
        <v>329</v>
      </c>
      <c r="D7" s="46" t="str">
        <f t="shared" si="0"/>
        <v>7,828</v>
      </c>
      <c r="E7" s="48">
        <v>7828</v>
      </c>
      <c r="F7" s="47">
        <v>43318</v>
      </c>
      <c r="G7" s="29"/>
      <c r="I7" s="3" t="s">
        <v>173</v>
      </c>
      <c r="J7" s="3">
        <v>1500</v>
      </c>
      <c r="K7" s="16"/>
      <c r="L7" s="22">
        <f>J7-K7</f>
        <v>1500</v>
      </c>
    </row>
    <row r="8" spans="1:12" x14ac:dyDescent="0.15">
      <c r="A8" s="45" t="s">
        <v>25</v>
      </c>
      <c r="B8" s="45" t="s">
        <v>203</v>
      </c>
      <c r="C8" s="45" t="s">
        <v>324</v>
      </c>
      <c r="D8" s="46" t="str">
        <f t="shared" si="0"/>
        <v>2,000</v>
      </c>
      <c r="E8" s="48">
        <v>2000</v>
      </c>
      <c r="F8" s="47">
        <v>43318</v>
      </c>
      <c r="G8" s="29"/>
      <c r="I8" s="3" t="s">
        <v>314</v>
      </c>
      <c r="J8" s="3"/>
      <c r="K8" s="16"/>
      <c r="L8" s="22"/>
    </row>
    <row r="9" spans="1:12" x14ac:dyDescent="0.15">
      <c r="A9" s="53" t="s">
        <v>76</v>
      </c>
      <c r="B9" s="53" t="s">
        <v>23</v>
      </c>
      <c r="C9" s="53" t="s">
        <v>326</v>
      </c>
      <c r="D9" s="54" t="str">
        <f t="shared" si="0"/>
        <v>306</v>
      </c>
      <c r="E9" s="93">
        <v>306</v>
      </c>
      <c r="F9" s="55">
        <v>43319</v>
      </c>
      <c r="G9" s="29">
        <f>SUM(E9:E19)</f>
        <v>3110</v>
      </c>
      <c r="I9" s="3" t="s">
        <v>120</v>
      </c>
      <c r="J9" s="3">
        <v>51216</v>
      </c>
      <c r="K9" s="16">
        <f>G33</f>
        <v>11145</v>
      </c>
      <c r="L9" s="22">
        <f t="shared" si="1"/>
        <v>40071</v>
      </c>
    </row>
    <row r="10" spans="1:12" x14ac:dyDescent="0.15">
      <c r="A10" s="53" t="s">
        <v>76</v>
      </c>
      <c r="B10" s="53" t="s">
        <v>23</v>
      </c>
      <c r="C10" s="53" t="s">
        <v>162</v>
      </c>
      <c r="D10" s="54" t="str">
        <f t="shared" si="0"/>
        <v>374</v>
      </c>
      <c r="E10" s="93">
        <v>374</v>
      </c>
      <c r="F10" s="55">
        <v>43318</v>
      </c>
      <c r="G10" s="29"/>
      <c r="I10" s="3" t="s">
        <v>139</v>
      </c>
      <c r="J10" s="3">
        <v>15000</v>
      </c>
      <c r="K10" s="16">
        <f>G34</f>
        <v>12175</v>
      </c>
      <c r="L10" s="22">
        <f t="shared" si="1"/>
        <v>2825</v>
      </c>
    </row>
    <row r="11" spans="1:12" x14ac:dyDescent="0.15">
      <c r="A11" s="53" t="s">
        <v>332</v>
      </c>
      <c r="B11" s="53" t="s">
        <v>23</v>
      </c>
      <c r="C11" s="53" t="s">
        <v>333</v>
      </c>
      <c r="D11" s="54" t="str">
        <f t="shared" si="0"/>
        <v>307</v>
      </c>
      <c r="E11" s="93">
        <v>307</v>
      </c>
      <c r="F11" s="55">
        <v>43317</v>
      </c>
      <c r="G11" s="29"/>
      <c r="I11" s="3" t="s">
        <v>138</v>
      </c>
      <c r="J11" s="3">
        <v>0</v>
      </c>
      <c r="K11" s="16"/>
      <c r="L11" s="22">
        <f t="shared" si="1"/>
        <v>0</v>
      </c>
    </row>
    <row r="12" spans="1:12" x14ac:dyDescent="0.15">
      <c r="A12" s="53" t="s">
        <v>33</v>
      </c>
      <c r="B12" s="53" t="s">
        <v>23</v>
      </c>
      <c r="C12" s="53" t="s">
        <v>336</v>
      </c>
      <c r="D12" s="54" t="str">
        <f t="shared" si="0"/>
        <v>236</v>
      </c>
      <c r="E12" s="93">
        <v>236</v>
      </c>
      <c r="F12" s="55">
        <v>43316</v>
      </c>
      <c r="G12" s="29"/>
      <c r="I12" s="3" t="s">
        <v>144</v>
      </c>
      <c r="J12" s="3">
        <v>3000</v>
      </c>
      <c r="K12" s="16"/>
      <c r="L12" s="22">
        <f t="shared" si="1"/>
        <v>3000</v>
      </c>
    </row>
    <row r="13" spans="1:12" x14ac:dyDescent="0.15">
      <c r="A13" s="53" t="s">
        <v>178</v>
      </c>
      <c r="B13" s="53" t="s">
        <v>23</v>
      </c>
      <c r="C13" s="53" t="s">
        <v>341</v>
      </c>
      <c r="D13" s="54" t="str">
        <f t="shared" si="0"/>
        <v>420</v>
      </c>
      <c r="E13" s="93">
        <v>420</v>
      </c>
      <c r="F13" s="55">
        <v>43316</v>
      </c>
      <c r="G13" s="29"/>
      <c r="I13" s="3" t="s">
        <v>6</v>
      </c>
      <c r="J13" s="3">
        <v>0</v>
      </c>
      <c r="K13" s="16">
        <f>G36</f>
        <v>21896</v>
      </c>
      <c r="L13" s="22">
        <f t="shared" si="1"/>
        <v>-21896</v>
      </c>
    </row>
    <row r="14" spans="1:12" x14ac:dyDescent="0.15">
      <c r="A14" s="53" t="s">
        <v>153</v>
      </c>
      <c r="B14" s="53" t="s">
        <v>23</v>
      </c>
      <c r="C14" s="53" t="s">
        <v>343</v>
      </c>
      <c r="D14" s="54" t="str">
        <f t="shared" si="0"/>
        <v>210</v>
      </c>
      <c r="E14" s="93">
        <v>210</v>
      </c>
      <c r="F14" s="55">
        <v>43316</v>
      </c>
      <c r="G14" s="29"/>
      <c r="I14" s="3" t="s">
        <v>26</v>
      </c>
      <c r="J14" s="3">
        <v>1000</v>
      </c>
      <c r="K14" s="16">
        <f>G45</f>
        <v>10340</v>
      </c>
      <c r="L14" s="22">
        <f t="shared" si="1"/>
        <v>-9340</v>
      </c>
    </row>
    <row r="15" spans="1:12" x14ac:dyDescent="0.15">
      <c r="A15" s="53" t="s">
        <v>76</v>
      </c>
      <c r="B15" s="53" t="s">
        <v>23</v>
      </c>
      <c r="C15" s="53" t="s">
        <v>346</v>
      </c>
      <c r="D15" s="54" t="str">
        <f t="shared" si="0"/>
        <v>283</v>
      </c>
      <c r="E15" s="93">
        <v>283</v>
      </c>
      <c r="F15" s="55">
        <v>43315</v>
      </c>
      <c r="G15" s="29"/>
      <c r="I15" s="3" t="s">
        <v>249</v>
      </c>
      <c r="J15" s="3"/>
      <c r="K15" s="16">
        <f>G4</f>
        <v>43868</v>
      </c>
      <c r="L15" s="22"/>
    </row>
    <row r="16" spans="1:12" x14ac:dyDescent="0.15">
      <c r="A16" s="53" t="s">
        <v>348</v>
      </c>
      <c r="B16" s="53" t="s">
        <v>23</v>
      </c>
      <c r="C16" s="53" t="s">
        <v>24</v>
      </c>
      <c r="D16" s="54" t="str">
        <f t="shared" si="0"/>
        <v>430</v>
      </c>
      <c r="E16" s="93">
        <v>430</v>
      </c>
      <c r="F16" s="55">
        <v>43314</v>
      </c>
      <c r="G16" s="29"/>
      <c r="I16" s="3" t="s">
        <v>62</v>
      </c>
      <c r="J16" s="3">
        <v>2500</v>
      </c>
      <c r="K16" s="16"/>
      <c r="L16" s="22">
        <f t="shared" si="1"/>
        <v>2500</v>
      </c>
    </row>
    <row r="17" spans="1:12" x14ac:dyDescent="0.15">
      <c r="A17" s="53" t="s">
        <v>178</v>
      </c>
      <c r="B17" s="53" t="s">
        <v>23</v>
      </c>
      <c r="C17" s="53" t="s">
        <v>78</v>
      </c>
      <c r="D17" s="54" t="str">
        <f t="shared" si="0"/>
        <v>206</v>
      </c>
      <c r="E17" s="93">
        <v>206</v>
      </c>
      <c r="F17" s="55">
        <v>43314</v>
      </c>
      <c r="G17" s="29"/>
      <c r="I17" s="3" t="s">
        <v>423</v>
      </c>
      <c r="J17" s="3"/>
      <c r="K17" s="16"/>
      <c r="L17" s="22"/>
    </row>
    <row r="18" spans="1:12" x14ac:dyDescent="0.15">
      <c r="A18" s="53" t="s">
        <v>33</v>
      </c>
      <c r="B18" s="53" t="s">
        <v>23</v>
      </c>
      <c r="C18" s="53" t="s">
        <v>198</v>
      </c>
      <c r="D18" s="54" t="str">
        <f t="shared" si="0"/>
        <v>100</v>
      </c>
      <c r="E18" s="93">
        <v>100</v>
      </c>
      <c r="F18" s="55">
        <v>43313</v>
      </c>
      <c r="G18" s="29"/>
      <c r="I18" s="3" t="s">
        <v>424</v>
      </c>
      <c r="J18" s="3"/>
      <c r="K18" s="16">
        <f>G26</f>
        <v>136962</v>
      </c>
      <c r="L18" s="22"/>
    </row>
    <row r="19" spans="1:12" x14ac:dyDescent="0.15">
      <c r="A19" s="53" t="s">
        <v>76</v>
      </c>
      <c r="B19" s="53" t="s">
        <v>23</v>
      </c>
      <c r="C19" s="53" t="s">
        <v>349</v>
      </c>
      <c r="D19" s="54" t="str">
        <f t="shared" si="0"/>
        <v>238</v>
      </c>
      <c r="E19" s="93">
        <v>238</v>
      </c>
      <c r="F19" s="55">
        <v>43313</v>
      </c>
      <c r="G19" s="29"/>
      <c r="I19" s="24" t="s">
        <v>422</v>
      </c>
      <c r="J19" s="3"/>
      <c r="K19" s="16">
        <f>G2</f>
        <v>3000</v>
      </c>
      <c r="L19" s="22"/>
    </row>
    <row r="20" spans="1:12" x14ac:dyDescent="0.15">
      <c r="A20" s="58" t="s">
        <v>11</v>
      </c>
      <c r="B20" s="58" t="s">
        <v>1</v>
      </c>
      <c r="C20" s="58" t="s">
        <v>323</v>
      </c>
      <c r="D20" s="59" t="str">
        <f t="shared" si="0"/>
        <v>1,440</v>
      </c>
      <c r="E20" s="72">
        <v>1440</v>
      </c>
      <c r="F20" s="60">
        <v>43320</v>
      </c>
      <c r="G20" s="70">
        <f>SUM(E20:E24)</f>
        <v>5280</v>
      </c>
      <c r="J20" s="65">
        <f>SUM(J2:J16)</f>
        <v>117216</v>
      </c>
      <c r="K20" s="66">
        <f>SUM(K2:K19)</f>
        <v>275220</v>
      </c>
      <c r="L20" s="67">
        <f t="shared" si="1"/>
        <v>-158004</v>
      </c>
    </row>
    <row r="21" spans="1:12" x14ac:dyDescent="0.15">
      <c r="A21" s="58" t="s">
        <v>40</v>
      </c>
      <c r="B21" s="58" t="s">
        <v>1</v>
      </c>
      <c r="C21" s="58" t="s">
        <v>325</v>
      </c>
      <c r="D21" s="59" t="str">
        <f t="shared" si="0"/>
        <v>760</v>
      </c>
      <c r="E21" s="92">
        <v>760</v>
      </c>
      <c r="F21" s="60">
        <v>43319</v>
      </c>
      <c r="G21" s="29"/>
    </row>
    <row r="22" spans="1:12" x14ac:dyDescent="0.15">
      <c r="A22" s="58" t="s">
        <v>177</v>
      </c>
      <c r="B22" s="58" t="s">
        <v>1</v>
      </c>
      <c r="C22" s="58" t="s">
        <v>4</v>
      </c>
      <c r="D22" s="59" t="str">
        <f t="shared" si="0"/>
        <v>600</v>
      </c>
      <c r="E22" s="92">
        <v>600</v>
      </c>
      <c r="F22" s="60">
        <v>43318</v>
      </c>
      <c r="G22" s="29"/>
    </row>
    <row r="23" spans="1:12" x14ac:dyDescent="0.15">
      <c r="A23" s="58" t="s">
        <v>40</v>
      </c>
      <c r="B23" s="58" t="s">
        <v>1</v>
      </c>
      <c r="C23" s="58" t="s">
        <v>335</v>
      </c>
      <c r="D23" s="59" t="str">
        <f t="shared" si="0"/>
        <v>1,340</v>
      </c>
      <c r="E23" s="72">
        <v>1340</v>
      </c>
      <c r="F23" s="60">
        <v>43317</v>
      </c>
      <c r="G23" s="29"/>
    </row>
    <row r="24" spans="1:12" x14ac:dyDescent="0.15">
      <c r="A24" s="58" t="s">
        <v>40</v>
      </c>
      <c r="B24" s="58" t="s">
        <v>1</v>
      </c>
      <c r="C24" s="58" t="s">
        <v>342</v>
      </c>
      <c r="D24" s="59" t="str">
        <f t="shared" si="0"/>
        <v>1,140</v>
      </c>
      <c r="E24" s="72">
        <v>1140</v>
      </c>
      <c r="F24" s="60">
        <v>43316</v>
      </c>
      <c r="G24" s="29"/>
    </row>
    <row r="25" spans="1:12" x14ac:dyDescent="0.15">
      <c r="A25" s="24" t="s">
        <v>112</v>
      </c>
      <c r="B25" s="24" t="s">
        <v>112</v>
      </c>
      <c r="C25" s="24" t="s">
        <v>363</v>
      </c>
      <c r="D25" s="26" t="str">
        <f t="shared" si="0"/>
        <v>6,715</v>
      </c>
      <c r="E25" s="28">
        <v>6715</v>
      </c>
      <c r="F25" s="27">
        <v>43315</v>
      </c>
      <c r="G25" s="70">
        <f>E25</f>
        <v>6715</v>
      </c>
    </row>
    <row r="26" spans="1:12" x14ac:dyDescent="0.15">
      <c r="A26" s="61" t="s">
        <v>317</v>
      </c>
      <c r="B26" s="61" t="s">
        <v>318</v>
      </c>
      <c r="C26" s="61" t="s">
        <v>319</v>
      </c>
      <c r="D26" s="62" t="str">
        <f t="shared" si="0"/>
        <v>58,000</v>
      </c>
      <c r="E26" s="90">
        <v>58000</v>
      </c>
      <c r="F26" s="63">
        <v>43321</v>
      </c>
      <c r="G26" s="70">
        <f>SUM(E26:E31)</f>
        <v>136962</v>
      </c>
    </row>
    <row r="27" spans="1:12" x14ac:dyDescent="0.15">
      <c r="A27" s="61" t="s">
        <v>327</v>
      </c>
      <c r="B27" s="61" t="s">
        <v>318</v>
      </c>
      <c r="C27" s="61" t="s">
        <v>328</v>
      </c>
      <c r="D27" s="62" t="str">
        <f t="shared" si="0"/>
        <v>40,986</v>
      </c>
      <c r="E27" s="90">
        <v>40986</v>
      </c>
      <c r="F27" s="63">
        <v>43318</v>
      </c>
      <c r="G27" s="29"/>
    </row>
    <row r="28" spans="1:12" x14ac:dyDescent="0.15">
      <c r="A28" s="61" t="s">
        <v>327</v>
      </c>
      <c r="B28" s="61" t="s">
        <v>318</v>
      </c>
      <c r="C28" s="61" t="s">
        <v>354</v>
      </c>
      <c r="D28" s="62" t="str">
        <f t="shared" si="0"/>
        <v>11,764</v>
      </c>
      <c r="E28" s="90">
        <v>11764</v>
      </c>
      <c r="F28" s="63">
        <v>43320</v>
      </c>
      <c r="G28" s="29"/>
    </row>
    <row r="29" spans="1:12" x14ac:dyDescent="0.15">
      <c r="A29" s="61" t="s">
        <v>357</v>
      </c>
      <c r="B29" s="61" t="s">
        <v>318</v>
      </c>
      <c r="C29" s="61" t="s">
        <v>358</v>
      </c>
      <c r="D29" s="62" t="str">
        <f t="shared" si="0"/>
        <v>5,694</v>
      </c>
      <c r="E29" s="90">
        <v>5694</v>
      </c>
      <c r="F29" s="63">
        <v>43320</v>
      </c>
      <c r="G29" s="29"/>
    </row>
    <row r="30" spans="1:12" x14ac:dyDescent="0.15">
      <c r="A30" s="61" t="s">
        <v>359</v>
      </c>
      <c r="B30" s="61" t="s">
        <v>318</v>
      </c>
      <c r="C30" s="61" t="s">
        <v>360</v>
      </c>
      <c r="D30" s="62" t="str">
        <f t="shared" si="0"/>
        <v>9,138</v>
      </c>
      <c r="E30" s="90">
        <v>9138</v>
      </c>
      <c r="F30" s="63">
        <v>43319</v>
      </c>
      <c r="G30" s="29"/>
    </row>
    <row r="31" spans="1:12" x14ac:dyDescent="0.15">
      <c r="A31" s="61" t="s">
        <v>361</v>
      </c>
      <c r="B31" s="61" t="s">
        <v>318</v>
      </c>
      <c r="C31" s="61" t="s">
        <v>362</v>
      </c>
      <c r="D31" s="62" t="str">
        <f t="shared" si="0"/>
        <v>11,380</v>
      </c>
      <c r="E31" s="90">
        <v>11380</v>
      </c>
      <c r="F31" s="63">
        <v>43318</v>
      </c>
      <c r="G31" s="29"/>
    </row>
    <row r="32" spans="1:12" x14ac:dyDescent="0.15">
      <c r="A32" s="24" t="s">
        <v>344</v>
      </c>
      <c r="B32" s="24" t="s">
        <v>170</v>
      </c>
      <c r="C32" s="24" t="s">
        <v>345</v>
      </c>
      <c r="D32" s="26" t="str">
        <f t="shared" si="0"/>
        <v>5,209</v>
      </c>
      <c r="E32" s="28">
        <v>5209</v>
      </c>
      <c r="F32" s="27">
        <v>43316</v>
      </c>
      <c r="G32" s="70">
        <f>E32</f>
        <v>5209</v>
      </c>
    </row>
    <row r="33" spans="1:7" x14ac:dyDescent="0.15">
      <c r="A33" s="24" t="s">
        <v>338</v>
      </c>
      <c r="B33" s="24" t="s">
        <v>120</v>
      </c>
      <c r="C33" s="24" t="s">
        <v>339</v>
      </c>
      <c r="D33" s="26" t="str">
        <f t="shared" si="0"/>
        <v>11,145</v>
      </c>
      <c r="E33" s="28">
        <v>11145</v>
      </c>
      <c r="F33" s="27">
        <v>43316</v>
      </c>
      <c r="G33" s="70">
        <f>E33</f>
        <v>11145</v>
      </c>
    </row>
    <row r="34" spans="1:7" x14ac:dyDescent="0.15">
      <c r="A34" s="78" t="s">
        <v>352</v>
      </c>
      <c r="B34" s="78" t="s">
        <v>139</v>
      </c>
      <c r="C34" s="78" t="s">
        <v>353</v>
      </c>
      <c r="D34" s="79" t="str">
        <f t="shared" si="0"/>
        <v>11,515</v>
      </c>
      <c r="E34" s="91">
        <v>11515</v>
      </c>
      <c r="F34" s="80">
        <v>43323</v>
      </c>
      <c r="G34" s="70">
        <f>SUM(E34:E35)</f>
        <v>12175</v>
      </c>
    </row>
    <row r="35" spans="1:7" x14ac:dyDescent="0.15">
      <c r="A35" s="78" t="s">
        <v>366</v>
      </c>
      <c r="B35" s="78" t="s">
        <v>139</v>
      </c>
      <c r="C35" s="78" t="s">
        <v>367</v>
      </c>
      <c r="D35" s="79" t="str">
        <f t="shared" si="0"/>
        <v>660</v>
      </c>
      <c r="E35" s="81">
        <v>660</v>
      </c>
      <c r="F35" s="80">
        <v>43313</v>
      </c>
      <c r="G35" s="29"/>
    </row>
    <row r="36" spans="1:7" x14ac:dyDescent="0.15">
      <c r="A36" s="15" t="s">
        <v>20</v>
      </c>
      <c r="B36" s="15" t="s">
        <v>6</v>
      </c>
      <c r="C36" s="15" t="s">
        <v>334</v>
      </c>
      <c r="D36" s="87" t="str">
        <f t="shared" si="0"/>
        <v>2,214</v>
      </c>
      <c r="E36" s="20">
        <v>2214</v>
      </c>
      <c r="F36" s="19">
        <v>43317</v>
      </c>
      <c r="G36" s="70">
        <f>SUM(E36:E39)</f>
        <v>21896</v>
      </c>
    </row>
    <row r="37" spans="1:7" x14ac:dyDescent="0.15">
      <c r="A37" s="15" t="s">
        <v>350</v>
      </c>
      <c r="B37" s="15" t="s">
        <v>6</v>
      </c>
      <c r="C37" s="15" t="s">
        <v>351</v>
      </c>
      <c r="D37" s="87" t="str">
        <f t="shared" si="0"/>
        <v>2,580</v>
      </c>
      <c r="E37" s="20">
        <v>2580</v>
      </c>
      <c r="F37" s="19">
        <v>43328</v>
      </c>
      <c r="G37" s="29"/>
    </row>
    <row r="38" spans="1:7" x14ac:dyDescent="0.15">
      <c r="A38" s="15" t="s">
        <v>355</v>
      </c>
      <c r="B38" s="15" t="s">
        <v>6</v>
      </c>
      <c r="C38" s="15" t="s">
        <v>356</v>
      </c>
      <c r="D38" s="87" t="str">
        <f t="shared" si="0"/>
        <v>6,262</v>
      </c>
      <c r="E38" s="20">
        <v>6262</v>
      </c>
      <c r="F38" s="19">
        <v>43320</v>
      </c>
      <c r="G38" s="29"/>
    </row>
    <row r="39" spans="1:7" x14ac:dyDescent="0.15">
      <c r="A39" s="15" t="s">
        <v>364</v>
      </c>
      <c r="B39" s="15" t="s">
        <v>6</v>
      </c>
      <c r="C39" s="15" t="s">
        <v>365</v>
      </c>
      <c r="D39" s="87" t="str">
        <f t="shared" si="0"/>
        <v>10,840</v>
      </c>
      <c r="E39" s="20">
        <v>10840</v>
      </c>
      <c r="F39" s="19">
        <v>43315</v>
      </c>
      <c r="G39" s="29"/>
    </row>
    <row r="40" spans="1:7" x14ac:dyDescent="0.15">
      <c r="A40" s="73" t="s">
        <v>16</v>
      </c>
      <c r="B40" s="73" t="s">
        <v>14</v>
      </c>
      <c r="C40" s="73" t="s">
        <v>322</v>
      </c>
      <c r="D40" s="74" t="str">
        <f t="shared" si="0"/>
        <v>6,000</v>
      </c>
      <c r="E40" s="75">
        <v>6000</v>
      </c>
      <c r="F40" s="76">
        <v>43321</v>
      </c>
      <c r="G40" s="70">
        <f>SUM(E40:E44)</f>
        <v>15520</v>
      </c>
    </row>
    <row r="41" spans="1:7" x14ac:dyDescent="0.15">
      <c r="A41" s="73" t="s">
        <v>13</v>
      </c>
      <c r="B41" s="73" t="s">
        <v>14</v>
      </c>
      <c r="C41" s="73" t="s">
        <v>330</v>
      </c>
      <c r="D41" s="74" t="str">
        <f t="shared" si="0"/>
        <v>2,447</v>
      </c>
      <c r="E41" s="75">
        <v>2447</v>
      </c>
      <c r="F41" s="76">
        <v>43318</v>
      </c>
      <c r="G41" s="29"/>
    </row>
    <row r="42" spans="1:7" x14ac:dyDescent="0.15">
      <c r="A42" s="73" t="s">
        <v>16</v>
      </c>
      <c r="B42" s="73" t="s">
        <v>14</v>
      </c>
      <c r="C42" s="73" t="s">
        <v>331</v>
      </c>
      <c r="D42" s="74" t="str">
        <f t="shared" si="0"/>
        <v>4,809</v>
      </c>
      <c r="E42" s="75">
        <v>4809</v>
      </c>
      <c r="F42" s="76">
        <v>43317</v>
      </c>
      <c r="G42" s="29"/>
    </row>
    <row r="43" spans="1:7" x14ac:dyDescent="0.15">
      <c r="A43" s="73" t="s">
        <v>16</v>
      </c>
      <c r="B43" s="73" t="s">
        <v>14</v>
      </c>
      <c r="C43" s="73" t="s">
        <v>340</v>
      </c>
      <c r="D43" s="74" t="str">
        <f t="shared" si="0"/>
        <v>1,724</v>
      </c>
      <c r="E43" s="75">
        <v>1724</v>
      </c>
      <c r="F43" s="76">
        <v>43316</v>
      </c>
      <c r="G43" s="29"/>
    </row>
    <row r="44" spans="1:7" x14ac:dyDescent="0.15">
      <c r="A44" s="73" t="s">
        <v>347</v>
      </c>
      <c r="B44" s="73" t="s">
        <v>14</v>
      </c>
      <c r="C44" s="73" t="s">
        <v>290</v>
      </c>
      <c r="D44" s="74" t="str">
        <f t="shared" si="0"/>
        <v>540</v>
      </c>
      <c r="E44" s="86">
        <v>540</v>
      </c>
      <c r="F44" s="76">
        <v>43314</v>
      </c>
      <c r="G44" s="29"/>
    </row>
    <row r="45" spans="1:7" x14ac:dyDescent="0.15">
      <c r="A45" s="13" t="s">
        <v>320</v>
      </c>
      <c r="B45" s="13" t="s">
        <v>26</v>
      </c>
      <c r="C45" s="13" t="s">
        <v>321</v>
      </c>
      <c r="D45" s="89" t="str">
        <f t="shared" si="0"/>
        <v>5,340</v>
      </c>
      <c r="E45" s="18">
        <v>5340</v>
      </c>
      <c r="F45" s="17">
        <v>43321</v>
      </c>
      <c r="G45" s="70">
        <f>SUM(E45:E49)</f>
        <v>10340</v>
      </c>
    </row>
    <row r="46" spans="1:7" x14ac:dyDescent="0.15">
      <c r="A46" s="13" t="s">
        <v>25</v>
      </c>
      <c r="B46" s="13" t="s">
        <v>26</v>
      </c>
      <c r="C46" s="13" t="s">
        <v>324</v>
      </c>
      <c r="D46" s="89" t="str">
        <f t="shared" si="0"/>
        <v>2,000</v>
      </c>
      <c r="E46" s="18">
        <v>2000</v>
      </c>
      <c r="F46" s="17">
        <v>43317</v>
      </c>
      <c r="G46" s="29"/>
    </row>
    <row r="47" spans="1:7" x14ac:dyDescent="0.15">
      <c r="A47" s="13" t="s">
        <v>25</v>
      </c>
      <c r="B47" s="13" t="s">
        <v>26</v>
      </c>
      <c r="C47" s="13" t="s">
        <v>337</v>
      </c>
      <c r="D47" s="89" t="str">
        <f t="shared" si="0"/>
        <v>1,000</v>
      </c>
      <c r="E47" s="18">
        <v>1000</v>
      </c>
      <c r="F47" s="17">
        <v>43316</v>
      </c>
      <c r="G47" s="29"/>
    </row>
    <row r="48" spans="1:7" x14ac:dyDescent="0.15">
      <c r="A48" s="13" t="s">
        <v>320</v>
      </c>
      <c r="B48" s="13" t="s">
        <v>26</v>
      </c>
      <c r="C48" s="13" t="s">
        <v>337</v>
      </c>
      <c r="D48" s="89" t="str">
        <f t="shared" si="0"/>
        <v>1,000</v>
      </c>
      <c r="E48" s="18">
        <v>1000</v>
      </c>
      <c r="F48" s="17">
        <v>43314</v>
      </c>
      <c r="G48" s="70"/>
    </row>
    <row r="49" spans="1:7" x14ac:dyDescent="0.15">
      <c r="A49" s="13" t="s">
        <v>25</v>
      </c>
      <c r="B49" s="13" t="s">
        <v>26</v>
      </c>
      <c r="C49" s="13" t="s">
        <v>337</v>
      </c>
      <c r="D49" s="89" t="str">
        <f t="shared" si="0"/>
        <v>1,000</v>
      </c>
      <c r="E49" s="18">
        <v>1000</v>
      </c>
      <c r="F49" s="17">
        <v>43314</v>
      </c>
      <c r="G49" s="70"/>
    </row>
    <row r="50" spans="1:7" x14ac:dyDescent="0.15">
      <c r="G50" s="70"/>
    </row>
    <row r="51" spans="1:7" x14ac:dyDescent="0.15">
      <c r="G51" s="70"/>
    </row>
    <row r="52" spans="1:7" x14ac:dyDescent="0.15">
      <c r="G52" s="70"/>
    </row>
  </sheetData>
  <sortState ref="A2:F49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G9" sqref="G9"/>
    </sheetView>
  </sheetViews>
  <sheetFormatPr defaultRowHeight="13.5" x14ac:dyDescent="0.15"/>
  <cols>
    <col min="2" max="2" width="16.25" bestFit="1" customWidth="1"/>
    <col min="6" max="6" width="19" bestFit="1" customWidth="1"/>
  </cols>
  <sheetData>
    <row r="2" spans="2:7" ht="14.25" customHeight="1" x14ac:dyDescent="0.15">
      <c r="B2" s="25" t="s">
        <v>254</v>
      </c>
      <c r="C2" s="25" t="s">
        <v>255</v>
      </c>
      <c r="E2" s="94" t="s">
        <v>426</v>
      </c>
      <c r="F2" s="97"/>
      <c r="G2" s="3">
        <v>6</v>
      </c>
    </row>
    <row r="3" spans="2:7" ht="13.5" customHeight="1" x14ac:dyDescent="0.15">
      <c r="B3" s="3" t="s">
        <v>241</v>
      </c>
      <c r="C3" s="3">
        <v>82620</v>
      </c>
      <c r="E3" s="95" t="s">
        <v>427</v>
      </c>
      <c r="F3" s="3" t="s">
        <v>433</v>
      </c>
      <c r="G3" s="3">
        <v>25000</v>
      </c>
    </row>
    <row r="4" spans="2:7" ht="13.5" customHeight="1" x14ac:dyDescent="0.15">
      <c r="B4" s="3" t="s">
        <v>242</v>
      </c>
      <c r="C4" s="3">
        <v>5000</v>
      </c>
      <c r="E4" s="96"/>
      <c r="F4" s="3" t="s">
        <v>441</v>
      </c>
      <c r="G4" s="3">
        <v>20000</v>
      </c>
    </row>
    <row r="5" spans="2:7" ht="13.5" customHeight="1" x14ac:dyDescent="0.15">
      <c r="B5" s="3" t="s">
        <v>243</v>
      </c>
      <c r="C5" s="3">
        <v>5000</v>
      </c>
      <c r="E5" s="96"/>
      <c r="F5" s="3" t="s">
        <v>440</v>
      </c>
      <c r="G5" s="3">
        <v>10000</v>
      </c>
    </row>
    <row r="6" spans="2:7" ht="13.5" customHeight="1" x14ac:dyDescent="0.15">
      <c r="B6" s="3" t="s">
        <v>244</v>
      </c>
      <c r="C6" s="3">
        <v>2000</v>
      </c>
      <c r="E6" s="96"/>
      <c r="F6" s="3" t="s">
        <v>434</v>
      </c>
      <c r="G6" s="3">
        <v>10000</v>
      </c>
    </row>
    <row r="7" spans="2:7" ht="14.25" customHeight="1" x14ac:dyDescent="0.15">
      <c r="B7" s="3" t="s">
        <v>245</v>
      </c>
      <c r="C7" s="3">
        <v>11256</v>
      </c>
      <c r="E7" s="96"/>
      <c r="F7" s="3" t="s">
        <v>442</v>
      </c>
      <c r="G7" s="3">
        <v>5000</v>
      </c>
    </row>
    <row r="8" spans="2:7" ht="13.5" customHeight="1" x14ac:dyDescent="0.15">
      <c r="B8" s="3" t="s">
        <v>246</v>
      </c>
      <c r="C8" s="3">
        <v>1000</v>
      </c>
      <c r="E8" s="96"/>
      <c r="F8" s="3" t="s">
        <v>435</v>
      </c>
      <c r="G8" s="3">
        <f>SUM(G3:G7)</f>
        <v>70000</v>
      </c>
    </row>
    <row r="9" spans="2:7" ht="13.5" customHeight="1" x14ac:dyDescent="0.15">
      <c r="B9" s="3" t="s">
        <v>247</v>
      </c>
      <c r="C9" s="3">
        <v>24000</v>
      </c>
    </row>
    <row r="10" spans="2:7" x14ac:dyDescent="0.15">
      <c r="B10" s="3" t="s">
        <v>248</v>
      </c>
      <c r="C10" s="3">
        <v>6000</v>
      </c>
    </row>
    <row r="11" spans="2:7" x14ac:dyDescent="0.15">
      <c r="B11" s="3" t="s">
        <v>249</v>
      </c>
      <c r="C11" s="3">
        <v>24380</v>
      </c>
    </row>
    <row r="12" spans="2:7" x14ac:dyDescent="0.15">
      <c r="B12" s="3" t="s">
        <v>250</v>
      </c>
      <c r="C12" s="3">
        <v>980</v>
      </c>
    </row>
    <row r="13" spans="2:7" x14ac:dyDescent="0.15">
      <c r="B13" s="3" t="s">
        <v>251</v>
      </c>
      <c r="C13" s="3">
        <v>1250</v>
      </c>
    </row>
    <row r="14" spans="2:7" x14ac:dyDescent="0.15">
      <c r="B14" s="3" t="s">
        <v>252</v>
      </c>
      <c r="C14" s="3">
        <v>2000</v>
      </c>
    </row>
    <row r="15" spans="2:7" x14ac:dyDescent="0.15">
      <c r="B15" s="3" t="s">
        <v>429</v>
      </c>
      <c r="C15" s="3">
        <v>980</v>
      </c>
    </row>
    <row r="16" spans="2:7" x14ac:dyDescent="0.15">
      <c r="B16" s="3" t="s">
        <v>253</v>
      </c>
      <c r="C16" s="3">
        <v>1000</v>
      </c>
    </row>
    <row r="18" spans="2:3" x14ac:dyDescent="0.15">
      <c r="B18" t="s">
        <v>256</v>
      </c>
      <c r="C18">
        <f>SUM(C3:C16)</f>
        <v>167466</v>
      </c>
    </row>
  </sheetData>
  <mergeCells count="2">
    <mergeCell ref="E3:E8"/>
    <mergeCell ref="E2:F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"/>
  <sheetViews>
    <sheetView workbookViewId="0">
      <selection activeCell="H4" sqref="H4"/>
    </sheetView>
  </sheetViews>
  <sheetFormatPr defaultRowHeight="13.5" x14ac:dyDescent="0.15"/>
  <cols>
    <col min="2" max="2" width="8.875" bestFit="1" customWidth="1"/>
    <col min="3" max="6" width="7.5" bestFit="1" customWidth="1"/>
    <col min="7" max="7" width="8.5" bestFit="1" customWidth="1"/>
    <col min="8" max="10" width="7.5" bestFit="1" customWidth="1"/>
    <col min="11" max="13" width="8.5" bestFit="1" customWidth="1"/>
    <col min="15" max="15" width="7" bestFit="1" customWidth="1"/>
  </cols>
  <sheetData>
    <row r="2" spans="2:16" x14ac:dyDescent="0.15">
      <c r="B2" s="3"/>
      <c r="C2" s="3" t="s">
        <v>226</v>
      </c>
      <c r="D2" s="3" t="s">
        <v>227</v>
      </c>
      <c r="E2" s="3" t="s">
        <v>228</v>
      </c>
      <c r="F2" s="3" t="s">
        <v>229</v>
      </c>
      <c r="G2" s="24" t="s">
        <v>230</v>
      </c>
      <c r="H2" s="24" t="s">
        <v>231</v>
      </c>
      <c r="I2" s="3" t="s">
        <v>232</v>
      </c>
      <c r="J2" s="3" t="s">
        <v>233</v>
      </c>
      <c r="K2" s="3" t="s">
        <v>234</v>
      </c>
      <c r="L2" s="3" t="s">
        <v>235</v>
      </c>
      <c r="M2" s="3" t="s">
        <v>236</v>
      </c>
      <c r="O2" s="3" t="s">
        <v>438</v>
      </c>
      <c r="P2" s="3" t="s">
        <v>439</v>
      </c>
    </row>
    <row r="3" spans="2:16" x14ac:dyDescent="0.15">
      <c r="B3" s="3" t="s">
        <v>223</v>
      </c>
      <c r="C3" s="3">
        <v>55421</v>
      </c>
      <c r="D3" s="3">
        <v>307657</v>
      </c>
      <c r="E3" s="3">
        <v>309653</v>
      </c>
      <c r="F3" s="3">
        <v>377979</v>
      </c>
      <c r="G3" s="24">
        <v>287532</v>
      </c>
      <c r="H3" s="24">
        <f>302323+332949+8527</f>
        <v>643799</v>
      </c>
      <c r="I3" s="24">
        <f>286714+863+1800+10000</f>
        <v>299377</v>
      </c>
      <c r="J3" s="23">
        <f>280000+19912+25930</f>
        <v>325842</v>
      </c>
      <c r="K3" s="23">
        <v>300000</v>
      </c>
      <c r="L3" s="23">
        <v>300000</v>
      </c>
      <c r="M3" s="23">
        <f>300000+300000</f>
        <v>600000</v>
      </c>
      <c r="O3" s="3" t="s">
        <v>432</v>
      </c>
      <c r="P3" s="3">
        <v>70000</v>
      </c>
    </row>
    <row r="4" spans="2:16" x14ac:dyDescent="0.15">
      <c r="B4" s="3" t="s">
        <v>224</v>
      </c>
      <c r="C4" s="3">
        <f>29042 + 79789</f>
        <v>108831</v>
      </c>
      <c r="D4" s="3">
        <v>227775</v>
      </c>
      <c r="E4" s="3">
        <v>298151</v>
      </c>
      <c r="F4" s="3">
        <v>184623</v>
      </c>
      <c r="G4" s="24">
        <v>203206</v>
      </c>
      <c r="H4" s="24">
        <v>422083</v>
      </c>
      <c r="I4" s="24">
        <v>393785</v>
      </c>
      <c r="J4" s="23">
        <f>Outcome!C18+242000</f>
        <v>409466</v>
      </c>
      <c r="K4" s="23">
        <f>Outcome!C18</f>
        <v>167466</v>
      </c>
      <c r="L4" s="23">
        <f>Outcome!C18</f>
        <v>167466</v>
      </c>
      <c r="M4" s="23">
        <f>Outcome!C18+P3</f>
        <v>237466</v>
      </c>
    </row>
    <row r="5" spans="2:16" x14ac:dyDescent="0.15">
      <c r="B5" s="3" t="s">
        <v>425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3">
        <v>0</v>
      </c>
      <c r="K5" s="23">
        <f>J5+Outcome!$G$8</f>
        <v>70000</v>
      </c>
      <c r="L5" s="23">
        <f>K5+Outcome!$G$8</f>
        <v>140000</v>
      </c>
      <c r="M5" s="23">
        <f>L5+Outcome!$G$8</f>
        <v>210000</v>
      </c>
    </row>
    <row r="6" spans="2:16" x14ac:dyDescent="0.15">
      <c r="B6" s="3" t="s">
        <v>428</v>
      </c>
      <c r="C6" s="3">
        <v>0</v>
      </c>
      <c r="D6" s="3">
        <f>C6*(1+Outcome!$G$2/100/12)</f>
        <v>0</v>
      </c>
      <c r="E6" s="3">
        <f>D6*(1+Outcome!$G$2/100/12)</f>
        <v>0</v>
      </c>
      <c r="F6" s="3">
        <f>E6*(1+Outcome!$G$2/100/12)</f>
        <v>0</v>
      </c>
      <c r="G6" s="3">
        <f>F6*(1+Outcome!$G$2/100/12)</f>
        <v>0</v>
      </c>
      <c r="H6" s="3">
        <f>G6*(1+Outcome!$G$2/100/12)</f>
        <v>0</v>
      </c>
      <c r="I6" s="3">
        <f>H6*(1+Outcome!$G$2/100/12)</f>
        <v>0</v>
      </c>
      <c r="J6" s="3">
        <f>I6*(1+Outcome!$G$2/100/12)</f>
        <v>0</v>
      </c>
      <c r="K6" s="3">
        <f>J6*(1+Outcome!$G$2/100/12)+Outcome!$G$8</f>
        <v>70000</v>
      </c>
      <c r="L6" s="3">
        <f>K6*(1+Outcome!$G$2/100/12)+Outcome!$G$8</f>
        <v>140350</v>
      </c>
      <c r="M6" s="3">
        <f>L6*(1+Outcome!$G$2/100/12)+Outcome!$G$8</f>
        <v>211051.74999999997</v>
      </c>
    </row>
    <row r="7" spans="2:16" x14ac:dyDescent="0.15">
      <c r="B7" s="3"/>
      <c r="C7" s="3">
        <f>C3-C4</f>
        <v>-53410</v>
      </c>
      <c r="D7" s="3">
        <f>D3-D4</f>
        <v>79882</v>
      </c>
      <c r="E7" s="3">
        <f>E3-E4</f>
        <v>11502</v>
      </c>
      <c r="F7" s="3">
        <f>F3-F4</f>
        <v>193356</v>
      </c>
      <c r="G7" s="24">
        <f>G3-G4</f>
        <v>84326</v>
      </c>
      <c r="H7" s="24">
        <f>H3-H4</f>
        <v>221716</v>
      </c>
      <c r="I7" s="3">
        <f>I3-I4</f>
        <v>-94408</v>
      </c>
      <c r="J7" s="3">
        <f>J3-J4</f>
        <v>-83624</v>
      </c>
      <c r="K7" s="3">
        <f>K3-K4-Outcome!$G$8</f>
        <v>62534</v>
      </c>
      <c r="L7" s="3">
        <f>L3-L4-Outcome!$G$8</f>
        <v>62534</v>
      </c>
      <c r="M7" s="3">
        <f>M3-M4-Outcome!$G$8</f>
        <v>292534</v>
      </c>
    </row>
    <row r="8" spans="2:16" x14ac:dyDescent="0.15">
      <c r="B8" s="3" t="s">
        <v>225</v>
      </c>
      <c r="C8" s="3">
        <f>C7</f>
        <v>-53410</v>
      </c>
      <c r="D8" s="3">
        <f>C8+D7</f>
        <v>26472</v>
      </c>
      <c r="E8" s="3">
        <f t="shared" ref="E8:L8" si="0">D8+E7</f>
        <v>37974</v>
      </c>
      <c r="F8" s="3">
        <f t="shared" si="0"/>
        <v>231330</v>
      </c>
      <c r="G8" s="24">
        <f>F8+G7</f>
        <v>315656</v>
      </c>
      <c r="H8" s="24">
        <f t="shared" si="0"/>
        <v>537372</v>
      </c>
      <c r="I8" s="3">
        <f t="shared" si="0"/>
        <v>442964</v>
      </c>
      <c r="J8" s="3">
        <f t="shared" si="0"/>
        <v>359340</v>
      </c>
      <c r="K8" s="3">
        <f t="shared" si="0"/>
        <v>421874</v>
      </c>
      <c r="L8" s="3">
        <f t="shared" si="0"/>
        <v>484408</v>
      </c>
      <c r="M8" s="3">
        <f>L8+M7</f>
        <v>776942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workbookViewId="0">
      <selection activeCell="O3" sqref="O3"/>
    </sheetView>
  </sheetViews>
  <sheetFormatPr defaultRowHeight="13.5" x14ac:dyDescent="0.15"/>
  <cols>
    <col min="16" max="16" width="11.125" bestFit="1" customWidth="1"/>
  </cols>
  <sheetData>
    <row r="2" spans="2:17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P2" s="3" t="s">
        <v>438</v>
      </c>
      <c r="Q2" s="3" t="s">
        <v>439</v>
      </c>
    </row>
    <row r="3" spans="2:17" x14ac:dyDescent="0.15">
      <c r="B3" s="3" t="s">
        <v>223</v>
      </c>
      <c r="C3" s="23">
        <v>305000</v>
      </c>
      <c r="D3" s="23">
        <v>305000</v>
      </c>
      <c r="E3" s="23">
        <v>305000</v>
      </c>
      <c r="F3" s="23">
        <v>305000</v>
      </c>
      <c r="G3" s="23">
        <v>305000</v>
      </c>
      <c r="H3" s="23">
        <v>305000</v>
      </c>
      <c r="I3" s="23">
        <f>305000+300000</f>
        <v>605000</v>
      </c>
      <c r="J3" s="23">
        <v>305000</v>
      </c>
      <c r="K3" s="23">
        <v>305000</v>
      </c>
      <c r="L3" s="23">
        <v>305000</v>
      </c>
      <c r="M3" s="23">
        <v>305000</v>
      </c>
      <c r="N3" s="23">
        <f>305000+300000</f>
        <v>605000</v>
      </c>
      <c r="P3" s="3" t="s">
        <v>430</v>
      </c>
      <c r="Q3" s="3">
        <v>200000</v>
      </c>
    </row>
    <row r="4" spans="2:17" x14ac:dyDescent="0.15">
      <c r="B4" s="3" t="s">
        <v>224</v>
      </c>
      <c r="C4" s="23">
        <f>Outcome!$C$18</f>
        <v>167466</v>
      </c>
      <c r="D4" s="23">
        <f>Outcome!$C$18</f>
        <v>167466</v>
      </c>
      <c r="E4" s="23">
        <f>Outcome!$C$18</f>
        <v>167466</v>
      </c>
      <c r="F4" s="23">
        <f>Outcome!$C$18+Q3</f>
        <v>367466</v>
      </c>
      <c r="G4" s="23">
        <f>Outcome!$C$18</f>
        <v>167466</v>
      </c>
      <c r="H4" s="23">
        <f>Outcome!$C$18</f>
        <v>167466</v>
      </c>
      <c r="I4" s="23">
        <f>Outcome!$C$18+Q4</f>
        <v>367466</v>
      </c>
      <c r="J4" s="23">
        <f>Outcome!$C$18+Q7</f>
        <v>417466</v>
      </c>
      <c r="K4" s="23">
        <f>Outcome!$C$18</f>
        <v>167466</v>
      </c>
      <c r="L4" s="23">
        <f>Outcome!$C$18</f>
        <v>167466</v>
      </c>
      <c r="M4" s="23">
        <f>Outcome!$C$18</f>
        <v>167466</v>
      </c>
      <c r="N4" s="23">
        <f>Outcome!$C$18+Q4</f>
        <v>367466</v>
      </c>
      <c r="P4" s="3" t="s">
        <v>430</v>
      </c>
      <c r="Q4" s="3">
        <v>200000</v>
      </c>
    </row>
    <row r="5" spans="2:17" x14ac:dyDescent="0.15">
      <c r="B5" s="3" t="s">
        <v>425</v>
      </c>
      <c r="C5" s="23">
        <f>'2018'!M5+Outcome!$G$8</f>
        <v>280000</v>
      </c>
      <c r="D5" s="23">
        <f>C5+Outcome!$G$8</f>
        <v>350000</v>
      </c>
      <c r="E5" s="23">
        <f>D5+Outcome!$G$8</f>
        <v>420000</v>
      </c>
      <c r="F5" s="23">
        <f>E5+Outcome!$G$8</f>
        <v>490000</v>
      </c>
      <c r="G5" s="23">
        <f>F5+Outcome!$G$8</f>
        <v>560000</v>
      </c>
      <c r="H5" s="23">
        <f>G5+Outcome!$G$8</f>
        <v>630000</v>
      </c>
      <c r="I5" s="23">
        <f>H5+Outcome!$G$8</f>
        <v>700000</v>
      </c>
      <c r="J5" s="23">
        <f>I5+Outcome!$G$8</f>
        <v>770000</v>
      </c>
      <c r="K5" s="23">
        <f>J5+Outcome!$G$8</f>
        <v>840000</v>
      </c>
      <c r="L5" s="23">
        <f>K5+Outcome!$G$8</f>
        <v>910000</v>
      </c>
      <c r="M5" s="23">
        <f>L5+Outcome!$G$8</f>
        <v>980000</v>
      </c>
      <c r="N5" s="23">
        <f>M5+Outcome!$G$8</f>
        <v>1050000</v>
      </c>
      <c r="P5" s="3" t="s">
        <v>436</v>
      </c>
      <c r="Q5" s="3">
        <v>70000</v>
      </c>
    </row>
    <row r="6" spans="2:17" x14ac:dyDescent="0.15">
      <c r="B6" s="3" t="s">
        <v>428</v>
      </c>
      <c r="C6" s="23">
        <f>'2018'!M6*(1+Outcome!$G$2/100/12)+Outcome!$G$8</f>
        <v>282107.00874999992</v>
      </c>
      <c r="D6" s="23">
        <f>C6*(1+Outcome!$G$2/100/12)+Outcome!$G$8</f>
        <v>353517.54379374988</v>
      </c>
      <c r="E6" s="23">
        <f>D6*(1+Outcome!$G$2/100/12)+Outcome!$G$8</f>
        <v>425285.13151271857</v>
      </c>
      <c r="F6" s="23">
        <f>E6*(1+Outcome!$G$2/100/12)+Outcome!$G$8</f>
        <v>497411.55717028212</v>
      </c>
      <c r="G6" s="23">
        <f>F6*(1+Outcome!$G$2/100/12)+Outcome!$G$8</f>
        <v>569898.61495613353</v>
      </c>
      <c r="H6" s="23">
        <f>G6*(1+Outcome!$G$2/100/12)+Outcome!$G$8</f>
        <v>642748.1080309141</v>
      </c>
      <c r="I6" s="23">
        <f>H6*(1+Outcome!$G$2/100/12)+Outcome!$G$8</f>
        <v>715961.84857106861</v>
      </c>
      <c r="J6" s="23">
        <f>I6*(1+Outcome!$G$2/100/12)+Outcome!$G$8</f>
        <v>789541.6578139239</v>
      </c>
      <c r="K6" s="23">
        <f>J6*(1+Outcome!$G$2/100/12)+Outcome!$G$8</f>
        <v>863489.36610299349</v>
      </c>
      <c r="L6" s="23">
        <f>K6*(1+Outcome!$G$2/100/12)+Outcome!$G$8</f>
        <v>937806.81293350831</v>
      </c>
      <c r="M6" s="23">
        <f>L6*(1+Outcome!$G$2/100/12)+Outcome!$G$8</f>
        <v>1012495.8469981757</v>
      </c>
      <c r="N6" s="23">
        <f>M6*(1+Outcome!$G$2/100/12)+Outcome!$G$8</f>
        <v>1087558.3262331665</v>
      </c>
      <c r="P6" s="3" t="s">
        <v>437</v>
      </c>
      <c r="Q6" s="3">
        <v>70000</v>
      </c>
    </row>
    <row r="7" spans="2:17" x14ac:dyDescent="0.15">
      <c r="B7" s="3"/>
      <c r="C7" s="23">
        <f>C3-C4+'2018'!M8-Outcome!$G$8</f>
        <v>844476</v>
      </c>
      <c r="D7" s="23">
        <f>D3-D4-Outcome!$G$8</f>
        <v>67534</v>
      </c>
      <c r="E7" s="23">
        <f>E3-E4-Outcome!$G$8</f>
        <v>67534</v>
      </c>
      <c r="F7" s="23">
        <f>F3-F4-Outcome!$G$8</f>
        <v>-132466</v>
      </c>
      <c r="G7" s="23">
        <f>G3-G4-Outcome!$G$8</f>
        <v>67534</v>
      </c>
      <c r="H7" s="23">
        <f>H3-H4-Outcome!$G$8</f>
        <v>67534</v>
      </c>
      <c r="I7" s="23">
        <f>I3-I4-Outcome!$G$8</f>
        <v>167534</v>
      </c>
      <c r="J7" s="23">
        <f>J3-J4-Outcome!$G$8</f>
        <v>-182466</v>
      </c>
      <c r="K7" s="23">
        <f>K3-K4-Outcome!$G$8</f>
        <v>67534</v>
      </c>
      <c r="L7" s="23">
        <f>L3-L4-Outcome!$G$8</f>
        <v>67534</v>
      </c>
      <c r="M7" s="23">
        <f>M3-M4-Outcome!$G$8</f>
        <v>67534</v>
      </c>
      <c r="N7" s="23">
        <f>N3-N4-Outcome!$G$8</f>
        <v>167534</v>
      </c>
      <c r="P7" s="3" t="s">
        <v>431</v>
      </c>
      <c r="Q7" s="3">
        <v>250000</v>
      </c>
    </row>
    <row r="8" spans="2:17" x14ac:dyDescent="0.15">
      <c r="B8" s="3" t="s">
        <v>225</v>
      </c>
      <c r="C8" s="23">
        <f>C7</f>
        <v>844476</v>
      </c>
      <c r="D8" s="23">
        <f>D7+C8</f>
        <v>912010</v>
      </c>
      <c r="E8" s="23">
        <f>D8+E7</f>
        <v>979544</v>
      </c>
      <c r="F8" s="23">
        <f t="shared" ref="F8:N8" si="0">E8+F7</f>
        <v>847078</v>
      </c>
      <c r="G8" s="23">
        <f t="shared" si="0"/>
        <v>914612</v>
      </c>
      <c r="H8" s="23">
        <f t="shared" si="0"/>
        <v>982146</v>
      </c>
      <c r="I8" s="23">
        <f t="shared" si="0"/>
        <v>1149680</v>
      </c>
      <c r="J8" s="23">
        <f t="shared" si="0"/>
        <v>967214</v>
      </c>
      <c r="K8" s="23">
        <f t="shared" si="0"/>
        <v>1034748</v>
      </c>
      <c r="L8" s="23">
        <f t="shared" si="0"/>
        <v>1102282</v>
      </c>
      <c r="M8" s="23">
        <f t="shared" si="0"/>
        <v>1169816</v>
      </c>
      <c r="N8" s="23">
        <f>M8+N7</f>
        <v>1337350</v>
      </c>
      <c r="P8" s="3"/>
      <c r="Q8" s="3">
        <f>SUM(Q4:Q7)</f>
        <v>590000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"/>
  <sheetViews>
    <sheetView workbookViewId="0">
      <selection activeCell="P2" sqref="P2:Q8"/>
    </sheetView>
  </sheetViews>
  <sheetFormatPr defaultRowHeight="13.5" x14ac:dyDescent="0.15"/>
  <cols>
    <col min="16" max="16" width="11.875" bestFit="1" customWidth="1"/>
  </cols>
  <sheetData>
    <row r="2" spans="2:17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  <c r="P2" s="3" t="s">
        <v>438</v>
      </c>
      <c r="Q2" s="3" t="s">
        <v>439</v>
      </c>
    </row>
    <row r="3" spans="2:17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  <c r="P3" s="3" t="s">
        <v>430</v>
      </c>
      <c r="Q3" s="3">
        <v>200000</v>
      </c>
    </row>
    <row r="4" spans="2:17" x14ac:dyDescent="0.15">
      <c r="B4" s="3" t="s">
        <v>224</v>
      </c>
      <c r="C4" s="23">
        <f>Outcome!$C$18</f>
        <v>167466</v>
      </c>
      <c r="D4" s="23">
        <f>Outcome!$C$18</f>
        <v>167466</v>
      </c>
      <c r="E4" s="23">
        <f>Outcome!$C$18</f>
        <v>167466</v>
      </c>
      <c r="F4" s="23">
        <f>Outcome!$C$18</f>
        <v>167466</v>
      </c>
      <c r="G4" s="23">
        <f>Outcome!$C$18</f>
        <v>167466</v>
      </c>
      <c r="H4" s="23">
        <f>Outcome!$C$18</f>
        <v>167466</v>
      </c>
      <c r="I4" s="23">
        <f>Outcome!$C$18</f>
        <v>167466</v>
      </c>
      <c r="J4" s="23">
        <f>Outcome!$C$18</f>
        <v>167466</v>
      </c>
      <c r="K4" s="23">
        <f>Outcome!$C$18</f>
        <v>167466</v>
      </c>
      <c r="L4" s="23">
        <f>Outcome!$C$18</f>
        <v>167466</v>
      </c>
      <c r="M4" s="23">
        <f>Outcome!$C$18</f>
        <v>167466</v>
      </c>
      <c r="N4" s="23">
        <f>Outcome!$C$18</f>
        <v>167466</v>
      </c>
      <c r="P4" s="3" t="s">
        <v>430</v>
      </c>
      <c r="Q4" s="3">
        <v>200000</v>
      </c>
    </row>
    <row r="5" spans="2:17" x14ac:dyDescent="0.15">
      <c r="B5" s="3" t="s">
        <v>425</v>
      </c>
      <c r="C5" s="23">
        <f>'2019'!N5+Outcome!$G$8</f>
        <v>1120000</v>
      </c>
      <c r="D5" s="23">
        <f>C5+Outcome!$G$8</f>
        <v>1190000</v>
      </c>
      <c r="E5" s="23">
        <f>D5+Outcome!$G$8</f>
        <v>1260000</v>
      </c>
      <c r="F5" s="23">
        <f>E5+Outcome!$G$8</f>
        <v>1330000</v>
      </c>
      <c r="G5" s="23">
        <f>F5+Outcome!$G$8</f>
        <v>1400000</v>
      </c>
      <c r="H5" s="23">
        <f>G5+Outcome!$G$8</f>
        <v>1470000</v>
      </c>
      <c r="I5" s="23">
        <f>H5+Outcome!$G$8</f>
        <v>1540000</v>
      </c>
      <c r="J5" s="23">
        <f>I5+Outcome!$G$8</f>
        <v>1610000</v>
      </c>
      <c r="K5" s="23">
        <f>J5+Outcome!$G$8</f>
        <v>1680000</v>
      </c>
      <c r="L5" s="23">
        <f>K5+Outcome!$G$8</f>
        <v>1750000</v>
      </c>
      <c r="M5" s="23">
        <f>L5+Outcome!$G$8</f>
        <v>1820000</v>
      </c>
      <c r="N5" s="23">
        <f>M5+Outcome!$G$8</f>
        <v>1890000</v>
      </c>
      <c r="P5" s="3" t="s">
        <v>436</v>
      </c>
      <c r="Q5" s="3">
        <v>70000</v>
      </c>
    </row>
    <row r="6" spans="2:17" x14ac:dyDescent="0.15">
      <c r="B6" s="3" t="s">
        <v>428</v>
      </c>
      <c r="C6" s="23">
        <f>'2019'!N6*(1+Outcome!$G$2/100/12)+Outcome!$G$8</f>
        <v>1162996.1178643322</v>
      </c>
      <c r="D6" s="23">
        <f>C6*(1+Outcome!$G$2/100/12)+Outcome!$G$8</f>
        <v>1238811.0984536537</v>
      </c>
      <c r="E6" s="23">
        <f>D6*(1+Outcome!$G$2/100/12)+Outcome!$G$8</f>
        <v>1315005.1539459219</v>
      </c>
      <c r="F6" s="23">
        <f>E6*(1+Outcome!$G$2/100/12)+Outcome!$G$8</f>
        <v>1391580.1797156513</v>
      </c>
      <c r="G6" s="23">
        <f>F6*(1+Outcome!$G$2/100/12)+Outcome!$G$8</f>
        <v>1468538.0806142294</v>
      </c>
      <c r="H6" s="23">
        <f>G6*(1+Outcome!$G$2/100/12)+Outcome!$G$8</f>
        <v>1545880.7710173004</v>
      </c>
      <c r="I6" s="23">
        <f>H6*(1+Outcome!$G$2/100/12)+Outcome!$G$8</f>
        <v>1623610.1748723867</v>
      </c>
      <c r="J6" s="23">
        <f>I6*(1+Outcome!$G$2/100/12)+Outcome!$G$8</f>
        <v>1701728.2257467485</v>
      </c>
      <c r="K6" s="23">
        <f>J6*(1+Outcome!$G$2/100/12)+Outcome!$G$8</f>
        <v>1780236.866875482</v>
      </c>
      <c r="L6" s="23">
        <f>K6*(1+Outcome!$G$2/100/12)+Outcome!$G$8</f>
        <v>1859138.0512098593</v>
      </c>
      <c r="M6" s="23">
        <f>L6*(1+Outcome!$G$2/100/12)+Outcome!$G$8</f>
        <v>1938433.7414659085</v>
      </c>
      <c r="N6" s="23">
        <f>M6*(1+Outcome!$G$2/100/12)+Outcome!$G$8</f>
        <v>2018125.9101732378</v>
      </c>
      <c r="P6" s="3" t="s">
        <v>437</v>
      </c>
      <c r="Q6" s="3">
        <v>70000</v>
      </c>
    </row>
    <row r="7" spans="2:17" x14ac:dyDescent="0.15">
      <c r="B7" s="3"/>
      <c r="C7" s="23">
        <f>C3-C4+'2019'!N8-Outcome!$G$8</f>
        <v>1409884</v>
      </c>
      <c r="D7" s="23">
        <f>D3-D4-Outcome!$G$8</f>
        <v>72534</v>
      </c>
      <c r="E7" s="23">
        <f>E3-E4-Outcome!$G$8</f>
        <v>72534</v>
      </c>
      <c r="F7" s="23">
        <f>F3-F4-Outcome!$G$8</f>
        <v>72534</v>
      </c>
      <c r="G7" s="23">
        <f>G3-G4-Outcome!$G$8</f>
        <v>72534</v>
      </c>
      <c r="H7" s="23">
        <f>H3-H4-Outcome!$G$8</f>
        <v>72534</v>
      </c>
      <c r="I7" s="23">
        <f>I3-I4-Outcome!$G$8</f>
        <v>372534</v>
      </c>
      <c r="J7" s="23">
        <f>J3-J4-Outcome!$G$8</f>
        <v>72534</v>
      </c>
      <c r="K7" s="23">
        <f>K3-K4-Outcome!$G$8</f>
        <v>72534</v>
      </c>
      <c r="L7" s="23">
        <f>L3-L4-Outcome!$G$8</f>
        <v>72534</v>
      </c>
      <c r="M7" s="23">
        <f>M3-M4-Outcome!$G$8</f>
        <v>72534</v>
      </c>
      <c r="N7" s="23">
        <f>N3-N4-Outcome!$G$8</f>
        <v>372534</v>
      </c>
      <c r="P7" s="3" t="s">
        <v>431</v>
      </c>
      <c r="Q7" s="3">
        <v>250000</v>
      </c>
    </row>
    <row r="8" spans="2:17" x14ac:dyDescent="0.15">
      <c r="B8" s="3" t="s">
        <v>225</v>
      </c>
      <c r="C8" s="23">
        <f>C7</f>
        <v>1409884</v>
      </c>
      <c r="D8" s="23">
        <f>D7+C8</f>
        <v>1482418</v>
      </c>
      <c r="E8" s="23">
        <f>D8+E7</f>
        <v>1554952</v>
      </c>
      <c r="F8" s="23">
        <f t="shared" ref="F8:N8" si="0">E8+F7</f>
        <v>1627486</v>
      </c>
      <c r="G8" s="23">
        <f t="shared" si="0"/>
        <v>1700020</v>
      </c>
      <c r="H8" s="23">
        <f t="shared" si="0"/>
        <v>1772554</v>
      </c>
      <c r="I8" s="23">
        <f t="shared" si="0"/>
        <v>2145088</v>
      </c>
      <c r="J8" s="23">
        <f t="shared" si="0"/>
        <v>2217622</v>
      </c>
      <c r="K8" s="23">
        <f t="shared" si="0"/>
        <v>2290156</v>
      </c>
      <c r="L8" s="23">
        <f t="shared" si="0"/>
        <v>2362690</v>
      </c>
      <c r="M8" s="23">
        <f t="shared" si="0"/>
        <v>2435224</v>
      </c>
      <c r="N8" s="23">
        <f>M8+N7-Q5</f>
        <v>2737758</v>
      </c>
      <c r="P8" s="3"/>
      <c r="Q8" s="3">
        <f>SUM(Q4:Q7)</f>
        <v>590000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April, 2018</vt:lpstr>
      <vt:lpstr>May, 2018</vt:lpstr>
      <vt:lpstr>June, 2018</vt:lpstr>
      <vt:lpstr>July, 2018</vt:lpstr>
      <vt:lpstr>August, 2018</vt:lpstr>
      <vt:lpstr>Outcome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2018-09-05T08:18:23Z</dcterms:modified>
</cp:coreProperties>
</file>