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S\ST2334\"/>
    </mc:Choice>
  </mc:AlternateContent>
  <xr:revisionPtr revIDLastSave="0" documentId="13_ncr:1_{06FE3D12-8BAA-411E-9B87-9BEE5A8BFF91}" xr6:coauthVersionLast="47" xr6:coauthVersionMax="47" xr10:uidLastSave="{00000000-0000-0000-0000-000000000000}"/>
  <bookViews>
    <workbookView xWindow="6444" yWindow="96" windowWidth="23256" windowHeight="12576" firstSheet="1" activeTab="1" xr2:uid="{A1A248FC-86BD-46B7-B032-EE3D23645902}"/>
  </bookViews>
  <sheets>
    <sheet name="Continuous" sheetId="1" r:id="rId1"/>
    <sheet name="Sheet1" sheetId="4" r:id="rId2"/>
    <sheet name="Discrete" sheetId="2" r:id="rId3"/>
    <sheet name="Sample data calcul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5" i="4" s="1"/>
  <c r="A3" i="4"/>
  <c r="A19" i="1"/>
  <c r="A15" i="1"/>
  <c r="B15" i="1" s="1"/>
  <c r="A5" i="4" l="1"/>
  <c r="B7" i="1"/>
  <c r="A7" i="1" s="1"/>
  <c r="L7" i="3"/>
  <c r="M7" i="3" s="1"/>
  <c r="L6" i="3"/>
  <c r="M6" i="3" s="1"/>
  <c r="L5" i="3"/>
  <c r="M5" i="3" s="1"/>
  <c r="L4" i="3"/>
  <c r="M4" i="3" s="1"/>
  <c r="L3" i="3"/>
  <c r="M3" i="3" s="1"/>
  <c r="L2" i="3"/>
  <c r="M2" i="3" s="1"/>
  <c r="K7" i="3"/>
  <c r="K6" i="3"/>
  <c r="K5" i="3"/>
  <c r="K4" i="3"/>
  <c r="K3" i="3"/>
  <c r="K2" i="3"/>
  <c r="J7" i="3"/>
  <c r="J6" i="3"/>
  <c r="J5" i="3"/>
  <c r="J4" i="3"/>
  <c r="J3" i="3"/>
  <c r="J2" i="3"/>
  <c r="I7" i="3"/>
  <c r="I6" i="3"/>
  <c r="I5" i="3"/>
  <c r="I4" i="3"/>
  <c r="I3" i="3"/>
  <c r="I2" i="3"/>
  <c r="C23" i="1"/>
  <c r="D3" i="1"/>
  <c r="A3" i="1" s="1"/>
  <c r="E11" i="2" s="1"/>
  <c r="A11" i="2" s="1"/>
  <c r="A43" i="1"/>
  <c r="B43" i="1"/>
  <c r="A39" i="1"/>
  <c r="B39" i="1"/>
  <c r="C39" i="1"/>
  <c r="A31" i="1"/>
  <c r="A35" i="1"/>
  <c r="B35" i="1"/>
  <c r="B31" i="1"/>
  <c r="C31" i="1"/>
  <c r="D31" i="1"/>
  <c r="A15" i="2"/>
  <c r="B27" i="1"/>
  <c r="A27" i="1"/>
  <c r="A23" i="1"/>
  <c r="A11" i="1"/>
  <c r="A7" i="2"/>
  <c r="B7" i="2"/>
  <c r="B3" i="2"/>
  <c r="A3" i="2"/>
  <c r="B23" i="1" l="1"/>
  <c r="B8" i="1"/>
  <c r="C7" i="1"/>
  <c r="B11" i="2"/>
  <c r="B3" i="1"/>
</calcChain>
</file>

<file path=xl/sharedStrings.xml><?xml version="1.0" encoding="utf-8"?>
<sst xmlns="http://schemas.openxmlformats.org/spreadsheetml/2006/main" count="103" uniqueCount="62">
  <si>
    <t>lambda</t>
  </si>
  <si>
    <t>x</t>
  </si>
  <si>
    <t>prob</t>
  </si>
  <si>
    <t>Pr(X&lt;=x)</t>
  </si>
  <si>
    <t>Pr(X=x)</t>
  </si>
  <si>
    <t>Negative Binomial ∼NB(r, p) =&gt; Number of trials until rth success with Pr(Success) = p</t>
  </si>
  <si>
    <t>r</t>
  </si>
  <si>
    <t>p</t>
  </si>
  <si>
    <t>n</t>
  </si>
  <si>
    <t>Exponential Dist ∼ Exponential(lamda) =&gt; lambda is the inverse of the mean</t>
  </si>
  <si>
    <t>Pr(X&lt;x)</t>
  </si>
  <si>
    <t>f_X(x)</t>
  </si>
  <si>
    <t>Normal Dist ∼ N(μ, σ^2)</t>
  </si>
  <si>
    <t>mean μ</t>
  </si>
  <si>
    <t>Variance σ^2</t>
  </si>
  <si>
    <t>Inverse normal dist</t>
  </si>
  <si>
    <t>z-value</t>
  </si>
  <si>
    <t>degree of freedom n</t>
  </si>
  <si>
    <t>Pr(X&gt;x)</t>
  </si>
  <si>
    <t>Inverse Chi-Square distribution</t>
  </si>
  <si>
    <t>probability p</t>
  </si>
  <si>
    <t>Left-tail inverse</t>
  </si>
  <si>
    <t>Right-tail inverse</t>
  </si>
  <si>
    <t>Binomial Distribution ∼ B(n, p) =&gt; Number of successes in n Bernoulli trials with Pr(Success) = p</t>
  </si>
  <si>
    <t>α</t>
  </si>
  <si>
    <t>k</t>
  </si>
  <si>
    <t>Inverse Binomial =&gt; Find the smallest k such that Pr(X&lt;=k) &gt;= α</t>
  </si>
  <si>
    <t>Student's-t distribution ∼ t(n), n is the degree of freedom (For small sample data sets)</t>
  </si>
  <si>
    <t>Inverse T =&gt; Find x such that Pr(X&lt;x) = α</t>
  </si>
  <si>
    <t>(Two-tailed)</t>
  </si>
  <si>
    <t>(2-tailed prob)</t>
  </si>
  <si>
    <t>n_1</t>
  </si>
  <si>
    <t>n_2</t>
  </si>
  <si>
    <t>F distribution ∼ F(n_1, n_2), n_1 and n_2 are the degrees of freedoms for the 2 Chi-Square distributions</t>
  </si>
  <si>
    <t>Inverse F dist =&gt; Find x such that Pr(X&lt;x) = α</t>
  </si>
  <si>
    <t>(right-tail for 1-α)</t>
  </si>
  <si>
    <t>λ</t>
  </si>
  <si>
    <t>Poisson Dist ∼ Po(λ)</t>
  </si>
  <si>
    <t>y</t>
  </si>
  <si>
    <t>Pr(x&lt;X&lt;y)</t>
  </si>
  <si>
    <t>s</t>
  </si>
  <si>
    <t>s^2</t>
  </si>
  <si>
    <t>Data set A</t>
  </si>
  <si>
    <t>Data set B</t>
  </si>
  <si>
    <t>Data set C</t>
  </si>
  <si>
    <t>Data set D</t>
  </si>
  <si>
    <t>Data set E</t>
  </si>
  <si>
    <t>Data set F</t>
  </si>
  <si>
    <r>
      <t>Chi-Square distribution ∼χ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(n), n is the degree of freedom</t>
    </r>
  </si>
  <si>
    <t>Standard Normal</t>
  </si>
  <si>
    <t>Inverse standard normal dist</t>
  </si>
  <si>
    <t>σ</t>
  </si>
  <si>
    <t>σ^2</t>
  </si>
  <si>
    <t>x̄</t>
  </si>
  <si>
    <t>One sample</t>
  </si>
  <si>
    <t>sample mean</t>
  </si>
  <si>
    <t>confidence interval</t>
  </si>
  <si>
    <t>s.d.</t>
  </si>
  <si>
    <t>min</t>
  </si>
  <si>
    <t>max</t>
  </si>
  <si>
    <t>is normal?</t>
  </si>
  <si>
    <t>popn s.d. given?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</si>
</sst>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0" fontId="3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CB0C-D75A-433C-A14D-AAB6A4F6030F}">
  <dimension ref="A1:G43"/>
  <sheetViews>
    <sheetView topLeftCell="A4" zoomScale="85" zoomScaleNormal="85" workbookViewId="0">
      <selection activeCell="C19" sqref="C19"/>
    </sheetView>
  </sheetViews>
  <sheetFormatPr defaultColWidth="8.77734375" defaultRowHeight="14.4" x14ac:dyDescent="0.3"/>
  <cols>
    <col min="1" max="1" width="19.44140625" style="1" customWidth="1"/>
    <col min="2" max="2" width="15.6640625" style="1" bestFit="1" customWidth="1"/>
    <col min="3" max="3" width="18.77734375" style="1" bestFit="1" customWidth="1"/>
    <col min="4" max="4" width="17.77734375" style="1" bestFit="1" customWidth="1"/>
    <col min="5" max="5" width="16.6640625" style="1" bestFit="1" customWidth="1"/>
    <col min="6" max="6" width="17.88671875" style="1" bestFit="1" customWidth="1"/>
    <col min="7" max="7" width="16.6640625" style="1" customWidth="1"/>
    <col min="8" max="8" width="14.44140625" style="1" bestFit="1" customWidth="1"/>
    <col min="9" max="16384" width="8.77734375" style="1"/>
  </cols>
  <sheetData>
    <row r="1" spans="1:7" x14ac:dyDescent="0.3">
      <c r="A1" s="1" t="s">
        <v>9</v>
      </c>
    </row>
    <row r="2" spans="1:7" x14ac:dyDescent="0.3">
      <c r="A2" s="1" t="s">
        <v>10</v>
      </c>
      <c r="B2" s="1" t="s">
        <v>11</v>
      </c>
      <c r="C2" s="1" t="s">
        <v>1</v>
      </c>
      <c r="D2" s="1" t="s">
        <v>0</v>
      </c>
    </row>
    <row r="3" spans="1:7" x14ac:dyDescent="0.3">
      <c r="A3" s="1">
        <f>_xlfn.EXPON.DIST(C3,D3,TRUE)</f>
        <v>0.39346934028736658</v>
      </c>
      <c r="B3" s="1">
        <f>_xlfn.EXPON.DIST(C3, D3, FALSE)</f>
        <v>0.30326532985631671</v>
      </c>
      <c r="C3" s="2">
        <v>1</v>
      </c>
      <c r="D3" s="2">
        <f>1/2</f>
        <v>0.5</v>
      </c>
    </row>
    <row r="5" spans="1:7" x14ac:dyDescent="0.3">
      <c r="A5" s="1" t="s">
        <v>12</v>
      </c>
    </row>
    <row r="6" spans="1:7" x14ac:dyDescent="0.3">
      <c r="A6" s="1" t="s">
        <v>39</v>
      </c>
      <c r="B6" s="1" t="s">
        <v>10</v>
      </c>
      <c r="C6" s="1" t="s">
        <v>11</v>
      </c>
      <c r="D6" s="1" t="s">
        <v>1</v>
      </c>
      <c r="E6" s="1" t="s">
        <v>38</v>
      </c>
      <c r="F6" s="1" t="s">
        <v>13</v>
      </c>
      <c r="G6" s="1" t="s">
        <v>14</v>
      </c>
    </row>
    <row r="7" spans="1:7" x14ac:dyDescent="0.3">
      <c r="A7" s="1">
        <f>_xlfn.NORM.DIST(E7,F7,SQRT(G7),TRUE)-B7</f>
        <v>0.99538074987682457</v>
      </c>
      <c r="B7" s="1">
        <f>_xlfn.NORM.DIST(D7, F7, SQRT(G7), TRUE)</f>
        <v>4.6192501231754335E-3</v>
      </c>
      <c r="C7" s="1">
        <f>_xlfn.NORM.DIST(D7, F7, SQRT(G7), FALSE)</f>
        <v>1.3473865775900793E-2</v>
      </c>
      <c r="D7" s="2">
        <v>-2.6031</v>
      </c>
      <c r="E7" s="2">
        <v>100.5</v>
      </c>
      <c r="F7" s="2">
        <v>0</v>
      </c>
      <c r="G7" s="4">
        <v>1</v>
      </c>
    </row>
    <row r="8" spans="1:7" x14ac:dyDescent="0.3">
      <c r="B8" s="1">
        <f>1-B7</f>
        <v>0.99538074987682457</v>
      </c>
    </row>
    <row r="9" spans="1:7" x14ac:dyDescent="0.3">
      <c r="A9" s="1" t="s">
        <v>15</v>
      </c>
    </row>
    <row r="10" spans="1:7" x14ac:dyDescent="0.3">
      <c r="A10" s="1" t="s">
        <v>16</v>
      </c>
      <c r="B10" s="1" t="s">
        <v>2</v>
      </c>
      <c r="C10" s="1" t="s">
        <v>13</v>
      </c>
      <c r="D10" s="1" t="s">
        <v>14</v>
      </c>
    </row>
    <row r="11" spans="1:7" x14ac:dyDescent="0.3">
      <c r="A11" s="1">
        <f>_xlfn.NORM.INV(B11,C11,SQRT(D11))</f>
        <v>-2.5758293035488999</v>
      </c>
      <c r="B11" s="2">
        <v>5.0000000000000001E-3</v>
      </c>
      <c r="C11" s="2">
        <v>0</v>
      </c>
      <c r="D11" s="2">
        <v>1</v>
      </c>
    </row>
    <row r="13" spans="1:7" x14ac:dyDescent="0.3">
      <c r="A13" s="1" t="s">
        <v>49</v>
      </c>
    </row>
    <row r="14" spans="1:7" x14ac:dyDescent="0.3">
      <c r="A14" s="1" t="s">
        <v>10</v>
      </c>
      <c r="B14" s="1" t="s">
        <v>18</v>
      </c>
      <c r="C14" s="1" t="s">
        <v>1</v>
      </c>
    </row>
    <row r="15" spans="1:7" x14ac:dyDescent="0.3">
      <c r="A15" s="1">
        <f>_xlfn.NORM.DIST(C15, 0, 1, TRUE)</f>
        <v>0.15865525393145699</v>
      </c>
      <c r="B15" s="1">
        <f>1-A15</f>
        <v>0.84134474606854304</v>
      </c>
      <c r="C15" s="2">
        <v>-1</v>
      </c>
      <c r="D15" s="5"/>
      <c r="F15" s="5"/>
      <c r="G15" s="6"/>
    </row>
    <row r="17" spans="1:6" x14ac:dyDescent="0.3">
      <c r="A17" s="1" t="s">
        <v>50</v>
      </c>
    </row>
    <row r="18" spans="1:6" x14ac:dyDescent="0.3">
      <c r="A18" s="1" t="s">
        <v>16</v>
      </c>
      <c r="B18" s="1" t="s">
        <v>2</v>
      </c>
    </row>
    <row r="19" spans="1:6" x14ac:dyDescent="0.3">
      <c r="A19" s="1">
        <f>_xlfn.NORM.INV(B19,0,1)</f>
        <v>-2.5758293035488999</v>
      </c>
      <c r="B19" s="2">
        <v>5.0000000000000001E-3</v>
      </c>
    </row>
    <row r="21" spans="1:6" ht="16.2" x14ac:dyDescent="0.3">
      <c r="A21" s="1" t="s">
        <v>48</v>
      </c>
    </row>
    <row r="22" spans="1:6" x14ac:dyDescent="0.3">
      <c r="A22" s="1" t="s">
        <v>18</v>
      </c>
      <c r="B22" s="1" t="s">
        <v>10</v>
      </c>
      <c r="C22" s="1" t="s">
        <v>11</v>
      </c>
      <c r="D22" s="1" t="s">
        <v>1</v>
      </c>
      <c r="E22" s="1" t="s">
        <v>17</v>
      </c>
    </row>
    <row r="23" spans="1:6" x14ac:dyDescent="0.3">
      <c r="A23" s="1">
        <f>_xlfn.CHISQ.DIST.RT(D23, E23)</f>
        <v>1.1741257661803842E-2</v>
      </c>
      <c r="B23" s="1">
        <f>_xlfn.CHISQ.DIST(D23, E23, TRUE)</f>
        <v>0.98825874233819611</v>
      </c>
      <c r="C23" s="5">
        <f>_xlfn.CHISQ.DIST(D23, E23, FALSE)</f>
        <v>3.0485962600845171E-3</v>
      </c>
      <c r="D23" s="2">
        <v>42.365200000000002</v>
      </c>
      <c r="E23" s="2">
        <v>24</v>
      </c>
    </row>
    <row r="25" spans="1:6" x14ac:dyDescent="0.3">
      <c r="A25" s="1" t="s">
        <v>19</v>
      </c>
    </row>
    <row r="26" spans="1:6" x14ac:dyDescent="0.3">
      <c r="A26" s="1" t="s">
        <v>21</v>
      </c>
      <c r="B26" s="1" t="s">
        <v>22</v>
      </c>
      <c r="C26" s="1" t="s">
        <v>20</v>
      </c>
      <c r="D26" s="1" t="s">
        <v>17</v>
      </c>
    </row>
    <row r="27" spans="1:6" x14ac:dyDescent="0.3">
      <c r="A27" s="1">
        <f>_xlfn.CHISQ.INV(C27, D27)</f>
        <v>19.022767798641627</v>
      </c>
      <c r="B27" s="1">
        <f>_xlfn.CHISQ.INV.RT(C27, D27)</f>
        <v>2.7003894999803584</v>
      </c>
      <c r="C27" s="2">
        <v>0.97499999999999998</v>
      </c>
      <c r="D27" s="2">
        <v>9</v>
      </c>
    </row>
    <row r="29" spans="1:6" x14ac:dyDescent="0.3">
      <c r="A29" s="1" t="s">
        <v>27</v>
      </c>
    </row>
    <row r="30" spans="1:6" x14ac:dyDescent="0.3">
      <c r="A30" s="1" t="s">
        <v>30</v>
      </c>
      <c r="B30" s="1" t="s">
        <v>18</v>
      </c>
      <c r="C30" s="1" t="s">
        <v>10</v>
      </c>
      <c r="D30" s="1" t="s">
        <v>11</v>
      </c>
      <c r="E30" s="1" t="s">
        <v>1</v>
      </c>
      <c r="F30" s="1" t="s">
        <v>17</v>
      </c>
    </row>
    <row r="31" spans="1:6" x14ac:dyDescent="0.3">
      <c r="A31" s="1">
        <f>_xlfn.T.DIST.2T(E31, F31)</f>
        <v>1.90914422293069E-2</v>
      </c>
      <c r="B31" s="1">
        <f>_xlfn.T.DIST.RT(E31, F31)</f>
        <v>9.54572111465345E-3</v>
      </c>
      <c r="C31" s="1">
        <f>_xlfn.T.DIST(E31, F31, TRUE)</f>
        <v>0.99045427888534654</v>
      </c>
      <c r="D31" s="1">
        <f>_xlfn.T.DIST(E31, F31, FALSE)</f>
        <v>1.4614362972559684E-2</v>
      </c>
      <c r="E31" s="2">
        <v>2.9268000000000001</v>
      </c>
      <c r="F31" s="2">
        <v>8</v>
      </c>
    </row>
    <row r="33" spans="1:6" x14ac:dyDescent="0.3">
      <c r="A33" s="1" t="s">
        <v>28</v>
      </c>
    </row>
    <row r="34" spans="1:6" x14ac:dyDescent="0.3">
      <c r="A34" s="1" t="s">
        <v>29</v>
      </c>
      <c r="B34" s="1" t="s">
        <v>1</v>
      </c>
      <c r="C34" s="1" t="s">
        <v>24</v>
      </c>
      <c r="D34" s="1" t="s">
        <v>17</v>
      </c>
    </row>
    <row r="35" spans="1:6" x14ac:dyDescent="0.3">
      <c r="A35" s="1">
        <f>_xlfn.T.INV.2T(C35, D35)</f>
        <v>3.0469287750530354</v>
      </c>
      <c r="B35" s="1">
        <f>_xlfn.T.INV(C35,D35)</f>
        <v>-2.7632624554614447</v>
      </c>
      <c r="C35" s="2">
        <v>5.0000000000000001E-3</v>
      </c>
      <c r="D35" s="2">
        <v>28</v>
      </c>
    </row>
    <row r="37" spans="1:6" x14ac:dyDescent="0.3">
      <c r="A37" s="1" t="s">
        <v>33</v>
      </c>
    </row>
    <row r="38" spans="1:6" x14ac:dyDescent="0.3">
      <c r="A38" s="1" t="s">
        <v>18</v>
      </c>
      <c r="B38" s="1" t="s">
        <v>10</v>
      </c>
      <c r="C38" s="1" t="s">
        <v>11</v>
      </c>
      <c r="D38" s="1" t="s">
        <v>1</v>
      </c>
      <c r="E38" s="1" t="s">
        <v>31</v>
      </c>
      <c r="F38" s="1" t="s">
        <v>32</v>
      </c>
    </row>
    <row r="39" spans="1:6" x14ac:dyDescent="0.3">
      <c r="A39" s="1">
        <f>_xlfn.F.DIST.RT(D39,E39,F39)</f>
        <v>9.9704917954548007E-3</v>
      </c>
      <c r="B39" s="1">
        <f>_xlfn.F.DIST(D39,E39,F39, TRUE)</f>
        <v>0.99002950820454516</v>
      </c>
      <c r="C39" s="1">
        <f>_xlfn.F.DIST(D39,E39,F39, FALSE)</f>
        <v>7.4993446832296437E-3</v>
      </c>
      <c r="D39" s="2">
        <v>4.8899999999999997</v>
      </c>
      <c r="E39" s="2">
        <v>7</v>
      </c>
      <c r="F39" s="2">
        <v>11</v>
      </c>
    </row>
    <row r="41" spans="1:6" x14ac:dyDescent="0.3">
      <c r="A41" s="1" t="s">
        <v>34</v>
      </c>
    </row>
    <row r="42" spans="1:6" x14ac:dyDescent="0.3">
      <c r="A42" s="1" t="s">
        <v>35</v>
      </c>
      <c r="B42" s="1" t="s">
        <v>1</v>
      </c>
      <c r="C42" s="1" t="s">
        <v>24</v>
      </c>
      <c r="D42" s="1" t="s">
        <v>31</v>
      </c>
      <c r="E42" s="1" t="s">
        <v>32</v>
      </c>
    </row>
    <row r="43" spans="1:6" x14ac:dyDescent="0.3">
      <c r="A43" s="1">
        <f>_xlfn.F.INV.RT(C43,D43,E43)</f>
        <v>7.3878857512677536</v>
      </c>
      <c r="B43" s="1">
        <f>_xlfn.F.INV(C43,D43,E43)</f>
        <v>0.1067866000833582</v>
      </c>
      <c r="C43" s="2">
        <v>2.5000000000000001E-2</v>
      </c>
      <c r="D43" s="2">
        <v>4</v>
      </c>
      <c r="E43" s="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13F3-16C7-40B2-8A64-0A335BC6E992}">
  <dimension ref="A1:M5"/>
  <sheetViews>
    <sheetView tabSelected="1" workbookViewId="0">
      <selection activeCell="D11" sqref="D11"/>
    </sheetView>
  </sheetViews>
  <sheetFormatPr defaultRowHeight="14.4" x14ac:dyDescent="0.3"/>
  <cols>
    <col min="2" max="2" width="14.33203125" customWidth="1"/>
    <col min="3" max="3" width="14" customWidth="1"/>
    <col min="6" max="6" width="16.88671875" customWidth="1"/>
    <col min="7" max="7" width="13.33203125" customWidth="1"/>
  </cols>
  <sheetData>
    <row r="1" spans="1:13" x14ac:dyDescent="0.3">
      <c r="A1" s="7" t="s">
        <v>54</v>
      </c>
    </row>
    <row r="2" spans="1:13" x14ac:dyDescent="0.3">
      <c r="A2" t="s">
        <v>60</v>
      </c>
      <c r="B2" t="s">
        <v>61</v>
      </c>
      <c r="C2" t="s">
        <v>55</v>
      </c>
      <c r="D2" t="s">
        <v>57</v>
      </c>
      <c r="E2" t="s">
        <v>8</v>
      </c>
      <c r="F2" t="s">
        <v>56</v>
      </c>
      <c r="M2" s="7"/>
    </row>
    <row r="3" spans="1:13" x14ac:dyDescent="0.3">
      <c r="A3" s="9" t="b">
        <f>TRUE</f>
        <v>1</v>
      </c>
      <c r="B3" s="9" t="b">
        <f>FALSE</f>
        <v>0</v>
      </c>
      <c r="C3" s="9">
        <v>48.5</v>
      </c>
      <c r="D3" s="9">
        <v>1.5</v>
      </c>
      <c r="E3" s="9">
        <v>12</v>
      </c>
      <c r="F3" s="9">
        <v>90</v>
      </c>
    </row>
    <row r="4" spans="1:13" x14ac:dyDescent="0.3">
      <c r="A4" t="s">
        <v>58</v>
      </c>
      <c r="B4" t="s">
        <v>59</v>
      </c>
    </row>
    <row r="5" spans="1:13" x14ac:dyDescent="0.3">
      <c r="A5" s="8">
        <f>IF(AND(A3,NOT(B3), E3 &lt; 30), C3 + _xlfn.T.INV((1 - F3/100)/2, E3 - 1) * D3 / SQRT(E3), C3 + _xlfn.NORM.S.INV((1 - F3/100)/2) * D3 / SQRT(E3))</f>
        <v>47.72235906236574</v>
      </c>
      <c r="B5" s="8">
        <f>IF(AND(A3,NOT(B3), E3 &lt; 30), C3 - _xlfn.T.INV((1 - F3/100)/2, E3 - 1) * D3 / SQRT(E3), C3 - _xlfn.NORM.S.INV((1 - F3/100)/2) * D3 / SQRT(E3))</f>
        <v>49.27764093763426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AB5D-83FE-4977-971D-7E5CB13A3464}">
  <dimension ref="A1:E15"/>
  <sheetViews>
    <sheetView workbookViewId="0">
      <selection activeCell="E11" sqref="E11"/>
    </sheetView>
  </sheetViews>
  <sheetFormatPr defaultRowHeight="14.4" x14ac:dyDescent="0.3"/>
  <sheetData>
    <row r="1" spans="1:5" x14ac:dyDescent="0.3">
      <c r="A1" t="s">
        <v>37</v>
      </c>
    </row>
    <row r="2" spans="1:5" x14ac:dyDescent="0.3">
      <c r="A2" t="s">
        <v>3</v>
      </c>
      <c r="B2" t="s">
        <v>4</v>
      </c>
      <c r="C2" t="s">
        <v>1</v>
      </c>
      <c r="D2" t="s">
        <v>36</v>
      </c>
    </row>
    <row r="3" spans="1:5" x14ac:dyDescent="0.3">
      <c r="A3">
        <f>_xlfn.POISSON.DIST(C3, D3, TRUE)</f>
        <v>0.6766764161830634</v>
      </c>
      <c r="B3">
        <f>_xlfn.POISSON.DIST(C3,D3,FALSE)</f>
        <v>0.27067056647322546</v>
      </c>
      <c r="C3" s="3">
        <v>2</v>
      </c>
      <c r="D3" s="3">
        <v>2</v>
      </c>
    </row>
    <row r="5" spans="1:5" x14ac:dyDescent="0.3">
      <c r="A5" t="s">
        <v>5</v>
      </c>
    </row>
    <row r="6" spans="1:5" x14ac:dyDescent="0.3">
      <c r="A6" t="s">
        <v>3</v>
      </c>
      <c r="B6" t="s">
        <v>4</v>
      </c>
      <c r="C6" t="s">
        <v>1</v>
      </c>
      <c r="D6" t="s">
        <v>6</v>
      </c>
      <c r="E6" t="s">
        <v>7</v>
      </c>
    </row>
    <row r="7" spans="1:5" x14ac:dyDescent="0.3">
      <c r="A7">
        <f>_xlfn.NEGBINOM.DIST(C7-D7, D7, E7,TRUE)</f>
        <v>0.91469081135662844</v>
      </c>
      <c r="B7">
        <f>_xlfn.NEGBINOM.DIST(C7-D7, D7, E7,FALSE )</f>
        <v>3.5090116064065105E-2</v>
      </c>
      <c r="C7" s="3">
        <v>16</v>
      </c>
      <c r="D7" s="3">
        <v>5</v>
      </c>
      <c r="E7" s="3">
        <v>0.45</v>
      </c>
    </row>
    <row r="9" spans="1:5" x14ac:dyDescent="0.3">
      <c r="A9" t="s">
        <v>23</v>
      </c>
    </row>
    <row r="10" spans="1:5" x14ac:dyDescent="0.3">
      <c r="A10" t="s">
        <v>3</v>
      </c>
      <c r="B10" t="s">
        <v>4</v>
      </c>
      <c r="C10" t="s">
        <v>1</v>
      </c>
      <c r="D10" t="s">
        <v>8</v>
      </c>
      <c r="E10" t="s">
        <v>7</v>
      </c>
    </row>
    <row r="11" spans="1:5" x14ac:dyDescent="0.3">
      <c r="A11">
        <f>_xlfn.BINOM.DIST($C11, $D11, $E11, TRUE)</f>
        <v>3.3471235823305169E-2</v>
      </c>
      <c r="B11">
        <f>_xlfn.BINOM.DIST($C11, $D11, $E11, FALSE)</f>
        <v>1.3030425329414601E-2</v>
      </c>
      <c r="C11" s="3">
        <v>30</v>
      </c>
      <c r="D11" s="3">
        <v>100</v>
      </c>
      <c r="E11" s="3">
        <f>Continuous!A3</f>
        <v>0.39346934028736658</v>
      </c>
    </row>
    <row r="13" spans="1:5" x14ac:dyDescent="0.3">
      <c r="A13" t="s">
        <v>26</v>
      </c>
    </row>
    <row r="14" spans="1:5" x14ac:dyDescent="0.3">
      <c r="A14" t="s">
        <v>25</v>
      </c>
      <c r="B14" t="s">
        <v>24</v>
      </c>
      <c r="C14" t="s">
        <v>8</v>
      </c>
      <c r="D14" t="s">
        <v>7</v>
      </c>
    </row>
    <row r="15" spans="1:5" x14ac:dyDescent="0.3">
      <c r="A15">
        <f>_xlfn.BINOM.INV(C15, D15, B15)</f>
        <v>3</v>
      </c>
      <c r="B15" s="3">
        <v>0.5</v>
      </c>
      <c r="C15" s="3">
        <v>10</v>
      </c>
      <c r="D15" s="3"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C0DA-ACB4-4F97-8036-97768B93ED66}">
  <dimension ref="A1:M7"/>
  <sheetViews>
    <sheetView topLeftCell="G1" workbookViewId="0">
      <selection activeCell="H14" sqref="H14"/>
    </sheetView>
  </sheetViews>
  <sheetFormatPr defaultRowHeight="14.4" x14ac:dyDescent="0.3"/>
  <cols>
    <col min="8" max="8" width="19.44140625" customWidth="1"/>
  </cols>
  <sheetData>
    <row r="1" spans="1:13" x14ac:dyDescent="0.3">
      <c r="A1">
        <v>9.8000000000000007</v>
      </c>
      <c r="B1">
        <v>1</v>
      </c>
      <c r="C1">
        <v>1</v>
      </c>
      <c r="D1">
        <v>1</v>
      </c>
      <c r="E1">
        <v>1</v>
      </c>
      <c r="F1">
        <v>1</v>
      </c>
      <c r="I1" t="s">
        <v>53</v>
      </c>
      <c r="J1" t="s">
        <v>51</v>
      </c>
      <c r="K1" t="s">
        <v>52</v>
      </c>
      <c r="L1" t="s">
        <v>40</v>
      </c>
      <c r="M1" t="s">
        <v>41</v>
      </c>
    </row>
    <row r="2" spans="1:13" x14ac:dyDescent="0.3">
      <c r="A2">
        <v>10.199999999999999</v>
      </c>
      <c r="B2">
        <v>2</v>
      </c>
      <c r="C2">
        <v>2</v>
      </c>
      <c r="D2">
        <v>2</v>
      </c>
      <c r="E2">
        <v>2</v>
      </c>
      <c r="F2">
        <v>2</v>
      </c>
      <c r="H2" t="s">
        <v>42</v>
      </c>
      <c r="I2">
        <f>AVERAGE(A:A)</f>
        <v>10</v>
      </c>
      <c r="J2">
        <f>_xlfn.STDEV.P(A:A)</f>
        <v>0.26186146828319068</v>
      </c>
      <c r="K2">
        <f>_xlfn.VAR.P(A:A)</f>
        <v>6.8571428571428492E-2</v>
      </c>
      <c r="L2">
        <f>_xlfn.STDEV.S(A:A)</f>
        <v>0.28284271247461884</v>
      </c>
      <c r="M2">
        <f>L2*L2</f>
        <v>7.9999999999999905E-2</v>
      </c>
    </row>
    <row r="3" spans="1:13" x14ac:dyDescent="0.3">
      <c r="A3">
        <v>10.4</v>
      </c>
      <c r="B3">
        <v>4</v>
      </c>
      <c r="C3">
        <v>5</v>
      </c>
      <c r="D3">
        <v>6</v>
      </c>
      <c r="E3">
        <v>7</v>
      </c>
      <c r="F3">
        <v>8</v>
      </c>
      <c r="H3" t="s">
        <v>43</v>
      </c>
      <c r="I3">
        <f>AVERAGE(B:B)</f>
        <v>2.3333333333333335</v>
      </c>
      <c r="J3">
        <f>_xlfn.STDEV.P(B:B)</f>
        <v>1.247219128924647</v>
      </c>
      <c r="K3">
        <f>_xlfn.VAR.P(B:B)</f>
        <v>1.5555555555555556</v>
      </c>
      <c r="L3">
        <f>_xlfn.STDEV.S(B:B)</f>
        <v>1.5275252316519468</v>
      </c>
      <c r="M3">
        <f t="shared" ref="M3:M7" si="0">L3*L3</f>
        <v>2.3333333333333335</v>
      </c>
    </row>
    <row r="4" spans="1:13" x14ac:dyDescent="0.3">
      <c r="A4">
        <v>9.8000000000000007</v>
      </c>
      <c r="H4" t="s">
        <v>44</v>
      </c>
      <c r="I4">
        <f>AVERAGE(C:C)</f>
        <v>2.6666666666666665</v>
      </c>
      <c r="J4">
        <f>_xlfn.STDEV.P(C:C)</f>
        <v>1.699673171197595</v>
      </c>
      <c r="K4">
        <f>_xlfn.VAR.P(C:C)</f>
        <v>2.8888888888888888</v>
      </c>
      <c r="L4">
        <f>_xlfn.STDEV.S(C:C)</f>
        <v>2.0816659994661331</v>
      </c>
      <c r="M4">
        <f t="shared" si="0"/>
        <v>4.3333333333333348</v>
      </c>
    </row>
    <row r="5" spans="1:13" x14ac:dyDescent="0.3">
      <c r="A5">
        <v>10</v>
      </c>
      <c r="H5" t="s">
        <v>45</v>
      </c>
      <c r="I5">
        <f>AVERAGE(D:D)</f>
        <v>3</v>
      </c>
      <c r="J5">
        <f>_xlfn.STDEV.P(D:D)</f>
        <v>2.1602468994692869</v>
      </c>
      <c r="K5">
        <f>_xlfn.VAR.P(D:D)</f>
        <v>4.666666666666667</v>
      </c>
      <c r="L5">
        <f>_xlfn.STDEV.S(D:D)</f>
        <v>2.6457513110645907</v>
      </c>
      <c r="M5">
        <f t="shared" si="0"/>
        <v>7.0000000000000009</v>
      </c>
    </row>
    <row r="6" spans="1:13" x14ac:dyDescent="0.3">
      <c r="A6">
        <v>10.199999999999999</v>
      </c>
      <c r="H6" t="s">
        <v>46</v>
      </c>
      <c r="I6">
        <f>AVERAGE(E:E)</f>
        <v>3.3333333333333335</v>
      </c>
      <c r="J6">
        <f>_xlfn.STDEV.P(E:E)</f>
        <v>2.6246692913372702</v>
      </c>
      <c r="K6">
        <f>_xlfn.VAR.P(E:E)</f>
        <v>6.8888888888888893</v>
      </c>
      <c r="L6">
        <f>_xlfn.STDEV.S(E:E)</f>
        <v>3.214550253664318</v>
      </c>
      <c r="M6">
        <f t="shared" si="0"/>
        <v>10.333333333333332</v>
      </c>
    </row>
    <row r="7" spans="1:13" x14ac:dyDescent="0.3">
      <c r="A7">
        <v>9.6</v>
      </c>
      <c r="H7" t="s">
        <v>47</v>
      </c>
      <c r="I7">
        <f>AVERAGE(F:F)</f>
        <v>3.6666666666666665</v>
      </c>
      <c r="J7">
        <f>_xlfn.STDEV.P(F:F)</f>
        <v>3.0912061651652345</v>
      </c>
      <c r="K7">
        <f>_xlfn.VAR.P(F:F)</f>
        <v>9.5555555555555554</v>
      </c>
      <c r="L7">
        <f>_xlfn.STDEV.S(F:F)</f>
        <v>3.7859388972001824</v>
      </c>
      <c r="M7">
        <f t="shared" si="0"/>
        <v>14.333333333333334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3277AA864EC84E8AB6B31AA2CFBAC2" ma:contentTypeVersion="7" ma:contentTypeDescription="Create a new document." ma:contentTypeScope="" ma:versionID="5a9b6425fb10e3484d77b4315cce75e8">
  <xsd:schema xmlns:xsd="http://www.w3.org/2001/XMLSchema" xmlns:xs="http://www.w3.org/2001/XMLSchema" xmlns:p="http://schemas.microsoft.com/office/2006/metadata/properties" xmlns:ns3="07d7a201-b704-4d03-a904-4d530ecd7bdc" xmlns:ns4="1c68b4bf-2422-442b-a0f8-a214f4f11bc9" targetNamespace="http://schemas.microsoft.com/office/2006/metadata/properties" ma:root="true" ma:fieldsID="1c8372e3967b3ee460c30b62c42a0d69" ns3:_="" ns4:_="">
    <xsd:import namespace="07d7a201-b704-4d03-a904-4d530ecd7bdc"/>
    <xsd:import namespace="1c68b4bf-2422-442b-a0f8-a214f4f11b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7a201-b704-4d03-a904-4d530ecd7b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68b4bf-2422-442b-a0f8-a214f4f11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D0A4E0-1049-4571-AD7D-FC8940B865A6}">
  <ds:schemaRefs>
    <ds:schemaRef ds:uri="07d7a201-b704-4d03-a904-4d530ecd7bdc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c68b4bf-2422-442b-a0f8-a214f4f11bc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9267A0-DBCF-4E51-A84E-BF5E730294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7a201-b704-4d03-a904-4d530ecd7bdc"/>
    <ds:schemaRef ds:uri="1c68b4bf-2422-442b-a0f8-a214f4f11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EB1C2A-1788-41D3-A38D-B4BD55962F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Continuous</vt:lpstr>
      <vt:lpstr>Sheet1</vt:lpstr>
      <vt:lpstr>Discrete</vt:lpstr>
      <vt:lpstr>Sample data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andws</dc:creator>
  <cp:lastModifiedBy>Xiang Jun Ng</cp:lastModifiedBy>
  <dcterms:created xsi:type="dcterms:W3CDTF">2021-10-23T05:37:09Z</dcterms:created>
  <dcterms:modified xsi:type="dcterms:W3CDTF">2021-11-21T13:45:59Z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0x010100BE3277AA864EC84E8AB6B31AA2CFBAC2</vt:lpwstr>
  </property>
</Properties>
</file>