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_Schubert/Dropbox/RLR_e.coli_dropbox/rlr_git/fig_4c_possibly/"/>
    </mc:Choice>
  </mc:AlternateContent>
  <xr:revisionPtr revIDLastSave="0" documentId="8_{D3EA78B1-E9CC-B043-96D4-E306C72DD4C9}" xr6:coauthVersionLast="41" xr6:coauthVersionMax="41" xr10:uidLastSave="{00000000-0000-0000-0000-000000000000}"/>
  <bookViews>
    <workbookView xWindow="39600" yWindow="860" windowWidth="21220" windowHeight="26920" tabRatio="500" xr2:uid="{00000000-000D-0000-FFFF-FFFF00000000}"/>
  </bookViews>
  <sheets>
    <sheet name="Supplementary Table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8" i="2" l="1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<sst xmlns="http://schemas.openxmlformats.org/spreadsheetml/2006/main" count="1047" uniqueCount="625">
  <si>
    <t>b#</t>
  </si>
  <si>
    <t>Gene</t>
  </si>
  <si>
    <t>Insertion</t>
  </si>
  <si>
    <t>b3186</t>
  </si>
  <si>
    <t>yes</t>
  </si>
  <si>
    <t>no</t>
  </si>
  <si>
    <t>b0171</t>
  </si>
  <si>
    <t>b3231</t>
  </si>
  <si>
    <t>b2607</t>
  </si>
  <si>
    <t>b1208</t>
  </si>
  <si>
    <t>b0914</t>
  </si>
  <si>
    <t>b0421</t>
  </si>
  <si>
    <t>b1718</t>
  </si>
  <si>
    <t>b3342</t>
  </si>
  <si>
    <t>b3300</t>
  </si>
  <si>
    <t>b3200</t>
  </si>
  <si>
    <t>b0172</t>
  </si>
  <si>
    <t>b1719</t>
  </si>
  <si>
    <t>b0635</t>
  </si>
  <si>
    <t>b3018</t>
  </si>
  <si>
    <t>b0415</t>
  </si>
  <si>
    <t>b2609</t>
  </si>
  <si>
    <t>b3835</t>
  </si>
  <si>
    <t>b2573</t>
  </si>
  <si>
    <t>b3201</t>
  </si>
  <si>
    <t>b3340</t>
  </si>
  <si>
    <t>b3637</t>
  </si>
  <si>
    <t>b0922</t>
  </si>
  <si>
    <t>b2747</t>
  </si>
  <si>
    <t>b2511</t>
  </si>
  <si>
    <t>b2234</t>
  </si>
  <si>
    <t>b1356</t>
  </si>
  <si>
    <t>b3634</t>
  </si>
  <si>
    <t>b3065</t>
  </si>
  <si>
    <t>b2235</t>
  </si>
  <si>
    <t>b3066</t>
  </si>
  <si>
    <t>b0088</t>
  </si>
  <si>
    <t>b2315</t>
  </si>
  <si>
    <t>b3560</t>
  </si>
  <si>
    <t>b3294</t>
  </si>
  <si>
    <t>b3699</t>
  </si>
  <si>
    <t>b1570</t>
  </si>
  <si>
    <t>b2697</t>
  </si>
  <si>
    <t>b3982</t>
  </si>
  <si>
    <t>b1209</t>
  </si>
  <si>
    <t>b4361</t>
  </si>
  <si>
    <t>b3559</t>
  </si>
  <si>
    <t>b3255</t>
  </si>
  <si>
    <t>b0170</t>
  </si>
  <si>
    <t>b2400</t>
  </si>
  <si>
    <t>b4202</t>
  </si>
  <si>
    <t>b2515</t>
  </si>
  <si>
    <t>b3185</t>
  </si>
  <si>
    <t>b1207</t>
  </si>
  <si>
    <t>b0174</t>
  </si>
  <si>
    <t>b3987</t>
  </si>
  <si>
    <t>b0184</t>
  </si>
  <si>
    <t>b3464</t>
  </si>
  <si>
    <t>b4262</t>
  </si>
  <si>
    <t>b0474</t>
  </si>
  <si>
    <t>b0911</t>
  </si>
  <si>
    <t>b3168</t>
  </si>
  <si>
    <t>b3169</t>
  </si>
  <si>
    <t>b2615</t>
  </si>
  <si>
    <t>b2696</t>
  </si>
  <si>
    <t>b1637</t>
  </si>
  <si>
    <t>b3640</t>
  </si>
  <si>
    <t>b2514</t>
  </si>
  <si>
    <t>b3783</t>
  </si>
  <si>
    <t>b1716</t>
  </si>
  <si>
    <t>b3021</t>
  </si>
  <si>
    <t>b2566</t>
  </si>
  <si>
    <t>b3249</t>
  </si>
  <si>
    <t>b2411</t>
  </si>
  <si>
    <t>b4258</t>
  </si>
  <si>
    <t>b0642</t>
  </si>
  <si>
    <t>b1277</t>
  </si>
  <si>
    <t>b2942</t>
  </si>
  <si>
    <t>b3146</t>
  </si>
  <si>
    <t>b3384</t>
  </si>
  <si>
    <t>b2746</t>
  </si>
  <si>
    <t>b0408</t>
  </si>
  <si>
    <t>b2949</t>
  </si>
  <si>
    <t>b2231</t>
  </si>
  <si>
    <t>b0169</t>
  </si>
  <si>
    <t>b2563</t>
  </si>
  <si>
    <t>b3282</t>
  </si>
  <si>
    <t>b3648</t>
  </si>
  <si>
    <t>b2323</t>
  </si>
  <si>
    <t>b1912</t>
  </si>
  <si>
    <t>b2568</t>
  </si>
  <si>
    <t>b0185</t>
  </si>
  <si>
    <t>b1740</t>
  </si>
  <si>
    <t>b1807</t>
  </si>
  <si>
    <t>b4226</t>
  </si>
  <si>
    <t>b1779</t>
  </si>
  <si>
    <t>b0086</t>
  </si>
  <si>
    <t>b0475</t>
  </si>
  <si>
    <t>b3986</t>
  </si>
  <si>
    <t>b3019</t>
  </si>
  <si>
    <t>b2533</t>
  </si>
  <si>
    <t>b0420</t>
  </si>
  <si>
    <t>b1274</t>
  </si>
  <si>
    <t>b2926</t>
  </si>
  <si>
    <t>b0470</t>
  </si>
  <si>
    <t>b1572</t>
  </si>
  <si>
    <t>b1288</t>
  </si>
  <si>
    <t>b2925</t>
  </si>
  <si>
    <t>b2614</t>
  </si>
  <si>
    <t>b0417</t>
  </si>
  <si>
    <t>b2748</t>
  </si>
  <si>
    <t>b1713</t>
  </si>
  <si>
    <t>b0181</t>
  </si>
  <si>
    <t>b3030</t>
  </si>
  <si>
    <t>b2412</t>
  </si>
  <si>
    <t>b2595</t>
  </si>
  <si>
    <t>b1866</t>
  </si>
  <si>
    <t>b2828</t>
  </si>
  <si>
    <t>b3463</t>
  </si>
  <si>
    <t>b0409</t>
  </si>
  <si>
    <t>b0091</t>
  </si>
  <si>
    <t>b1662</t>
  </si>
  <si>
    <t>b2017</t>
  </si>
  <si>
    <t>b0027</t>
  </si>
  <si>
    <t>b3113</t>
  </si>
  <si>
    <t>b4162</t>
  </si>
  <si>
    <t>b1689</t>
  </si>
  <si>
    <t>b0126</t>
  </si>
  <si>
    <t>b2779</t>
  </si>
  <si>
    <t>b0194</t>
  </si>
  <si>
    <t>b3805</t>
  </si>
  <si>
    <t>b2472</t>
  </si>
  <si>
    <t>b4142</t>
  </si>
  <si>
    <t>b3701</t>
  </si>
  <si>
    <t>b3287</t>
  </si>
  <si>
    <t>b0526</t>
  </si>
  <si>
    <t>b3159</t>
  </si>
  <si>
    <t>b0179</t>
  </si>
  <si>
    <t>b0884</t>
  </si>
  <si>
    <t>b0524</t>
  </si>
  <si>
    <t>b2606</t>
  </si>
  <si>
    <t>b3988</t>
  </si>
  <si>
    <t>b1174</t>
  </si>
  <si>
    <t>b0093</t>
  </si>
  <si>
    <t>b3972</t>
  </si>
  <si>
    <t>b3189</t>
  </si>
  <si>
    <t>b0893</t>
  </si>
  <si>
    <t>b3176</t>
  </si>
  <si>
    <t>b3804</t>
  </si>
  <si>
    <t>b2559</t>
  </si>
  <si>
    <t>b3981</t>
  </si>
  <si>
    <t>b0639</t>
  </si>
  <si>
    <t>b3256</t>
  </si>
  <si>
    <t>b3288</t>
  </si>
  <si>
    <t>b1131</t>
  </si>
  <si>
    <t>b1204</t>
  </si>
  <si>
    <t>b0640</t>
  </si>
  <si>
    <t>b2478</t>
  </si>
  <si>
    <t>b2114</t>
  </si>
  <si>
    <t>b0915</t>
  </si>
  <si>
    <t>b0173</t>
  </si>
  <si>
    <t>b3843</t>
  </si>
  <si>
    <t>b1092</t>
  </si>
  <si>
    <t>b1145</t>
  </si>
  <si>
    <t>b0890</t>
  </si>
  <si>
    <t>b1215</t>
  </si>
  <si>
    <t>b2780</t>
  </si>
  <si>
    <t>b0891</t>
  </si>
  <si>
    <t>b4168</t>
  </si>
  <si>
    <t>b0182</t>
  </si>
  <si>
    <t>b3650</t>
  </si>
  <si>
    <t>b3608</t>
  </si>
  <si>
    <t>b4059</t>
  </si>
  <si>
    <t>b3974</t>
  </si>
  <si>
    <t>b3067</t>
  </si>
  <si>
    <t>b3793</t>
  </si>
  <si>
    <t>b0232</t>
  </si>
  <si>
    <t>b0680</t>
  </si>
  <si>
    <t>b3863</t>
  </si>
  <si>
    <t>b0096</t>
  </si>
  <si>
    <t>b0168</t>
  </si>
  <si>
    <t>b0095</t>
  </si>
  <si>
    <t>b1118</t>
  </si>
  <si>
    <t>b3730</t>
  </si>
  <si>
    <t>b0583</t>
  </si>
  <si>
    <t>b4052</t>
  </si>
  <si>
    <t>b0180</t>
  </si>
  <si>
    <t>wild type</t>
  </si>
  <si>
    <t>b0103</t>
  </si>
  <si>
    <t>b4084</t>
  </si>
  <si>
    <t>b0529</t>
  </si>
  <si>
    <t>b4160</t>
  </si>
  <si>
    <t>b0166</t>
  </si>
  <si>
    <t>b0097</t>
  </si>
  <si>
    <t>b0657</t>
  </si>
  <si>
    <t>b0369</t>
  </si>
  <si>
    <t>b3532</t>
  </si>
  <si>
    <t>b0886</t>
  </si>
  <si>
    <t>b3865</t>
  </si>
  <si>
    <t>b3705</t>
  </si>
  <si>
    <t>b3041</t>
  </si>
  <si>
    <t>b0918</t>
  </si>
  <si>
    <t>b3471</t>
  </si>
  <si>
    <t>b3064</t>
  </si>
  <si>
    <t>b2188</t>
  </si>
  <si>
    <t>b3183</t>
  </si>
  <si>
    <t>b1099</t>
  </si>
  <si>
    <t>b0031</t>
  </si>
  <si>
    <t>b3623</t>
  </si>
  <si>
    <t>b0270</t>
  </si>
  <si>
    <t>b0156</t>
  </si>
  <si>
    <t>b0098</t>
  </si>
  <si>
    <t>b3850</t>
  </si>
  <si>
    <t>b0154</t>
  </si>
  <si>
    <t>b0029</t>
  </si>
  <si>
    <t>b1069</t>
  </si>
  <si>
    <t>b2610</t>
  </si>
  <si>
    <t>b1211</t>
  </si>
  <si>
    <t>b0048</t>
  </si>
  <si>
    <t>b0954</t>
  </si>
  <si>
    <t>b1085</t>
  </si>
  <si>
    <t>b0054</t>
  </si>
  <si>
    <t>b4043</t>
  </si>
  <si>
    <t>b3973</t>
  </si>
  <si>
    <t>b3199</t>
  </si>
  <si>
    <t>b3398</t>
  </si>
  <si>
    <t>b3462</t>
  </si>
  <si>
    <t>b2783</t>
  </si>
  <si>
    <t>b3178</t>
  </si>
  <si>
    <t>b0142</t>
  </si>
  <si>
    <t>b3235</t>
  </si>
  <si>
    <t>b0684</t>
  </si>
  <si>
    <t>b4224</t>
  </si>
  <si>
    <t>b4041</t>
  </si>
  <si>
    <t>b3341</t>
  </si>
  <si>
    <t>b1212</t>
  </si>
  <si>
    <t>b3967</t>
  </si>
  <si>
    <t>b4040</t>
  </si>
  <si>
    <t>b0733</t>
  </si>
  <si>
    <t>b0924</t>
  </si>
  <si>
    <t>b3056</t>
  </si>
  <si>
    <t>b3433</t>
  </si>
  <si>
    <t>b3709</t>
  </si>
  <si>
    <t>b1210</t>
  </si>
  <si>
    <t>b0025</t>
  </si>
  <si>
    <t>b3633</t>
  </si>
  <si>
    <t>b3933</t>
  </si>
  <si>
    <t>b0026</t>
  </si>
  <si>
    <t>b0083</t>
  </si>
  <si>
    <t>b0084</t>
  </si>
  <si>
    <t>b0085</t>
  </si>
  <si>
    <t>b0087</t>
  </si>
  <si>
    <t>b0089</t>
  </si>
  <si>
    <t>b0090</t>
  </si>
  <si>
    <t>b0094</t>
  </si>
  <si>
    <t>b0175</t>
  </si>
  <si>
    <t>b0176</t>
  </si>
  <si>
    <t>b0177</t>
  </si>
  <si>
    <t>b0188</t>
  </si>
  <si>
    <t>b0414</t>
  </si>
  <si>
    <t>b0634</t>
  </si>
  <si>
    <t>b0641</t>
  </si>
  <si>
    <t>b0923</t>
  </si>
  <si>
    <t>b0930</t>
  </si>
  <si>
    <t>b1084</t>
  </si>
  <si>
    <t>b1093</t>
  </si>
  <si>
    <t>b1094</t>
  </si>
  <si>
    <t>b1098</t>
  </si>
  <si>
    <t>b1116</t>
  </si>
  <si>
    <t>b1117</t>
  </si>
  <si>
    <t>b1175</t>
  </si>
  <si>
    <t>b1714</t>
  </si>
  <si>
    <t>b1876</t>
  </si>
  <si>
    <t>b2316</t>
  </si>
  <si>
    <t>b2585</t>
  </si>
  <si>
    <t>b2891</t>
  </si>
  <si>
    <t>b3187</t>
  </si>
  <si>
    <t>b3250</t>
  </si>
  <si>
    <t>b3251</t>
  </si>
  <si>
    <t>b3295</t>
  </si>
  <si>
    <t>b3296</t>
  </si>
  <si>
    <t>b3297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</si>
  <si>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</si>
  <si>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</si>
  <si>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</si>
  <si>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</si>
  <si>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</si>
  <si>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</si>
  <si>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</si>
  <si>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</si>
  <si>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</si>
  <si>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</si>
  <si>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</si>
  <si>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</si>
  <si>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</si>
  <si>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</si>
  <si>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</si>
  <si>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</si>
  <si>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</si>
  <si>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</si>
  <si>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</si>
  <si>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</si>
  <si>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b3461</t>
  </si>
  <si>
    <t>b3639</t>
  </si>
  <si>
    <t>b3702</t>
  </si>
  <si>
    <t>b3703</t>
  </si>
  <si>
    <t>b3704</t>
  </si>
  <si>
    <t>b3729</t>
  </si>
  <si>
    <t>b3985</t>
  </si>
  <si>
    <t>b4143</t>
  </si>
  <si>
    <t>b4261</t>
  </si>
  <si>
    <t/>
  </si>
  <si>
    <t>&lt; 1.0E-06</t>
  </si>
  <si>
    <t>Rel. CFU</t>
  </si>
  <si>
    <t>EPD001</t>
  </si>
  <si>
    <t>EPD002</t>
  </si>
  <si>
    <t>EPD003</t>
  </si>
  <si>
    <t>EPD004</t>
  </si>
  <si>
    <t>EPD005</t>
  </si>
  <si>
    <t>EPD006</t>
  </si>
  <si>
    <t>EPD007</t>
  </si>
  <si>
    <t>EPD008</t>
  </si>
  <si>
    <t>EPD009</t>
  </si>
  <si>
    <t>EPD010</t>
  </si>
  <si>
    <t>EPD011</t>
  </si>
  <si>
    <t>EPD012</t>
  </si>
  <si>
    <t>EPD013</t>
  </si>
  <si>
    <t>EPD014</t>
  </si>
  <si>
    <t>EPD015</t>
  </si>
  <si>
    <t>EPD016</t>
  </si>
  <si>
    <t>EPD017</t>
  </si>
  <si>
    <t>EPD018</t>
  </si>
  <si>
    <t>EPD019</t>
  </si>
  <si>
    <t>EPD020</t>
  </si>
  <si>
    <t>EPD021</t>
  </si>
  <si>
    <t>EPD022</t>
  </si>
  <si>
    <t>EPD023</t>
  </si>
  <si>
    <t>EPD024</t>
  </si>
  <si>
    <t>EPD025</t>
  </si>
  <si>
    <t>EPD026</t>
  </si>
  <si>
    <t>EPD027</t>
  </si>
  <si>
    <t>EPD028</t>
  </si>
  <si>
    <t>EPD029</t>
  </si>
  <si>
    <t>EPD030</t>
  </si>
  <si>
    <t>EPD031</t>
  </si>
  <si>
    <t>EPD032</t>
  </si>
  <si>
    <t>EPD033</t>
  </si>
  <si>
    <t>EPD034</t>
  </si>
  <si>
    <t>EPD035</t>
  </si>
  <si>
    <t>EPD036</t>
  </si>
  <si>
    <t>EPD037</t>
  </si>
  <si>
    <t>EPD038</t>
  </si>
  <si>
    <t>EPD039</t>
  </si>
  <si>
    <t>EPD040</t>
  </si>
  <si>
    <t>EPD041</t>
  </si>
  <si>
    <t>EPD042</t>
  </si>
  <si>
    <t>EPD043</t>
  </si>
  <si>
    <t>EPD044</t>
  </si>
  <si>
    <t>EPD045</t>
  </si>
  <si>
    <t>EPD046</t>
  </si>
  <si>
    <t>EPD047</t>
  </si>
  <si>
    <t>EPD048</t>
  </si>
  <si>
    <t>EPD049</t>
  </si>
  <si>
    <t>EPD050</t>
  </si>
  <si>
    <t>EPD051</t>
  </si>
  <si>
    <t>EPD052</t>
  </si>
  <si>
    <t>EPD053</t>
  </si>
  <si>
    <t>EPD054</t>
  </si>
  <si>
    <t>EPD055</t>
  </si>
  <si>
    <t>EPD056</t>
  </si>
  <si>
    <t>EPD057</t>
  </si>
  <si>
    <t>EPD058</t>
  </si>
  <si>
    <t>EPD059</t>
  </si>
  <si>
    <t>EPD060</t>
  </si>
  <si>
    <t>EPD061</t>
  </si>
  <si>
    <t>EPD062</t>
  </si>
  <si>
    <t>EPD063</t>
  </si>
  <si>
    <t>EPD064</t>
  </si>
  <si>
    <t>EPD065</t>
  </si>
  <si>
    <t>EPD066</t>
  </si>
  <si>
    <t>EPD067</t>
  </si>
  <si>
    <t>EPD068</t>
  </si>
  <si>
    <t>EPD069</t>
  </si>
  <si>
    <t>EPD070</t>
  </si>
  <si>
    <t>EPD071</t>
  </si>
  <si>
    <t>EPD072</t>
  </si>
  <si>
    <t>EPD073</t>
  </si>
  <si>
    <t>EPD074</t>
  </si>
  <si>
    <t>EPD075</t>
  </si>
  <si>
    <t>EPD076</t>
  </si>
  <si>
    <t>EPD077</t>
  </si>
  <si>
    <t>EPD078</t>
  </si>
  <si>
    <t>EPD079</t>
  </si>
  <si>
    <t>EPD080</t>
  </si>
  <si>
    <t>EPD081</t>
  </si>
  <si>
    <t>EPD082</t>
  </si>
  <si>
    <t>EPD083</t>
  </si>
  <si>
    <t>EPD084</t>
  </si>
  <si>
    <t>EPD085</t>
  </si>
  <si>
    <t>EPD086</t>
  </si>
  <si>
    <t>EPD087</t>
  </si>
  <si>
    <t>EPD088</t>
  </si>
  <si>
    <t>EPD089</t>
  </si>
  <si>
    <t>EPD090</t>
  </si>
  <si>
    <t>EPD091</t>
  </si>
  <si>
    <t>EPD092</t>
  </si>
  <si>
    <t>EPD093</t>
  </si>
  <si>
    <t>EPD094</t>
  </si>
  <si>
    <t>EPD095</t>
  </si>
  <si>
    <t>EPD096</t>
  </si>
  <si>
    <t>EPD097</t>
  </si>
  <si>
    <t>EPD098</t>
  </si>
  <si>
    <t>EPD099</t>
  </si>
  <si>
    <t>EPD100</t>
  </si>
  <si>
    <t>EPD101</t>
  </si>
  <si>
    <t>EPD102</t>
  </si>
  <si>
    <t>EPD103</t>
  </si>
  <si>
    <t>EPD104</t>
  </si>
  <si>
    <t>EPD105</t>
  </si>
  <si>
    <t>EPD106</t>
  </si>
  <si>
    <t>EPD107</t>
  </si>
  <si>
    <t>EPD108</t>
  </si>
  <si>
    <t>EPD109</t>
  </si>
  <si>
    <t>EPD110</t>
  </si>
  <si>
    <t>EPD111</t>
  </si>
  <si>
    <t>EPD112</t>
  </si>
  <si>
    <t>EPD113</t>
  </si>
  <si>
    <t>EPD114</t>
  </si>
  <si>
    <t>EPD115</t>
  </si>
  <si>
    <t>EPD116</t>
  </si>
  <si>
    <t>EPD117</t>
  </si>
  <si>
    <t>EPD118</t>
  </si>
  <si>
    <t>EPD119</t>
  </si>
  <si>
    <t>EPD120</t>
  </si>
  <si>
    <t>EPD121</t>
  </si>
  <si>
    <t>EPD122</t>
  </si>
  <si>
    <t>EPD123</t>
  </si>
  <si>
    <t>EPD124</t>
  </si>
  <si>
    <t>EPD125</t>
  </si>
  <si>
    <t>EPD126</t>
  </si>
  <si>
    <t>EPD127</t>
  </si>
  <si>
    <t>EPD128</t>
  </si>
  <si>
    <t>EPD129</t>
  </si>
  <si>
    <t>EPD130</t>
  </si>
  <si>
    <t>EPD131</t>
  </si>
  <si>
    <t>EPD132</t>
  </si>
  <si>
    <t>EPD133</t>
  </si>
  <si>
    <t>EPD134</t>
  </si>
  <si>
    <t>EPD135</t>
  </si>
  <si>
    <t>EPD136</t>
  </si>
  <si>
    <t>EPD137</t>
  </si>
  <si>
    <t>EPD138</t>
  </si>
  <si>
    <t>EPD139</t>
  </si>
  <si>
    <t>EPD140</t>
  </si>
  <si>
    <t>EPD141</t>
  </si>
  <si>
    <t>EPD142</t>
  </si>
  <si>
    <t>EPD143</t>
  </si>
  <si>
    <t>EPD144</t>
  </si>
  <si>
    <t>EPD145</t>
  </si>
  <si>
    <t>EPD146</t>
  </si>
  <si>
    <t>EPD147</t>
  </si>
  <si>
    <t>EPD148</t>
  </si>
  <si>
    <t>EPD149</t>
  </si>
  <si>
    <t>EPD150</t>
  </si>
  <si>
    <t>EPD151</t>
  </si>
  <si>
    <t>EPD152</t>
  </si>
  <si>
    <t>EPD153</t>
  </si>
  <si>
    <t>EPD154</t>
  </si>
  <si>
    <t>EPD155</t>
  </si>
  <si>
    <t>EPD156</t>
  </si>
  <si>
    <t>EPD157</t>
  </si>
  <si>
    <t>EPD158</t>
  </si>
  <si>
    <t>EPD159</t>
  </si>
  <si>
    <t>EPD160</t>
  </si>
  <si>
    <t>EPD161</t>
  </si>
  <si>
    <t>EPD162</t>
  </si>
  <si>
    <t>EPD163</t>
  </si>
  <si>
    <t>EPD164</t>
  </si>
  <si>
    <t>EPD165</t>
  </si>
  <si>
    <t>EPD166</t>
  </si>
  <si>
    <t>EPD167</t>
  </si>
  <si>
    <t>EPD168</t>
  </si>
  <si>
    <t>EPD169</t>
  </si>
  <si>
    <t>EPD170</t>
  </si>
  <si>
    <t>EPD171</t>
  </si>
  <si>
    <t>EPD172</t>
  </si>
  <si>
    <t>EPD173</t>
  </si>
  <si>
    <t>EPD174</t>
  </si>
  <si>
    <t>EPD175</t>
  </si>
  <si>
    <t>EPD176</t>
  </si>
  <si>
    <t>EPD177</t>
  </si>
  <si>
    <t>EPD178</t>
  </si>
  <si>
    <t>EPD179</t>
  </si>
  <si>
    <t>EPD180</t>
  </si>
  <si>
    <t>EPD181</t>
  </si>
  <si>
    <t>EPD182</t>
  </si>
  <si>
    <t>EPD183</t>
  </si>
  <si>
    <t>EPD184</t>
  </si>
  <si>
    <t>EPD185</t>
  </si>
  <si>
    <t>EPD186</t>
  </si>
  <si>
    <t>EPD187</t>
  </si>
  <si>
    <t>EPD188</t>
  </si>
  <si>
    <t>EPD189</t>
  </si>
  <si>
    <t>EPD190</t>
  </si>
  <si>
    <t>EPD191</t>
  </si>
  <si>
    <t>EPD192</t>
  </si>
  <si>
    <t>EPD193</t>
  </si>
  <si>
    <t>EPD194</t>
  </si>
  <si>
    <t>EPD195</t>
  </si>
  <si>
    <t>EPD196</t>
  </si>
  <si>
    <t>EPD197</t>
  </si>
  <si>
    <t>EPD198</t>
  </si>
  <si>
    <t>EPD199</t>
  </si>
  <si>
    <t>EPD200</t>
  </si>
  <si>
    <t>EPD201</t>
  </si>
  <si>
    <t>EPD202</t>
  </si>
  <si>
    <t>EPD203</t>
  </si>
  <si>
    <t>EPD204</t>
  </si>
  <si>
    <t>EPD205</t>
  </si>
  <si>
    <t>EPD206</t>
  </si>
  <si>
    <t>EPD207</t>
  </si>
  <si>
    <t>EPD208</t>
  </si>
  <si>
    <t>EPD209</t>
  </si>
  <si>
    <t>EPD210</t>
  </si>
  <si>
    <t>EPD211</t>
  </si>
  <si>
    <t>EPD212</t>
  </si>
  <si>
    <t>EPD213</t>
  </si>
  <si>
    <t>EPD214</t>
  </si>
  <si>
    <t>EPD215</t>
  </si>
  <si>
    <t>EPD216</t>
  </si>
  <si>
    <t>EPD217</t>
  </si>
  <si>
    <t>EPD218</t>
  </si>
  <si>
    <t>EPD219</t>
  </si>
  <si>
    <t>EPD220</t>
  </si>
  <si>
    <t>EPD221</t>
  </si>
  <si>
    <t>EPD222</t>
  </si>
  <si>
    <t>EPD223</t>
  </si>
  <si>
    <t>EPD224</t>
  </si>
  <si>
    <t>EPD225</t>
  </si>
  <si>
    <t>EPD226</t>
  </si>
  <si>
    <t>EPD227</t>
  </si>
  <si>
    <t>EPD228</t>
  </si>
  <si>
    <t>EPD229</t>
  </si>
  <si>
    <t>EPD230</t>
  </si>
  <si>
    <t>EPD231</t>
  </si>
  <si>
    <t>EPD232</t>
  </si>
  <si>
    <t>EPD233</t>
  </si>
  <si>
    <t>EPD234</t>
  </si>
  <si>
    <t>EPD235</t>
  </si>
  <si>
    <t>EPD236</t>
  </si>
  <si>
    <t>EPD237</t>
  </si>
  <si>
    <t>EPD238</t>
  </si>
  <si>
    <t>EPD239</t>
  </si>
  <si>
    <t>EPD240</t>
  </si>
  <si>
    <t>EPD241</t>
  </si>
  <si>
    <t>EPD242</t>
  </si>
  <si>
    <t>EPD243</t>
  </si>
  <si>
    <t>EPD244</t>
  </si>
  <si>
    <t>EPD245</t>
  </si>
  <si>
    <t>EPD246</t>
  </si>
  <si>
    <t>EPD247</t>
  </si>
  <si>
    <t>EPD248</t>
  </si>
  <si>
    <t>EPD249</t>
  </si>
  <si>
    <t>EPD250</t>
  </si>
  <si>
    <t>EPD251</t>
  </si>
  <si>
    <t>EPD252</t>
  </si>
  <si>
    <t>EPD253</t>
  </si>
  <si>
    <t>EPD254</t>
  </si>
  <si>
    <t>EPD255</t>
  </si>
  <si>
    <t>EPD256</t>
  </si>
  <si>
    <t>EPD257</t>
  </si>
  <si>
    <t>EPD258</t>
  </si>
  <si>
    <t>EPD259</t>
  </si>
  <si>
    <t>EPD260</t>
  </si>
  <si>
    <t>EPD261</t>
  </si>
  <si>
    <t>EPD262</t>
  </si>
  <si>
    <t>EPD263</t>
  </si>
  <si>
    <t>EPD264</t>
  </si>
  <si>
    <t>EPD265</t>
  </si>
  <si>
    <t>EPD266</t>
  </si>
  <si>
    <t>EPD267</t>
  </si>
  <si>
    <t>EPD268</t>
  </si>
  <si>
    <t>EPD269</t>
  </si>
  <si>
    <t>EPD270</t>
  </si>
  <si>
    <t>EPD271</t>
  </si>
  <si>
    <t>EPD272</t>
  </si>
  <si>
    <t>EPD273</t>
  </si>
  <si>
    <t>EPD274</t>
  </si>
  <si>
    <t>EPD275</t>
  </si>
  <si>
    <t>EPD276</t>
  </si>
  <si>
    <t>EPD277</t>
  </si>
  <si>
    <t>EPD278</t>
  </si>
  <si>
    <t>EPD279</t>
  </si>
  <si>
    <t>EPD280</t>
  </si>
  <si>
    <t>EPD281</t>
  </si>
  <si>
    <t>EPD282</t>
  </si>
  <si>
    <t>EPD283</t>
  </si>
  <si>
    <t>EPD284</t>
  </si>
  <si>
    <t>EPD285</t>
  </si>
  <si>
    <t>EPD286</t>
  </si>
  <si>
    <t>EPD287</t>
  </si>
  <si>
    <t>EPD288</t>
  </si>
  <si>
    <t>EPD289</t>
  </si>
  <si>
    <t>EPD290</t>
  </si>
  <si>
    <t>EPD291</t>
  </si>
  <si>
    <t>EPD292</t>
  </si>
  <si>
    <t>EPD293</t>
  </si>
  <si>
    <t>EPD294</t>
  </si>
  <si>
    <t>EPD295</t>
  </si>
  <si>
    <t>EPD296</t>
  </si>
  <si>
    <t>EPD297</t>
  </si>
  <si>
    <t>EPD298</t>
  </si>
  <si>
    <t>EPD299</t>
  </si>
  <si>
    <t>EPD300</t>
  </si>
  <si>
    <t>EPD301</t>
  </si>
  <si>
    <t>EPD302</t>
  </si>
  <si>
    <t>EPD303</t>
  </si>
  <si>
    <t>EPD304</t>
  </si>
  <si>
    <t>EPD305</t>
  </si>
  <si>
    <t>EPD306</t>
  </si>
  <si>
    <t>Strain</t>
  </si>
  <si>
    <t>Rel. Growth (average)</t>
  </si>
  <si>
    <t>PI+ (% of population, average)</t>
  </si>
  <si>
    <t>St. dev.</t>
  </si>
  <si>
    <t>Supplementary Table 2. Essential protein degradation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</si>
</sst>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0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u/>
      <sz val="12"/>
      <color theme="1"/>
      <name val="Calibri"/>
    </font>
    <font>
      <b/>
      <u/>
      <sz val="12"/>
      <color rgb="FF000000"/>
      <name val="Calibri"/>
      <scheme val="minor"/>
    </font>
    <font>
      <b/>
      <u/>
      <sz val="12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1" fillId="0" borderId="0" xfId="0" applyFont="1"/>
    <xf numFmtId="2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47" applyAlignment="1">
      <alignment vertical="center" wrapText="1"/>
    </xf>
    <xf numFmtId="0" fontId="0" fillId="0" borderId="0" xfId="0" applyFont="1"/>
    <xf numFmtId="0" fontId="9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9"/>
  <sheetViews>
    <sheetView tabSelected="1" showRuler="0" workbookViewId="0">
      <selection activeCell="B12" sqref="B12"/>
    </sheetView>
  </sheetViews>
  <sheetFormatPr baseColWidth="10" defaultRowHeight="16"/>
  <cols>
    <col min="1" max="1" width="9.6640625" customWidth="1"/>
    <col min="2" max="2" width="8.1640625" customWidth="1"/>
    <col min="3" max="3" width="8.6640625" customWidth="1"/>
    <col min="4" max="4" width="9.33203125" customWidth="1"/>
    <col min="5" max="5" width="9.83203125" style="5" customWidth="1"/>
    <col min="6" max="6" width="19.1640625" style="3" customWidth="1"/>
    <col min="7" max="7" width="8" style="3" customWidth="1"/>
    <col min="8" max="8" width="26.33203125" customWidth="1"/>
    <col min="9" max="9" width="7.5" customWidth="1"/>
  </cols>
  <sheetData>
    <row r="1" spans="1:10">
      <c r="A1" s="11" t="s">
        <v>624</v>
      </c>
    </row>
    <row r="3" spans="1:10" s="2" customFormat="1">
      <c r="A3" s="2" t="s">
        <v>620</v>
      </c>
      <c r="B3" s="8" t="s">
        <v>1</v>
      </c>
      <c r="C3" s="2" t="s">
        <v>0</v>
      </c>
      <c r="D3" s="2" t="s">
        <v>2</v>
      </c>
      <c r="E3" s="6" t="s">
        <v>313</v>
      </c>
      <c r="F3" s="7" t="s">
        <v>621</v>
      </c>
      <c r="G3" s="7" t="s">
        <v>623</v>
      </c>
      <c r="H3" s="8" t="s">
        <v>622</v>
      </c>
      <c r="I3" s="8" t="s">
        <v>623</v>
      </c>
      <c r="J3"/>
    </row>
    <row r="4" spans="1:10" ht="17">
      <c r="A4" t="s">
        <v>314</v>
      </c>
      <c r="B4" s="9" t="str">
        <f>HYPERLINK("http://ecogene.org/?q=gene/EG11079","ribF")</f>
        <v>ribF</v>
      </c>
      <c r="C4" t="s">
        <v>244</v>
      </c>
      <c r="D4" t="s">
        <v>4</v>
      </c>
      <c r="E4" s="4" t="s">
        <v>312</v>
      </c>
      <c r="F4" s="3">
        <v>0.12597699331812684</v>
      </c>
      <c r="G4" s="3">
        <v>2.8111737382082173E-2</v>
      </c>
      <c r="H4" s="1">
        <v>2.4</v>
      </c>
      <c r="I4" s="1">
        <v>0.4</v>
      </c>
    </row>
    <row r="5" spans="1:10" ht="17">
      <c r="A5" t="s">
        <v>315</v>
      </c>
      <c r="B5" s="9" t="str">
        <f>HYPERLINK("http://ecogene.org/?q=gene/EG10492","ileS")</f>
        <v>ileS</v>
      </c>
      <c r="C5" t="s">
        <v>247</v>
      </c>
      <c r="D5" t="s">
        <v>5</v>
      </c>
      <c r="E5" s="4" t="s">
        <v>311</v>
      </c>
      <c r="H5" s="1"/>
      <c r="I5" s="1"/>
    </row>
    <row r="6" spans="1:10" ht="17">
      <c r="A6" t="s">
        <v>316</v>
      </c>
      <c r="B6" s="9" t="str">
        <f>HYPERLINK("http://ecogene.org/?q=gene/EG10548","lspA")</f>
        <v>lspA</v>
      </c>
      <c r="C6" t="s">
        <v>123</v>
      </c>
      <c r="D6" t="s">
        <v>4</v>
      </c>
      <c r="E6" s="4">
        <v>1.3</v>
      </c>
      <c r="F6" s="3">
        <v>0.96913907304348701</v>
      </c>
      <c r="G6" s="3">
        <v>1.9176720020731588E-2</v>
      </c>
      <c r="H6" s="1">
        <v>1.5</v>
      </c>
      <c r="I6" s="1">
        <v>0.4</v>
      </c>
    </row>
    <row r="7" spans="1:10" ht="17">
      <c r="A7" t="s">
        <v>317</v>
      </c>
      <c r="B7" s="9" t="str">
        <f>HYPERLINK("http://ecogene.org/?q=gene/EG11081","ispH")</f>
        <v>ispH</v>
      </c>
      <c r="C7" t="s">
        <v>214</v>
      </c>
      <c r="D7" t="s">
        <v>4</v>
      </c>
      <c r="E7" s="4" t="s">
        <v>312</v>
      </c>
      <c r="F7" s="3">
        <v>1.3132567372502202E-2</v>
      </c>
      <c r="G7" s="3">
        <v>4.6290141595524579E-3</v>
      </c>
      <c r="H7" s="1">
        <v>39.5</v>
      </c>
      <c r="I7" s="1">
        <v>9.1</v>
      </c>
    </row>
    <row r="8" spans="1:10" ht="17">
      <c r="A8" t="s">
        <v>318</v>
      </c>
      <c r="B8" s="9" t="str">
        <f>HYPERLINK("http://ecogene.org/?q=gene/EG10206","dapB")</f>
        <v>dapB</v>
      </c>
      <c r="C8" t="s">
        <v>207</v>
      </c>
      <c r="D8" t="s">
        <v>4</v>
      </c>
      <c r="E8" s="4" t="s">
        <v>312</v>
      </c>
      <c r="F8" s="3">
        <v>2.1300049973496927E-2</v>
      </c>
      <c r="G8" s="3">
        <v>1.9508847542078482E-2</v>
      </c>
      <c r="H8" s="1">
        <v>23.5</v>
      </c>
      <c r="I8" s="1">
        <v>9.6</v>
      </c>
    </row>
    <row r="9" spans="1:10" ht="17">
      <c r="A9" t="s">
        <v>319</v>
      </c>
      <c r="B9" s="9" t="str">
        <f>HYPERLINK("http://ecogene.org/?q=gene/EG10326","folA")</f>
        <v>folA</v>
      </c>
      <c r="C9" t="s">
        <v>218</v>
      </c>
      <c r="D9" t="s">
        <v>4</v>
      </c>
      <c r="E9" s="4">
        <v>3.2</v>
      </c>
      <c r="F9" s="3">
        <v>0.93423261432796567</v>
      </c>
      <c r="G9" s="3">
        <v>2.5022808767762812E-2</v>
      </c>
      <c r="H9" s="1">
        <v>2</v>
      </c>
      <c r="I9" s="1">
        <v>0.6</v>
      </c>
    </row>
    <row r="10" spans="1:10" ht="17">
      <c r="A10" t="s">
        <v>320</v>
      </c>
      <c r="B10" s="9" t="str">
        <f>HYPERLINK("http://ecogene.org/?q=gene/EG11569","lptD")</f>
        <v>lptD</v>
      </c>
      <c r="C10" t="s">
        <v>221</v>
      </c>
      <c r="D10" t="s">
        <v>4</v>
      </c>
      <c r="E10" s="4">
        <v>2.6</v>
      </c>
      <c r="F10" s="3">
        <v>0.96257229683490886</v>
      </c>
      <c r="G10" s="3">
        <v>1.9145553026228879E-2</v>
      </c>
      <c r="H10" s="1">
        <v>2</v>
      </c>
      <c r="I10" s="1">
        <v>0.4</v>
      </c>
    </row>
    <row r="11" spans="1:10" ht="17">
      <c r="A11" t="s">
        <v>321</v>
      </c>
      <c r="B11" s="9" t="str">
        <f>HYPERLINK("http://ecogene.org/?q=gene/EG11086","ftsL")</f>
        <v>ftsL</v>
      </c>
      <c r="C11" t="s">
        <v>248</v>
      </c>
      <c r="D11" t="s">
        <v>5</v>
      </c>
      <c r="E11" s="4" t="s">
        <v>311</v>
      </c>
      <c r="H11" s="1"/>
      <c r="I11" s="1"/>
    </row>
    <row r="12" spans="1:10" ht="17">
      <c r="A12" t="s">
        <v>322</v>
      </c>
      <c r="B12" s="9" t="str">
        <f>HYPERLINK("http://ecogene.org/?q=gene/EG10341","ftsI")</f>
        <v>ftsI</v>
      </c>
      <c r="C12" t="s">
        <v>249</v>
      </c>
      <c r="D12" t="s">
        <v>5</v>
      </c>
      <c r="E12" s="4" t="s">
        <v>311</v>
      </c>
      <c r="H12" s="1"/>
      <c r="I12" s="1"/>
    </row>
    <row r="13" spans="1:10" ht="17">
      <c r="A13" t="s">
        <v>323</v>
      </c>
      <c r="B13" s="9" t="str">
        <f>HYPERLINK("http://ecogene.org/?q=gene/EG10621","murE")</f>
        <v>murE</v>
      </c>
      <c r="C13" t="s">
        <v>250</v>
      </c>
      <c r="D13" t="s">
        <v>5</v>
      </c>
      <c r="E13" s="4" t="s">
        <v>311</v>
      </c>
      <c r="H13" s="1"/>
      <c r="I13" s="1"/>
    </row>
    <row r="14" spans="1:10" ht="17">
      <c r="A14" t="s">
        <v>324</v>
      </c>
      <c r="B14" s="9" t="str">
        <f>HYPERLINK("http://ecogene.org/?q=gene/EG10622","murF")</f>
        <v>murF</v>
      </c>
      <c r="C14" t="s">
        <v>96</v>
      </c>
      <c r="D14" t="s">
        <v>4</v>
      </c>
      <c r="E14" s="4">
        <v>0.82</v>
      </c>
      <c r="F14" s="3">
        <v>0.95479706518752983</v>
      </c>
      <c r="G14" s="3">
        <v>1.9321604200626244E-2</v>
      </c>
      <c r="H14" s="1">
        <v>1</v>
      </c>
      <c r="I14" s="1">
        <v>0.2</v>
      </c>
    </row>
    <row r="15" spans="1:10" ht="17">
      <c r="A15" t="s">
        <v>325</v>
      </c>
      <c r="B15" s="9" t="str">
        <f>HYPERLINK("http://ecogene.org/?q=gene/EG10604","mraY")</f>
        <v>mraY</v>
      </c>
      <c r="C15" t="s">
        <v>251</v>
      </c>
      <c r="D15" t="s">
        <v>5</v>
      </c>
      <c r="E15" s="4" t="s">
        <v>311</v>
      </c>
      <c r="H15" s="1"/>
      <c r="I15" s="1"/>
    </row>
    <row r="16" spans="1:10" ht="17">
      <c r="A16" t="s">
        <v>326</v>
      </c>
      <c r="B16" s="9" t="str">
        <f>HYPERLINK("http://ecogene.org/?q=gene/EG10620","murD")</f>
        <v>murD</v>
      </c>
      <c r="C16" t="s">
        <v>36</v>
      </c>
      <c r="D16" t="s">
        <v>4</v>
      </c>
      <c r="E16" s="4" t="s">
        <v>312</v>
      </c>
      <c r="F16" s="3">
        <v>1.8420437788437487E-2</v>
      </c>
      <c r="G16" s="3">
        <v>3.0730375105636801E-3</v>
      </c>
      <c r="H16" s="1">
        <v>21.1</v>
      </c>
      <c r="I16" s="1">
        <v>2.2999999999999998</v>
      </c>
    </row>
    <row r="17" spans="1:9" ht="17">
      <c r="A17" t="s">
        <v>327</v>
      </c>
      <c r="B17" s="9" t="str">
        <f>HYPERLINK("http://ecogene.org/?q=gene/EG10344","ftsW")</f>
        <v>ftsW</v>
      </c>
      <c r="C17" t="s">
        <v>252</v>
      </c>
      <c r="D17" t="s">
        <v>5</v>
      </c>
      <c r="E17" s="4" t="s">
        <v>311</v>
      </c>
      <c r="H17" s="1"/>
      <c r="I17" s="1"/>
    </row>
    <row r="18" spans="1:9" ht="17">
      <c r="A18" t="s">
        <v>328</v>
      </c>
      <c r="B18" s="9" t="str">
        <f>HYPERLINK("http://ecogene.org/?q=gene/EG10623","murG")</f>
        <v>murG</v>
      </c>
      <c r="C18" t="s">
        <v>253</v>
      </c>
      <c r="D18" t="s">
        <v>5</v>
      </c>
      <c r="E18" s="4" t="s">
        <v>311</v>
      </c>
      <c r="H18" s="1"/>
      <c r="I18" s="1"/>
    </row>
    <row r="19" spans="1:9" ht="17">
      <c r="A19" t="s">
        <v>329</v>
      </c>
      <c r="B19" s="9" t="str">
        <f>HYPERLINK("http://ecogene.org/?q=gene/EG10619","murC")</f>
        <v>murC</v>
      </c>
      <c r="C19" t="s">
        <v>120</v>
      </c>
      <c r="D19" t="s">
        <v>4</v>
      </c>
      <c r="E19" s="4" t="s">
        <v>312</v>
      </c>
      <c r="F19" s="3">
        <v>9.2763047308875076E-3</v>
      </c>
      <c r="G19" s="3">
        <v>9.881898126604359E-4</v>
      </c>
      <c r="H19" s="1">
        <v>38.4</v>
      </c>
      <c r="I19" s="1">
        <v>3.8</v>
      </c>
    </row>
    <row r="20" spans="1:9" ht="17">
      <c r="A20" t="s">
        <v>330</v>
      </c>
      <c r="B20" s="9" t="str">
        <f>HYPERLINK("http://ecogene.org/?q=gene/EG10342","ftsQ")</f>
        <v>ftsQ</v>
      </c>
      <c r="C20" t="s">
        <v>143</v>
      </c>
      <c r="D20" t="s">
        <v>4</v>
      </c>
      <c r="E20" s="4">
        <v>1.2</v>
      </c>
      <c r="F20" s="3">
        <v>0.94258177022906786</v>
      </c>
      <c r="G20" s="3">
        <v>3.9132122886430731E-3</v>
      </c>
      <c r="H20" s="1">
        <v>1.2</v>
      </c>
      <c r="I20" s="1">
        <v>0.4</v>
      </c>
    </row>
    <row r="21" spans="1:9" ht="17">
      <c r="A21" t="s">
        <v>331</v>
      </c>
      <c r="B21" s="9" t="str">
        <f>HYPERLINK("http://ecogene.org/?q=gene/EG10339","ftsA")</f>
        <v>ftsA</v>
      </c>
      <c r="C21" t="s">
        <v>254</v>
      </c>
      <c r="D21" t="s">
        <v>5</v>
      </c>
      <c r="E21" s="4" t="s">
        <v>311</v>
      </c>
      <c r="H21" s="1"/>
      <c r="I21" s="1"/>
    </row>
    <row r="22" spans="1:9" ht="17">
      <c r="A22" t="s">
        <v>332</v>
      </c>
      <c r="B22" s="9" t="str">
        <f>HYPERLINK("http://ecogene.org/?q=gene/EG10347","ftsZ")</f>
        <v>ftsZ</v>
      </c>
      <c r="C22" t="s">
        <v>181</v>
      </c>
      <c r="D22" t="s">
        <v>4</v>
      </c>
      <c r="E22" s="4" t="s">
        <v>312</v>
      </c>
      <c r="F22" s="3">
        <v>9.5327535023618945E-2</v>
      </c>
      <c r="G22" s="3">
        <v>5.0441448403339528E-2</v>
      </c>
      <c r="H22" s="1">
        <v>34.700000000000003</v>
      </c>
      <c r="I22" s="1">
        <v>8.1999999999999993</v>
      </c>
    </row>
    <row r="23" spans="1:9" ht="17">
      <c r="A23" t="s">
        <v>333</v>
      </c>
      <c r="B23" s="9" t="str">
        <f>HYPERLINK("http://ecogene.org/?q=gene/EG10265","lpxC")</f>
        <v>lpxC</v>
      </c>
      <c r="C23" t="s">
        <v>179</v>
      </c>
      <c r="D23" t="s">
        <v>4</v>
      </c>
      <c r="E23" s="4" t="s">
        <v>312</v>
      </c>
      <c r="F23" s="3">
        <v>0.21274338901698156</v>
      </c>
      <c r="G23" s="3">
        <v>3.5658261256981683E-2</v>
      </c>
      <c r="H23" s="1">
        <v>2</v>
      </c>
      <c r="I23" s="1">
        <v>0.6</v>
      </c>
    </row>
    <row r="24" spans="1:9" ht="17">
      <c r="A24" t="s">
        <v>334</v>
      </c>
      <c r="B24" s="9" t="str">
        <f>HYPERLINK("http://ecogene.org/?q=gene/EG11087","secM")</f>
        <v>secM</v>
      </c>
      <c r="C24" t="s">
        <v>193</v>
      </c>
      <c r="D24" t="s">
        <v>4</v>
      </c>
      <c r="E24" s="4">
        <v>0.86</v>
      </c>
      <c r="F24" s="3">
        <v>0.96213382453714447</v>
      </c>
      <c r="G24" s="3">
        <v>1.5211147514214931E-2</v>
      </c>
      <c r="H24" s="1">
        <v>2</v>
      </c>
      <c r="I24" s="1">
        <v>0.4</v>
      </c>
    </row>
    <row r="25" spans="1:9" ht="17">
      <c r="A25" t="s">
        <v>335</v>
      </c>
      <c r="B25" s="9" t="str">
        <f>HYPERLINK("http://ecogene.org/?q=gene/EG10936","secA")</f>
        <v>secA</v>
      </c>
      <c r="C25" t="s">
        <v>211</v>
      </c>
      <c r="D25" t="s">
        <v>4</v>
      </c>
      <c r="E25" s="4">
        <v>1</v>
      </c>
      <c r="F25" s="3">
        <v>0.87963831477936172</v>
      </c>
      <c r="G25" s="3">
        <v>3.4903877344317928E-2</v>
      </c>
      <c r="H25" s="1">
        <v>1.3</v>
      </c>
      <c r="I25" s="1">
        <v>0.4</v>
      </c>
    </row>
    <row r="26" spans="1:9" ht="17">
      <c r="A26" t="s">
        <v>336</v>
      </c>
      <c r="B26" s="9" t="str">
        <f>HYPERLINK("http://ecogene.org/?q=gene/EG12312","coaE")</f>
        <v>coaE</v>
      </c>
      <c r="C26" t="s">
        <v>188</v>
      </c>
      <c r="D26" t="s">
        <v>4</v>
      </c>
      <c r="E26" s="4">
        <v>7.0999999999999995E-3</v>
      </c>
      <c r="F26" s="3">
        <v>0.39720225451174002</v>
      </c>
      <c r="G26" s="3">
        <v>6.7407759594322061E-2</v>
      </c>
      <c r="H26" s="1">
        <v>2.4</v>
      </c>
      <c r="I26" s="1">
        <v>0.8</v>
      </c>
    </row>
    <row r="27" spans="1:9" ht="17">
      <c r="A27" t="s">
        <v>337</v>
      </c>
      <c r="B27" s="9" t="str">
        <f>HYPERLINK("http://ecogene.org/?q=gene/EG12319","can")</f>
        <v>can</v>
      </c>
      <c r="C27" t="s">
        <v>127</v>
      </c>
      <c r="D27" t="s">
        <v>4</v>
      </c>
      <c r="E27" s="4" t="s">
        <v>312</v>
      </c>
      <c r="F27" s="3">
        <v>3.5343606066275172E-2</v>
      </c>
      <c r="G27" s="3">
        <v>6.7996111420098046E-3</v>
      </c>
      <c r="H27" s="1">
        <v>30.4</v>
      </c>
      <c r="I27" s="1">
        <v>6.4</v>
      </c>
    </row>
    <row r="28" spans="1:9" ht="17">
      <c r="A28" t="s">
        <v>338</v>
      </c>
      <c r="B28" s="9" t="str">
        <f>HYPERLINK("http://ecogene.org/?q=gene/EG11374","folK")</f>
        <v>folK</v>
      </c>
      <c r="C28" t="s">
        <v>229</v>
      </c>
      <c r="D28" t="s">
        <v>4</v>
      </c>
      <c r="E28" s="4">
        <v>0.81</v>
      </c>
      <c r="F28" s="3">
        <v>0.99534341949295124</v>
      </c>
      <c r="G28" s="3">
        <v>1.2843356710611329E-2</v>
      </c>
      <c r="H28" s="1">
        <v>2.8</v>
      </c>
      <c r="I28" s="1">
        <v>0.7</v>
      </c>
    </row>
    <row r="29" spans="1:9" ht="17">
      <c r="A29" t="s">
        <v>339</v>
      </c>
      <c r="B29" s="9" t="str">
        <f>HYPERLINK("http://ecogene.org/?q=gene/EG10432","hemL")</f>
        <v>hemL</v>
      </c>
      <c r="C29" t="s">
        <v>213</v>
      </c>
      <c r="D29" t="s">
        <v>4</v>
      </c>
      <c r="E29" s="4">
        <v>2.8</v>
      </c>
      <c r="F29" s="3">
        <v>0.81976759230403762</v>
      </c>
      <c r="G29" s="3">
        <v>0.10750881746452728</v>
      </c>
      <c r="H29" s="1">
        <v>3</v>
      </c>
      <c r="I29" s="1">
        <v>0.9</v>
      </c>
    </row>
    <row r="30" spans="1:9" ht="17">
      <c r="A30" t="s">
        <v>340</v>
      </c>
      <c r="B30" s="9" t="str">
        <f>HYPERLINK("http://ecogene.org/?q=gene/EG12332","erpA")</f>
        <v>erpA</v>
      </c>
      <c r="C30" t="s">
        <v>210</v>
      </c>
      <c r="D30" t="s">
        <v>4</v>
      </c>
      <c r="E30" s="4">
        <v>1.1000000000000001</v>
      </c>
      <c r="F30" s="3">
        <v>0.63771374545440118</v>
      </c>
      <c r="G30" s="3">
        <v>5.1223605714458331E-2</v>
      </c>
      <c r="H30" s="1">
        <v>2.9</v>
      </c>
      <c r="I30" s="1">
        <v>0.5</v>
      </c>
    </row>
    <row r="31" spans="1:9" ht="17">
      <c r="A31" t="s">
        <v>341</v>
      </c>
      <c r="B31" s="9" t="str">
        <f>HYPERLINK("http://ecogene.org/?q=gene/EG10207","dapD")</f>
        <v>dapD</v>
      </c>
      <c r="C31" t="s">
        <v>192</v>
      </c>
      <c r="D31" t="s">
        <v>4</v>
      </c>
      <c r="E31" s="4">
        <v>1.2E-2</v>
      </c>
      <c r="F31" s="3">
        <v>0.92482886230285322</v>
      </c>
      <c r="G31" s="3">
        <v>8.8950521850180042E-2</v>
      </c>
      <c r="H31" s="1">
        <v>2.7</v>
      </c>
      <c r="I31" s="1">
        <v>0.6</v>
      </c>
    </row>
    <row r="32" spans="1:9" ht="17">
      <c r="A32" t="s">
        <v>342</v>
      </c>
      <c r="B32" s="9" t="str">
        <f>HYPERLINK("http://ecogene.org/?q=gene/EG10570","map")</f>
        <v>map</v>
      </c>
      <c r="C32" t="s">
        <v>180</v>
      </c>
      <c r="D32" t="s">
        <v>4</v>
      </c>
      <c r="E32" s="4">
        <v>1.6</v>
      </c>
      <c r="F32" s="3">
        <v>0.94143066377682905</v>
      </c>
      <c r="G32" s="3">
        <v>2.7947756425238546E-2</v>
      </c>
      <c r="H32" s="1">
        <v>1.1000000000000001</v>
      </c>
      <c r="I32" s="1">
        <v>0.2</v>
      </c>
    </row>
    <row r="33" spans="1:9" ht="17">
      <c r="A33" t="s">
        <v>343</v>
      </c>
      <c r="B33" s="9" t="str">
        <f>HYPERLINK("http://ecogene.org/?q=gene/EG10901","rpsB")</f>
        <v>rpsB</v>
      </c>
      <c r="C33" t="s">
        <v>84</v>
      </c>
      <c r="D33" t="s">
        <v>4</v>
      </c>
      <c r="E33" s="4">
        <v>3.0000000000000001E-3</v>
      </c>
      <c r="F33" s="3">
        <v>6.5383720197687525E-2</v>
      </c>
      <c r="G33" s="3">
        <v>8.6478874415732085E-3</v>
      </c>
      <c r="H33" s="1">
        <v>0.9</v>
      </c>
      <c r="I33" s="1">
        <v>0.3</v>
      </c>
    </row>
    <row r="34" spans="1:9" ht="17">
      <c r="A34" t="s">
        <v>344</v>
      </c>
      <c r="B34" s="9" t="str">
        <f>HYPERLINK("http://ecogene.org/?q=gene/EG11033","tsf")</f>
        <v>tsf</v>
      </c>
      <c r="C34" t="s">
        <v>48</v>
      </c>
      <c r="D34" t="s">
        <v>4</v>
      </c>
      <c r="E34" s="4" t="s">
        <v>312</v>
      </c>
      <c r="F34" s="3">
        <v>1.462974792043599E-2</v>
      </c>
      <c r="G34" s="3">
        <v>9.8968092272176643E-3</v>
      </c>
      <c r="H34" s="1">
        <v>5.5</v>
      </c>
      <c r="I34" s="1">
        <v>0.4</v>
      </c>
    </row>
    <row r="35" spans="1:9" ht="17">
      <c r="A35" t="s">
        <v>345</v>
      </c>
      <c r="B35" s="9" t="str">
        <f>HYPERLINK("http://ecogene.org/?q=gene/EG11539","pyrH")</f>
        <v>pyrH</v>
      </c>
      <c r="C35" t="s">
        <v>6</v>
      </c>
      <c r="D35" t="s">
        <v>5</v>
      </c>
      <c r="E35" s="4" t="s">
        <v>311</v>
      </c>
    </row>
    <row r="36" spans="1:9" ht="17">
      <c r="A36" t="s">
        <v>346</v>
      </c>
      <c r="B36" s="9" t="str">
        <f>HYPERLINK("http://ecogene.org/?q=gene/EG10335","frr")</f>
        <v>frr</v>
      </c>
      <c r="C36" t="s">
        <v>16</v>
      </c>
      <c r="D36" t="s">
        <v>4</v>
      </c>
      <c r="E36" s="4">
        <v>0.89</v>
      </c>
      <c r="F36" s="3">
        <v>0.73652210911333216</v>
      </c>
      <c r="G36" s="3">
        <v>0.13234156089905597</v>
      </c>
      <c r="H36" s="1">
        <v>1.6</v>
      </c>
      <c r="I36" s="1">
        <v>0.3</v>
      </c>
    </row>
    <row r="37" spans="1:9" ht="17">
      <c r="A37" t="s">
        <v>347</v>
      </c>
      <c r="B37" s="9" t="str">
        <f>HYPERLINK("http://ecogene.org/?q=gene/EG12715","dxr")</f>
        <v>dxr</v>
      </c>
      <c r="C37" t="s">
        <v>160</v>
      </c>
      <c r="D37" t="s">
        <v>4</v>
      </c>
      <c r="E37" s="4" t="s">
        <v>312</v>
      </c>
      <c r="F37" s="3">
        <v>3.1476298477350867E-2</v>
      </c>
      <c r="G37" s="3">
        <v>3.1818403387185606E-3</v>
      </c>
      <c r="H37" s="1">
        <v>47.3</v>
      </c>
      <c r="I37" s="1">
        <v>9.8000000000000007</v>
      </c>
    </row>
    <row r="38" spans="1:9" ht="17">
      <c r="A38" t="s">
        <v>348</v>
      </c>
      <c r="B38" s="9" t="str">
        <f>HYPERLINK("http://ecogene.org/?q=gene/EG13329","ispU")</f>
        <v>ispU</v>
      </c>
      <c r="C38" t="s">
        <v>54</v>
      </c>
      <c r="D38" t="s">
        <v>4</v>
      </c>
      <c r="E38" s="4" t="s">
        <v>312</v>
      </c>
      <c r="F38" s="3">
        <v>5.3828052205587895E-2</v>
      </c>
      <c r="G38" s="3">
        <v>1.2936457663936637E-2</v>
      </c>
      <c r="H38" s="1">
        <v>27.1</v>
      </c>
      <c r="I38" s="1">
        <v>2.4</v>
      </c>
    </row>
    <row r="39" spans="1:9" ht="17">
      <c r="A39" t="s">
        <v>349</v>
      </c>
      <c r="B39" s="9" t="str">
        <f>HYPERLINK("http://ecogene.org/?q=gene/EG10139","cdsA")</f>
        <v>cdsA</v>
      </c>
      <c r="C39" t="s">
        <v>255</v>
      </c>
      <c r="D39" t="s">
        <v>5</v>
      </c>
      <c r="E39" s="4" t="s">
        <v>311</v>
      </c>
      <c r="H39" s="1"/>
      <c r="I39" s="1"/>
    </row>
    <row r="40" spans="1:9" ht="17">
      <c r="A40" t="s">
        <v>350</v>
      </c>
      <c r="B40" s="9" t="str">
        <f>HYPERLINK("http://ecogene.org/?q=gene/EG12436","rseP")</f>
        <v>rseP</v>
      </c>
      <c r="C40" t="s">
        <v>256</v>
      </c>
      <c r="D40" t="s">
        <v>5</v>
      </c>
      <c r="E40" s="4" t="s">
        <v>311</v>
      </c>
      <c r="H40" s="1"/>
      <c r="I40" s="1"/>
    </row>
    <row r="41" spans="1:9" ht="17">
      <c r="A41" t="s">
        <v>351</v>
      </c>
      <c r="B41" s="9" t="str">
        <f>HYPERLINK("http://ecogene.org/?q=gene/EG12676","bamA")</f>
        <v>bamA</v>
      </c>
      <c r="C41" t="s">
        <v>257</v>
      </c>
      <c r="D41" t="s">
        <v>5</v>
      </c>
      <c r="E41" s="4" t="s">
        <v>311</v>
      </c>
      <c r="H41" s="1"/>
      <c r="I41" s="1"/>
    </row>
    <row r="42" spans="1:9" ht="17">
      <c r="A42" t="s">
        <v>352</v>
      </c>
      <c r="B42" s="9" t="str">
        <f>HYPERLINK("http://ecogene.org/?q=gene/EG10316","lpxD")</f>
        <v>lpxD</v>
      </c>
      <c r="C42" t="s">
        <v>137</v>
      </c>
      <c r="D42" t="s">
        <v>4</v>
      </c>
      <c r="E42" s="4">
        <v>0.43</v>
      </c>
      <c r="F42" s="3">
        <v>0.46364175154207432</v>
      </c>
      <c r="G42" s="3">
        <v>3.2602009108689545E-2</v>
      </c>
      <c r="H42" s="1">
        <v>6.2</v>
      </c>
      <c r="I42" s="1">
        <v>0.3</v>
      </c>
    </row>
    <row r="43" spans="1:9" ht="17">
      <c r="A43" t="s">
        <v>353</v>
      </c>
      <c r="B43" s="9" t="str">
        <f>HYPERLINK("http://ecogene.org/?q=gene/EG11284","fabZ")</f>
        <v>fabZ</v>
      </c>
      <c r="C43" t="s">
        <v>186</v>
      </c>
      <c r="D43" t="s">
        <v>4</v>
      </c>
      <c r="E43" s="4">
        <v>2.2000000000000001E-3</v>
      </c>
      <c r="F43" s="3">
        <v>0.91289771751882431</v>
      </c>
      <c r="G43" s="3">
        <v>9.2811818682549022E-2</v>
      </c>
      <c r="H43" s="1">
        <v>3</v>
      </c>
      <c r="I43" s="1">
        <v>0.9</v>
      </c>
    </row>
    <row r="44" spans="1:9" ht="17">
      <c r="A44" t="s">
        <v>354</v>
      </c>
      <c r="B44" s="9" t="str">
        <f>HYPERLINK("http://ecogene.org/?q=gene/EG10545","lpxA")</f>
        <v>lpxA</v>
      </c>
      <c r="C44" t="s">
        <v>112</v>
      </c>
      <c r="D44" t="s">
        <v>4</v>
      </c>
      <c r="E44" s="4">
        <v>5.7999999999999996E-3</v>
      </c>
      <c r="F44" s="3">
        <v>6.4181521960830948E-2</v>
      </c>
      <c r="G44" s="3">
        <v>3.1269853829200061E-3</v>
      </c>
      <c r="H44" s="1">
        <v>21.6</v>
      </c>
      <c r="I44" s="1">
        <v>4</v>
      </c>
    </row>
    <row r="45" spans="1:9" ht="17">
      <c r="A45" t="s">
        <v>355</v>
      </c>
      <c r="B45" s="9" t="str">
        <f>HYPERLINK("http://ecogene.org/?q=gene/EG10546","lpxB")</f>
        <v>lpxB</v>
      </c>
      <c r="C45" t="s">
        <v>169</v>
      </c>
      <c r="D45" t="s">
        <v>4</v>
      </c>
      <c r="E45" s="4">
        <v>2.1000000000000001E-4</v>
      </c>
      <c r="F45" s="3">
        <v>0.29682032121401453</v>
      </c>
      <c r="G45" s="3">
        <v>6.186933711700824E-2</v>
      </c>
      <c r="H45" s="1">
        <v>2.2999999999999998</v>
      </c>
      <c r="I45" s="1">
        <v>0.5</v>
      </c>
    </row>
    <row r="46" spans="1:9" ht="17">
      <c r="A46" t="s">
        <v>356</v>
      </c>
      <c r="B46" s="9" t="str">
        <f>HYPERLINK("http://ecogene.org/?q=gene/EG10238","dnaE")</f>
        <v>dnaE</v>
      </c>
      <c r="C46" t="s">
        <v>56</v>
      </c>
      <c r="D46" t="s">
        <v>4</v>
      </c>
      <c r="E46" s="4">
        <v>1.2</v>
      </c>
      <c r="F46" s="3">
        <v>1.0126215383232553</v>
      </c>
      <c r="G46" s="3">
        <v>6.4336288003262562E-2</v>
      </c>
      <c r="H46" s="1">
        <v>1.2</v>
      </c>
      <c r="I46" s="1">
        <v>0.2</v>
      </c>
    </row>
    <row r="47" spans="1:9" ht="17">
      <c r="A47" t="s">
        <v>357</v>
      </c>
      <c r="B47" s="9" t="str">
        <f>HYPERLINK("http://ecogene.org/?q=gene/EG11647","accA")</f>
        <v>accA</v>
      </c>
      <c r="C47" t="s">
        <v>91</v>
      </c>
      <c r="D47" t="s">
        <v>4</v>
      </c>
      <c r="E47" s="4">
        <v>6.7000000000000002E-3</v>
      </c>
      <c r="F47" s="3">
        <v>0.10783198486149193</v>
      </c>
      <c r="G47" s="3">
        <v>1.5604253482661505E-2</v>
      </c>
      <c r="H47" s="1">
        <v>10.3</v>
      </c>
      <c r="I47" s="1">
        <v>3.7</v>
      </c>
    </row>
    <row r="48" spans="1:9" ht="17">
      <c r="A48" t="s">
        <v>358</v>
      </c>
      <c r="B48" s="9" t="str">
        <f>HYPERLINK("http://ecogene.org/?q=gene/EG13220","tilS")</f>
        <v>tilS</v>
      </c>
      <c r="C48" t="s">
        <v>258</v>
      </c>
      <c r="D48" t="s">
        <v>5</v>
      </c>
      <c r="E48" s="4" t="s">
        <v>311</v>
      </c>
      <c r="H48" s="1"/>
      <c r="I48" s="1"/>
    </row>
    <row r="49" spans="1:9" ht="17">
      <c r="A49" t="s">
        <v>359</v>
      </c>
      <c r="B49" s="9" t="str">
        <f>HYPERLINK("http://ecogene.org/?q=gene/EG10770","proS")</f>
        <v>proS</v>
      </c>
      <c r="C49" t="s">
        <v>129</v>
      </c>
      <c r="D49" t="s">
        <v>4</v>
      </c>
      <c r="E49" s="4" t="s">
        <v>312</v>
      </c>
      <c r="F49" s="3">
        <v>2.2992242395109802E-2</v>
      </c>
      <c r="G49" s="3">
        <v>1.1138536737961004E-2</v>
      </c>
      <c r="H49" s="1">
        <v>6.9</v>
      </c>
      <c r="I49" s="1">
        <v>1</v>
      </c>
    </row>
    <row r="50" spans="1:9" ht="17">
      <c r="A50" t="s">
        <v>360</v>
      </c>
      <c r="B50" s="9" t="str">
        <f>HYPERLINK("http://ecogene.org/?q=gene/EG13151","yafN")</f>
        <v>yafN</v>
      </c>
      <c r="C50" t="s">
        <v>176</v>
      </c>
      <c r="D50" t="s">
        <v>4</v>
      </c>
      <c r="E50" s="4">
        <v>1.2</v>
      </c>
      <c r="F50" s="3">
        <v>0.96568428490308833</v>
      </c>
      <c r="G50" s="3">
        <v>4.1875810988672067E-2</v>
      </c>
      <c r="H50" s="1">
        <v>2.6</v>
      </c>
      <c r="I50" s="1">
        <v>0.5</v>
      </c>
    </row>
    <row r="51" spans="1:9" ht="17">
      <c r="A51" t="s">
        <v>361</v>
      </c>
      <c r="B51" s="9" t="str">
        <f>HYPERLINK("http://ecogene.org/?q=gene/EG13346","yagG")</f>
        <v>yagG</v>
      </c>
      <c r="C51" t="s">
        <v>209</v>
      </c>
      <c r="D51" t="s">
        <v>4</v>
      </c>
      <c r="E51" s="4">
        <v>1.2</v>
      </c>
      <c r="F51" s="3">
        <v>0.94916635318133924</v>
      </c>
      <c r="G51" s="3">
        <v>5.6179345275070236E-2</v>
      </c>
      <c r="H51" s="1">
        <v>2.4</v>
      </c>
      <c r="I51" s="1">
        <v>0.4</v>
      </c>
    </row>
    <row r="52" spans="1:9" ht="17">
      <c r="A52" t="s">
        <v>362</v>
      </c>
      <c r="B52" s="9" t="str">
        <f>HYPERLINK("http://ecogene.org/?q=gene/EG10428","hemB")</f>
        <v>hemB</v>
      </c>
      <c r="C52" t="s">
        <v>195</v>
      </c>
      <c r="D52" t="s">
        <v>4</v>
      </c>
      <c r="E52" s="4">
        <v>1.5</v>
      </c>
      <c r="F52" s="3">
        <v>0.93159058770710146</v>
      </c>
      <c r="G52" s="3">
        <v>5.2624681527363701E-2</v>
      </c>
      <c r="H52" s="1">
        <v>2.4</v>
      </c>
      <c r="I52" s="1">
        <v>0.3</v>
      </c>
    </row>
    <row r="53" spans="1:9" ht="17">
      <c r="A53" t="s">
        <v>363</v>
      </c>
      <c r="B53" s="9" t="str">
        <f>HYPERLINK("http://ecogene.org/?q=gene/EG10938","secD")</f>
        <v>secD</v>
      </c>
      <c r="C53" t="s">
        <v>81</v>
      </c>
      <c r="D53" t="s">
        <v>4</v>
      </c>
      <c r="E53" s="4">
        <v>2.2999999999999998</v>
      </c>
      <c r="F53" s="3">
        <v>1.0001859193006279</v>
      </c>
      <c r="G53" s="3">
        <v>5.756834169879068E-2</v>
      </c>
      <c r="H53" s="1">
        <v>2.6</v>
      </c>
      <c r="I53" s="1">
        <v>1.1000000000000001</v>
      </c>
    </row>
    <row r="54" spans="1:9" ht="17">
      <c r="A54" t="s">
        <v>364</v>
      </c>
      <c r="B54" s="9" t="str">
        <f>HYPERLINK("http://ecogene.org/?q=gene/EG10940","secF")</f>
        <v>secF</v>
      </c>
      <c r="C54" t="s">
        <v>119</v>
      </c>
      <c r="D54" t="s">
        <v>4</v>
      </c>
      <c r="E54" s="4">
        <v>1.3</v>
      </c>
      <c r="F54" s="3">
        <v>1.0313965946856543</v>
      </c>
      <c r="G54" s="3">
        <v>8.5268500615075279E-2</v>
      </c>
      <c r="H54" s="1">
        <v>2.4</v>
      </c>
      <c r="I54" s="1">
        <v>0.5</v>
      </c>
    </row>
    <row r="55" spans="1:9" ht="17">
      <c r="A55" t="s">
        <v>365</v>
      </c>
      <c r="B55" s="9" t="str">
        <f>HYPERLINK("http://ecogene.org/?q=gene/EG11321","ribD")</f>
        <v>ribD</v>
      </c>
      <c r="C55" t="s">
        <v>259</v>
      </c>
      <c r="D55" t="s">
        <v>5</v>
      </c>
      <c r="E55" s="4" t="s">
        <v>311</v>
      </c>
      <c r="H55" s="1"/>
      <c r="I55" s="1"/>
    </row>
    <row r="56" spans="1:9" ht="17">
      <c r="A56" t="s">
        <v>366</v>
      </c>
      <c r="B56" s="9" t="str">
        <f>HYPERLINK("http://ecogene.org/?q=gene/EG11322","ribE")</f>
        <v>ribE</v>
      </c>
      <c r="C56" t="s">
        <v>20</v>
      </c>
      <c r="D56" t="s">
        <v>4</v>
      </c>
      <c r="E56" s="4" t="s">
        <v>312</v>
      </c>
      <c r="F56" s="3">
        <v>0.26326463097815173</v>
      </c>
      <c r="G56" s="3">
        <v>5.4727032514328283E-2</v>
      </c>
      <c r="H56" s="1">
        <v>2</v>
      </c>
      <c r="I56" s="1">
        <v>0.6</v>
      </c>
    </row>
    <row r="57" spans="1:9" ht="17">
      <c r="A57" t="s">
        <v>367</v>
      </c>
      <c r="B57" s="9" t="str">
        <f>HYPERLINK("http://ecogene.org/?q=gene/EG20227","thiL")</f>
        <v>thiL</v>
      </c>
      <c r="C57" t="s">
        <v>109</v>
      </c>
      <c r="D57" t="s">
        <v>4</v>
      </c>
      <c r="E57" s="4">
        <v>2</v>
      </c>
      <c r="F57" s="3">
        <v>1.1192399643308504</v>
      </c>
      <c r="G57" s="3">
        <v>0.11226472140730988</v>
      </c>
      <c r="H57" s="1">
        <v>2.7</v>
      </c>
      <c r="I57" s="1">
        <v>0.6</v>
      </c>
    </row>
    <row r="58" spans="1:9" ht="17">
      <c r="A58" t="s">
        <v>368</v>
      </c>
      <c r="B58" s="9" t="str">
        <f>HYPERLINK("http://ecogene.org/?q=gene/EG13612","dxs")</f>
        <v>dxs</v>
      </c>
      <c r="C58" t="s">
        <v>101</v>
      </c>
      <c r="D58" t="s">
        <v>4</v>
      </c>
      <c r="E58" s="4" t="s">
        <v>312</v>
      </c>
      <c r="F58" s="3">
        <v>3.6840661474683421E-2</v>
      </c>
      <c r="G58" s="3">
        <v>1.0392619399541883E-2</v>
      </c>
      <c r="H58" s="1">
        <v>21.7</v>
      </c>
      <c r="I58" s="1">
        <v>2</v>
      </c>
    </row>
    <row r="59" spans="1:9" ht="17">
      <c r="A59" t="s">
        <v>369</v>
      </c>
      <c r="B59" s="9" t="str">
        <f>HYPERLINK("http://ecogene.org/?q=gene/EG10508","ispA")</f>
        <v>ispA</v>
      </c>
      <c r="C59" t="s">
        <v>11</v>
      </c>
      <c r="D59" t="s">
        <v>4</v>
      </c>
      <c r="E59" s="4" t="s">
        <v>312</v>
      </c>
      <c r="F59" s="3">
        <v>0.81661140545634858</v>
      </c>
      <c r="G59" s="3">
        <v>1.0925084797455242E-2</v>
      </c>
      <c r="H59" s="1">
        <v>0.5</v>
      </c>
      <c r="I59" s="1">
        <v>0.1</v>
      </c>
    </row>
    <row r="60" spans="1:9" ht="17">
      <c r="A60" t="s">
        <v>370</v>
      </c>
      <c r="B60" s="9" t="str">
        <f>HYPERLINK("http://ecogene.org/?q=gene/EG10245","dnaX")</f>
        <v>dnaX</v>
      </c>
      <c r="C60" t="s">
        <v>104</v>
      </c>
      <c r="D60" t="s">
        <v>4</v>
      </c>
      <c r="E60" s="4">
        <v>1.1000000000000001</v>
      </c>
      <c r="F60" s="3">
        <v>1.1093435967650367</v>
      </c>
      <c r="G60" s="3">
        <v>0.13172136105459034</v>
      </c>
      <c r="H60" s="1">
        <v>1.7</v>
      </c>
      <c r="I60" s="1">
        <v>0.4</v>
      </c>
    </row>
    <row r="61" spans="1:9" ht="17">
      <c r="A61" t="s">
        <v>371</v>
      </c>
      <c r="B61" s="9" t="str">
        <f>HYPERLINK("http://ecogene.org/?q=gene/EG10032","adk")</f>
        <v>adk</v>
      </c>
      <c r="C61" t="s">
        <v>59</v>
      </c>
      <c r="D61" t="s">
        <v>4</v>
      </c>
      <c r="E61" s="4" t="s">
        <v>312</v>
      </c>
      <c r="F61" s="3">
        <v>2.8891502684150944E-2</v>
      </c>
      <c r="G61" s="3">
        <v>8.6912358235070805E-3</v>
      </c>
      <c r="H61" s="1">
        <v>8.4</v>
      </c>
      <c r="I61" s="1">
        <v>1.5</v>
      </c>
    </row>
    <row r="62" spans="1:9" ht="17">
      <c r="A62" t="s">
        <v>372</v>
      </c>
      <c r="B62" s="9" t="str">
        <f>HYPERLINK("http://ecogene.org/?q=gene/EG10431","hemH")</f>
        <v>hemH</v>
      </c>
      <c r="C62" t="s">
        <v>97</v>
      </c>
      <c r="D62" t="s">
        <v>4</v>
      </c>
      <c r="E62" s="4">
        <v>8.7000000000000001E-5</v>
      </c>
      <c r="F62" s="3">
        <v>0.27484855189416257</v>
      </c>
      <c r="G62" s="3">
        <v>1.4037735323263028E-2</v>
      </c>
      <c r="H62" s="1">
        <v>3.3</v>
      </c>
      <c r="I62" s="1">
        <v>0.6</v>
      </c>
    </row>
    <row r="63" spans="1:9" ht="17">
      <c r="A63" t="s">
        <v>373</v>
      </c>
      <c r="B63" s="9" t="str">
        <f>HYPERLINK("http://ecogene.org/?q=gene/EG12666","lpxH")</f>
        <v>lpxH</v>
      </c>
      <c r="C63" t="s">
        <v>139</v>
      </c>
      <c r="D63" t="s">
        <v>4</v>
      </c>
      <c r="E63" s="4">
        <v>0.01</v>
      </c>
      <c r="F63" s="3">
        <v>0.74420651813711813</v>
      </c>
      <c r="G63" s="3">
        <v>7.0443085901444782E-2</v>
      </c>
      <c r="H63" s="1">
        <v>3.1</v>
      </c>
      <c r="I63" s="1">
        <v>0.5</v>
      </c>
    </row>
    <row r="64" spans="1:9" ht="17">
      <c r="A64" t="s">
        <v>374</v>
      </c>
      <c r="B64" s="9" t="str">
        <f>HYPERLINK("http://ecogene.org/?q=gene/EG10196","cysS")</f>
        <v>cysS</v>
      </c>
      <c r="C64" t="s">
        <v>135</v>
      </c>
      <c r="D64" t="s">
        <v>4</v>
      </c>
      <c r="E64" s="4">
        <v>5.0000000000000001E-4</v>
      </c>
      <c r="F64" s="3">
        <v>3.1920030613887089E-2</v>
      </c>
      <c r="G64" s="3">
        <v>3.8518708272418777E-3</v>
      </c>
      <c r="H64" s="1">
        <v>7.4</v>
      </c>
      <c r="I64" s="1">
        <v>0.1</v>
      </c>
    </row>
    <row r="65" spans="1:9" ht="17">
      <c r="A65" t="s">
        <v>375</v>
      </c>
      <c r="B65" s="9" t="str">
        <f>HYPERLINK("http://ecogene.org/?q=gene/EG10328","folD")</f>
        <v>folD</v>
      </c>
      <c r="C65" t="s">
        <v>190</v>
      </c>
      <c r="D65" t="s">
        <v>4</v>
      </c>
      <c r="E65" s="4">
        <v>5.8999999999999999E-3</v>
      </c>
      <c r="F65" s="3">
        <v>0.25054176135622624</v>
      </c>
      <c r="G65" s="3">
        <v>3.4278060208729262E-2</v>
      </c>
      <c r="H65" s="1">
        <v>4.3</v>
      </c>
      <c r="I65" s="1">
        <v>0.9</v>
      </c>
    </row>
    <row r="66" spans="1:9" ht="17">
      <c r="A66" t="s">
        <v>376</v>
      </c>
      <c r="B66" s="9" t="str">
        <f>HYPERLINK("http://ecogene.org/?q=gene/EG10262","entD")</f>
        <v>entD</v>
      </c>
      <c r="C66" t="s">
        <v>184</v>
      </c>
      <c r="D66" t="s">
        <v>4</v>
      </c>
      <c r="E66" s="4">
        <v>0.93</v>
      </c>
      <c r="F66" s="3">
        <v>0.98791871896792127</v>
      </c>
      <c r="G66" s="3">
        <v>1.9006218839629892E-2</v>
      </c>
      <c r="H66" s="1">
        <v>2</v>
      </c>
      <c r="I66" s="1">
        <v>0.5</v>
      </c>
    </row>
    <row r="67" spans="1:9" ht="17">
      <c r="A67" t="s">
        <v>377</v>
      </c>
      <c r="B67" s="9" t="str">
        <f>HYPERLINK("http://ecogene.org/?q=gene/EG10607","mrdB")</f>
        <v>mrdB</v>
      </c>
      <c r="C67" t="s">
        <v>260</v>
      </c>
      <c r="D67" t="s">
        <v>5</v>
      </c>
      <c r="E67" s="4" t="s">
        <v>311</v>
      </c>
      <c r="H67" s="1"/>
      <c r="I67" s="1"/>
    </row>
    <row r="68" spans="1:9" ht="17">
      <c r="A68" t="s">
        <v>378</v>
      </c>
      <c r="B68" s="9" t="str">
        <f>HYPERLINK("http://ecogene.org/?q=gene/EG10606","mrdA")</f>
        <v>mrdA</v>
      </c>
      <c r="C68" t="s">
        <v>18</v>
      </c>
      <c r="D68" t="s">
        <v>4</v>
      </c>
      <c r="E68" s="4">
        <v>0.93</v>
      </c>
      <c r="F68" s="3">
        <v>1.1112380168700138</v>
      </c>
      <c r="G68" s="3">
        <v>0.11160673684758064</v>
      </c>
      <c r="H68" s="1">
        <v>13</v>
      </c>
      <c r="I68" s="1">
        <v>2.7</v>
      </c>
    </row>
    <row r="69" spans="1:9" ht="17">
      <c r="A69" t="s">
        <v>379</v>
      </c>
      <c r="B69" s="9" t="str">
        <f>HYPERLINK("http://ecogene.org/?q=gene/EG13241","nadD")</f>
        <v>nadD</v>
      </c>
      <c r="C69" t="s">
        <v>151</v>
      </c>
      <c r="D69" t="s">
        <v>4</v>
      </c>
      <c r="E69" s="4">
        <v>2.1000000000000001E-2</v>
      </c>
      <c r="F69" s="3">
        <v>0.11492873685454348</v>
      </c>
      <c r="G69" s="3">
        <v>1.771852300123922E-2</v>
      </c>
      <c r="H69" s="1">
        <v>2.2000000000000002</v>
      </c>
      <c r="I69" s="1">
        <v>0.2</v>
      </c>
    </row>
    <row r="70" spans="1:9" ht="17">
      <c r="A70" t="s">
        <v>380</v>
      </c>
      <c r="B70" s="9" t="str">
        <f>HYPERLINK("http://ecogene.org/?q=gene/EG11412","holA")</f>
        <v>holA</v>
      </c>
      <c r="C70" t="s">
        <v>156</v>
      </c>
      <c r="D70" t="s">
        <v>4</v>
      </c>
      <c r="E70" s="4">
        <v>0.95</v>
      </c>
      <c r="F70" s="3">
        <v>1.0042091975567047</v>
      </c>
      <c r="G70" s="3">
        <v>2.6540663948286879E-2</v>
      </c>
      <c r="H70" s="1">
        <v>2.5</v>
      </c>
      <c r="I70" s="1">
        <v>0.3</v>
      </c>
    </row>
    <row r="71" spans="1:9" ht="17">
      <c r="A71" t="s">
        <v>381</v>
      </c>
      <c r="B71" s="9" t="str">
        <f>HYPERLINK("http://ecogene.org/?q=gene/EG10855","lptE")</f>
        <v>lptE</v>
      </c>
      <c r="C71" t="s">
        <v>261</v>
      </c>
      <c r="D71" t="s">
        <v>5</v>
      </c>
      <c r="E71" s="4" t="s">
        <v>311</v>
      </c>
      <c r="H71" s="1"/>
      <c r="I71" s="1"/>
    </row>
    <row r="72" spans="1:9" ht="17">
      <c r="A72" t="s">
        <v>382</v>
      </c>
      <c r="B72" s="9" t="str">
        <f>HYPERLINK("http://ecogene.org/?q=gene/EG10532","leuS")</f>
        <v>leuS</v>
      </c>
      <c r="C72" t="s">
        <v>75</v>
      </c>
      <c r="D72" t="s">
        <v>4</v>
      </c>
      <c r="E72" s="4">
        <v>0.25</v>
      </c>
      <c r="F72" s="3">
        <v>0.29531675266045471</v>
      </c>
      <c r="G72" s="3">
        <v>2.1223613200099276E-2</v>
      </c>
      <c r="H72" s="1">
        <v>5.4</v>
      </c>
      <c r="I72" s="1">
        <v>0.4</v>
      </c>
    </row>
    <row r="73" spans="1:9" ht="17">
      <c r="A73" t="s">
        <v>383</v>
      </c>
      <c r="B73" s="9" t="str">
        <f>HYPERLINK("http://ecogene.org/?q=gene/EG10168","lnt")</f>
        <v>lnt</v>
      </c>
      <c r="C73" t="s">
        <v>194</v>
      </c>
      <c r="D73" t="s">
        <v>4</v>
      </c>
      <c r="E73" s="4">
        <v>2</v>
      </c>
      <c r="F73" s="3">
        <v>0.97946530679326849</v>
      </c>
      <c r="G73" s="3">
        <v>7.5385713683604446E-3</v>
      </c>
      <c r="H73" s="1">
        <v>2.4</v>
      </c>
      <c r="I73" s="1">
        <v>0.4</v>
      </c>
    </row>
    <row r="74" spans="1:9" ht="17">
      <c r="A74" t="s">
        <v>384</v>
      </c>
      <c r="B74" s="9" t="str">
        <f>HYPERLINK("http://ecogene.org/?q=gene/EG10390","glnS")</f>
        <v>glnS</v>
      </c>
      <c r="C74" t="s">
        <v>177</v>
      </c>
      <c r="D74" t="s">
        <v>4</v>
      </c>
      <c r="E74" s="4">
        <v>0.71</v>
      </c>
      <c r="F74" s="3">
        <v>0.9523451306727676</v>
      </c>
      <c r="G74" s="3">
        <v>2.2830303772156939E-2</v>
      </c>
      <c r="H74" s="1">
        <v>15.3</v>
      </c>
      <c r="I74" s="1">
        <v>2.8</v>
      </c>
    </row>
    <row r="75" spans="1:9" ht="17">
      <c r="A75" t="s">
        <v>385</v>
      </c>
      <c r="B75" s="9" t="str">
        <f>HYPERLINK("http://ecogene.org/?q=gene/EG10318","fldA")</f>
        <v>fldA</v>
      </c>
      <c r="C75" t="s">
        <v>231</v>
      </c>
      <c r="D75" t="s">
        <v>4</v>
      </c>
      <c r="E75" s="4">
        <v>1.4000000000000001E-4</v>
      </c>
      <c r="F75" s="3">
        <v>5.4606814635009659E-2</v>
      </c>
      <c r="G75" s="3">
        <v>1.5685868530591476E-2</v>
      </c>
      <c r="H75" s="1">
        <v>21.4</v>
      </c>
      <c r="I75" s="1">
        <v>4.9000000000000004</v>
      </c>
    </row>
    <row r="76" spans="1:9" ht="17">
      <c r="A76" t="s">
        <v>386</v>
      </c>
      <c r="B76" s="9" t="str">
        <f>HYPERLINK("http://ecogene.org/?q=gene/EG10173","cydA")</f>
        <v>cydA</v>
      </c>
      <c r="C76" t="s">
        <v>238</v>
      </c>
      <c r="D76" t="s">
        <v>4</v>
      </c>
      <c r="E76" s="4">
        <v>1.2</v>
      </c>
      <c r="F76" s="3">
        <v>0.73756248994719797</v>
      </c>
      <c r="G76" s="3">
        <v>0.2248590393832828</v>
      </c>
      <c r="H76" s="1">
        <v>2.2000000000000002</v>
      </c>
      <c r="I76" s="1">
        <v>0.3</v>
      </c>
    </row>
    <row r="77" spans="1:9" ht="17">
      <c r="A77" t="s">
        <v>387</v>
      </c>
      <c r="B77" s="9" t="str">
        <f>HYPERLINK("http://ecogene.org/?q=gene/EG10504","infA")</f>
        <v>infA</v>
      </c>
      <c r="C77" t="s">
        <v>138</v>
      </c>
      <c r="D77" t="s">
        <v>4</v>
      </c>
      <c r="E77" s="4">
        <v>6.7000000000000002E-4</v>
      </c>
      <c r="F77" s="3">
        <v>0.10137774964539813</v>
      </c>
      <c r="G77" s="3">
        <v>2.0467706633375961E-2</v>
      </c>
      <c r="H77" s="1">
        <v>4.9000000000000004</v>
      </c>
      <c r="I77" s="1">
        <v>1</v>
      </c>
    </row>
    <row r="78" spans="1:9" ht="17">
      <c r="A78" t="s">
        <v>388</v>
      </c>
      <c r="B78" s="9" t="str">
        <f>HYPERLINK("http://ecogene.org/?q=gene/EG10012","cydC")</f>
        <v>cydC</v>
      </c>
      <c r="C78" t="s">
        <v>197</v>
      </c>
      <c r="D78" t="s">
        <v>4</v>
      </c>
      <c r="E78" s="4">
        <v>0.59</v>
      </c>
      <c r="F78" s="3">
        <v>0.53623507933576076</v>
      </c>
      <c r="G78" s="3">
        <v>0.31639652821884434</v>
      </c>
      <c r="H78" s="1">
        <v>2.2999999999999998</v>
      </c>
      <c r="I78" s="1">
        <v>0.4</v>
      </c>
    </row>
    <row r="79" spans="1:9" ht="17">
      <c r="A79" t="s">
        <v>389</v>
      </c>
      <c r="B79" s="9" t="str">
        <f>HYPERLINK("http://ecogene.org/?q=gene/EG13226","ftsK")</f>
        <v>ftsK</v>
      </c>
      <c r="C79" t="s">
        <v>164</v>
      </c>
      <c r="D79" t="s">
        <v>4</v>
      </c>
      <c r="E79" s="4">
        <v>7.7000000000000002E-3</v>
      </c>
      <c r="F79" s="3">
        <v>0.84311000820149073</v>
      </c>
      <c r="G79" s="3">
        <v>7.2639749065703543E-2</v>
      </c>
      <c r="H79" s="1">
        <v>5.0999999999999996</v>
      </c>
      <c r="I79" s="1">
        <v>0.8</v>
      </c>
    </row>
    <row r="80" spans="1:9" ht="17">
      <c r="A80" t="s">
        <v>390</v>
      </c>
      <c r="B80" s="9" t="str">
        <f>HYPERLINK("http://ecogene.org/?q=gene/EG12684","lolA")</f>
        <v>lolA</v>
      </c>
      <c r="C80" t="s">
        <v>167</v>
      </c>
      <c r="D80" t="s">
        <v>4</v>
      </c>
      <c r="E80" s="4">
        <v>1.8</v>
      </c>
      <c r="F80" s="3">
        <v>1.0200056723265665</v>
      </c>
      <c r="G80" s="3">
        <v>2.8504921163866437E-2</v>
      </c>
      <c r="H80" s="1">
        <v>2.4</v>
      </c>
      <c r="I80" s="1">
        <v>0.5</v>
      </c>
    </row>
    <row r="81" spans="1:9" ht="17">
      <c r="A81" t="s">
        <v>391</v>
      </c>
      <c r="B81" s="9" t="str">
        <f>HYPERLINK("http://ecogene.org/?q=gene/EG10947","serS")</f>
        <v>serS</v>
      </c>
      <c r="C81" t="s">
        <v>146</v>
      </c>
      <c r="D81" t="s">
        <v>4</v>
      </c>
      <c r="E81" s="4">
        <v>8.3000000000000004E-2</v>
      </c>
      <c r="F81" s="3">
        <v>0.12192921300710562</v>
      </c>
      <c r="G81" s="3">
        <v>2.6387287573777056E-3</v>
      </c>
      <c r="H81" s="1">
        <v>2.1</v>
      </c>
      <c r="I81" s="1">
        <v>0.3</v>
      </c>
    </row>
    <row r="82" spans="1:9" ht="17">
      <c r="A82" t="s">
        <v>392</v>
      </c>
      <c r="B82" s="9" t="str">
        <f>HYPERLINK("http://ecogene.org/?q=gene/EG10900","rpsA")</f>
        <v>rpsA</v>
      </c>
      <c r="C82" t="s">
        <v>60</v>
      </c>
      <c r="D82" t="s">
        <v>4</v>
      </c>
      <c r="E82" s="4" t="s">
        <v>312</v>
      </c>
      <c r="F82" s="3">
        <v>0.22455979727347297</v>
      </c>
      <c r="G82" s="3">
        <v>9.1881731943487296E-2</v>
      </c>
      <c r="H82" s="1">
        <v>3.3</v>
      </c>
      <c r="I82" s="1">
        <v>1</v>
      </c>
    </row>
    <row r="83" spans="1:9" ht="17">
      <c r="A83" t="s">
        <v>393</v>
      </c>
      <c r="B83" s="9" t="str">
        <f>HYPERLINK("http://ecogene.org/?q=gene/EG10613","msbA")</f>
        <v>msbA</v>
      </c>
      <c r="C83" t="s">
        <v>10</v>
      </c>
      <c r="D83" t="s">
        <v>4</v>
      </c>
      <c r="E83" s="4" t="s">
        <v>312</v>
      </c>
      <c r="F83" s="3">
        <v>0.21208015354810081</v>
      </c>
      <c r="G83" s="3">
        <v>1.6503775553448286E-2</v>
      </c>
      <c r="H83" s="1">
        <v>5.2</v>
      </c>
      <c r="I83" s="1">
        <v>1.8</v>
      </c>
    </row>
    <row r="84" spans="1:9" ht="17">
      <c r="A84" t="s">
        <v>394</v>
      </c>
      <c r="B84" s="9" t="str">
        <f>HYPERLINK("http://ecogene.org/?q=gene/EG11409","lpxK")</f>
        <v>lpxK</v>
      </c>
      <c r="C84" t="s">
        <v>159</v>
      </c>
      <c r="D84" t="s">
        <v>4</v>
      </c>
      <c r="E84" s="4">
        <v>0.75</v>
      </c>
      <c r="F84" s="3">
        <v>0.83270742038910883</v>
      </c>
      <c r="G84" s="3">
        <v>7.2901886339703378E-4</v>
      </c>
      <c r="H84" s="1">
        <v>2.2000000000000002</v>
      </c>
      <c r="I84" s="1">
        <v>0.5</v>
      </c>
    </row>
    <row r="85" spans="1:9" ht="17">
      <c r="A85" t="s">
        <v>395</v>
      </c>
      <c r="B85" s="9" t="str">
        <f>HYPERLINK("http://ecogene.org/?q=gene/EG10519","kdsB")</f>
        <v>kdsB</v>
      </c>
      <c r="C85" t="s">
        <v>201</v>
      </c>
      <c r="D85" t="s">
        <v>4</v>
      </c>
      <c r="E85" s="4">
        <v>0.2</v>
      </c>
      <c r="F85" s="3">
        <v>0.5688945883850971</v>
      </c>
      <c r="G85" s="3">
        <v>1.2683890666321508E-2</v>
      </c>
      <c r="H85" s="1">
        <v>2.1</v>
      </c>
      <c r="I85" s="1">
        <v>0.1</v>
      </c>
    </row>
    <row r="86" spans="1:9" ht="17">
      <c r="A86" t="s">
        <v>396</v>
      </c>
      <c r="B86" s="9" t="str">
        <f>HYPERLINK("http://ecogene.org/?q=gene/EG12165","mukF")</f>
        <v>mukF</v>
      </c>
      <c r="C86" t="s">
        <v>27</v>
      </c>
      <c r="D86" t="s">
        <v>4</v>
      </c>
      <c r="E86" s="4">
        <v>5.0000000000000001E-3</v>
      </c>
      <c r="F86" s="3">
        <v>0.54222311566615788</v>
      </c>
      <c r="G86" s="3">
        <v>6.2250344031487485E-2</v>
      </c>
      <c r="H86" s="1">
        <v>2.1</v>
      </c>
      <c r="I86" s="1">
        <v>0.1</v>
      </c>
    </row>
    <row r="87" spans="1:9" ht="17">
      <c r="A87" t="s">
        <v>397</v>
      </c>
      <c r="B87" s="9" t="str">
        <f>HYPERLINK("http://ecogene.org/?q=gene/EG11252","mukE")</f>
        <v>mukE</v>
      </c>
      <c r="C87" t="s">
        <v>262</v>
      </c>
      <c r="D87" t="s">
        <v>5</v>
      </c>
      <c r="E87" s="4" t="s">
        <v>311</v>
      </c>
      <c r="H87" s="1"/>
      <c r="I87" s="1"/>
    </row>
    <row r="88" spans="1:9" ht="17">
      <c r="A88" t="s">
        <v>398</v>
      </c>
      <c r="B88" s="9" t="str">
        <f>HYPERLINK("http://ecogene.org/?q=gene/EG10618","mukB")</f>
        <v>mukB</v>
      </c>
      <c r="C88" t="s">
        <v>239</v>
      </c>
      <c r="D88" t="s">
        <v>4</v>
      </c>
      <c r="E88" s="4">
        <v>3.3E-4</v>
      </c>
      <c r="F88" s="3">
        <v>0.41870682368867418</v>
      </c>
      <c r="G88" s="3">
        <v>0.12879364859334066</v>
      </c>
      <c r="H88" s="1">
        <v>6.5</v>
      </c>
      <c r="I88" s="1">
        <v>1.1000000000000001</v>
      </c>
    </row>
    <row r="89" spans="1:9" ht="17">
      <c r="A89" t="s">
        <v>399</v>
      </c>
      <c r="B89" s="9" t="str">
        <f>HYPERLINK("http://ecogene.org/?q=gene/EG10094","asnS")</f>
        <v>asnS</v>
      </c>
      <c r="C89" t="s">
        <v>263</v>
      </c>
      <c r="D89" t="s">
        <v>5</v>
      </c>
      <c r="E89" s="4" t="s">
        <v>311</v>
      </c>
      <c r="H89" s="1"/>
      <c r="I89" s="1"/>
    </row>
    <row r="90" spans="1:9" ht="17">
      <c r="A90" t="s">
        <v>400</v>
      </c>
      <c r="B90" s="9" t="str">
        <f>HYPERLINK("http://ecogene.org/?q=gene/EG10273","fabA")</f>
        <v>fabA</v>
      </c>
      <c r="C90" t="s">
        <v>219</v>
      </c>
      <c r="D90" t="s">
        <v>4</v>
      </c>
      <c r="E90" s="4">
        <v>0.69</v>
      </c>
      <c r="F90" s="3">
        <v>0.9842356209459745</v>
      </c>
      <c r="G90" s="3">
        <v>2.7140697182660101E-2</v>
      </c>
      <c r="H90" s="1">
        <v>1.8</v>
      </c>
      <c r="I90" s="1">
        <v>0.4</v>
      </c>
    </row>
    <row r="91" spans="1:9" ht="17">
      <c r="A91" t="s">
        <v>401</v>
      </c>
      <c r="B91" s="9" t="str">
        <f>HYPERLINK("http://ecogene.org/?q=gene/EG13880","murJ")</f>
        <v>murJ</v>
      </c>
      <c r="C91" t="s">
        <v>215</v>
      </c>
      <c r="D91" t="s">
        <v>4</v>
      </c>
      <c r="E91" s="4">
        <v>3.1</v>
      </c>
      <c r="F91" s="3">
        <v>1.0100692305079635</v>
      </c>
      <c r="G91" s="3">
        <v>2.7517395949166735E-2</v>
      </c>
      <c r="H91" s="1">
        <v>1.9</v>
      </c>
      <c r="I91" s="1">
        <v>0.4</v>
      </c>
    </row>
    <row r="92" spans="1:9" ht="17">
      <c r="A92" t="s">
        <v>402</v>
      </c>
      <c r="B92" s="9" t="str">
        <f>HYPERLINK("http://ecogene.org/?q=gene/EG10859","rne")</f>
        <v>rne</v>
      </c>
      <c r="C92" t="s">
        <v>264</v>
      </c>
      <c r="D92" t="s">
        <v>5</v>
      </c>
      <c r="E92" s="4" t="s">
        <v>311</v>
      </c>
      <c r="H92" s="1"/>
      <c r="I92" s="1"/>
    </row>
    <row r="93" spans="1:9" ht="17">
      <c r="A93" t="s">
        <v>403</v>
      </c>
      <c r="B93" s="9" t="str">
        <f>HYPERLINK("http://ecogene.org/?q=gene/EG14413","yceQ")</f>
        <v>yceQ</v>
      </c>
      <c r="C93" t="s">
        <v>220</v>
      </c>
      <c r="D93" t="s">
        <v>4</v>
      </c>
      <c r="E93" s="4">
        <v>3.1</v>
      </c>
      <c r="F93" s="3">
        <v>1.0629738567309559</v>
      </c>
      <c r="G93" s="3">
        <v>7.1869400229210401E-2</v>
      </c>
      <c r="H93" s="1">
        <v>2</v>
      </c>
      <c r="I93" s="1">
        <v>0.4</v>
      </c>
    </row>
    <row r="94" spans="1:9" ht="17">
      <c r="A94" t="s">
        <v>404</v>
      </c>
      <c r="B94" s="9" t="str">
        <f>HYPERLINK("http://ecogene.org/?q=gene/EG11317","fabD")</f>
        <v>fabD</v>
      </c>
      <c r="C94" t="s">
        <v>162</v>
      </c>
      <c r="D94" t="s">
        <v>4</v>
      </c>
      <c r="E94" s="4" t="s">
        <v>312</v>
      </c>
      <c r="F94" s="3">
        <v>6.1929019364611836E-2</v>
      </c>
      <c r="G94" s="3">
        <v>3.4728395541374388E-3</v>
      </c>
      <c r="H94" s="1">
        <v>15.8</v>
      </c>
      <c r="I94" s="1">
        <v>3.1</v>
      </c>
    </row>
    <row r="95" spans="1:9" ht="17">
      <c r="A95" t="s">
        <v>405</v>
      </c>
      <c r="B95" s="9" t="str">
        <f>HYPERLINK("http://ecogene.org/?q=gene/EG11318","fabG")</f>
        <v>fabG</v>
      </c>
      <c r="C95" t="s">
        <v>265</v>
      </c>
      <c r="D95" t="s">
        <v>5</v>
      </c>
      <c r="E95" s="4" t="s">
        <v>311</v>
      </c>
      <c r="H95" s="1"/>
      <c r="I95" s="1"/>
    </row>
    <row r="96" spans="1:9" ht="17">
      <c r="A96" t="s">
        <v>406</v>
      </c>
      <c r="B96" s="9" t="str">
        <f>HYPERLINK("http://ecogene.org/?q=gene/EG50003","acpP")</f>
        <v>acpP</v>
      </c>
      <c r="C96" t="s">
        <v>266</v>
      </c>
      <c r="D96" t="s">
        <v>5</v>
      </c>
      <c r="E96" s="4" t="s">
        <v>311</v>
      </c>
      <c r="H96" s="1"/>
      <c r="I96" s="1"/>
    </row>
    <row r="97" spans="1:9" ht="17">
      <c r="A97" t="s">
        <v>407</v>
      </c>
      <c r="B97" s="9" t="str">
        <f>HYPERLINK("http://ecogene.org/?q=gene/EG12302","tmk")</f>
        <v>tmk</v>
      </c>
      <c r="C97" t="s">
        <v>267</v>
      </c>
      <c r="D97" t="s">
        <v>5</v>
      </c>
      <c r="E97" s="4" t="s">
        <v>311</v>
      </c>
      <c r="H97" s="1"/>
      <c r="I97" s="1"/>
    </row>
    <row r="98" spans="1:9" ht="17">
      <c r="A98" t="s">
        <v>408</v>
      </c>
      <c r="B98" s="9" t="str">
        <f>HYPERLINK("http://ecogene.org/?q=gene/EG11500","holB")</f>
        <v>holB</v>
      </c>
      <c r="C98" t="s">
        <v>206</v>
      </c>
      <c r="D98" t="s">
        <v>4</v>
      </c>
      <c r="E98" s="4" t="s">
        <v>312</v>
      </c>
      <c r="F98" s="3">
        <v>0.62475798260621263</v>
      </c>
      <c r="G98" s="3">
        <v>3.0647247693299403E-2</v>
      </c>
      <c r="H98" s="1">
        <v>2.4</v>
      </c>
      <c r="I98" s="1">
        <v>0.7</v>
      </c>
    </row>
    <row r="99" spans="1:9" ht="17">
      <c r="A99" t="s">
        <v>409</v>
      </c>
      <c r="B99" s="9" t="str">
        <f>HYPERLINK("http://ecogene.org/?q=gene/EG13439","lolC")</f>
        <v>lolC</v>
      </c>
      <c r="C99" t="s">
        <v>268</v>
      </c>
      <c r="D99" t="s">
        <v>5</v>
      </c>
      <c r="E99" s="4" t="s">
        <v>311</v>
      </c>
      <c r="H99" s="1"/>
      <c r="I99" s="1"/>
    </row>
    <row r="100" spans="1:9" ht="17">
      <c r="A100" t="s">
        <v>410</v>
      </c>
      <c r="B100" s="9" t="str">
        <f>HYPERLINK("http://ecogene.org/?q=gene/EG13440","lolD")</f>
        <v>lolD</v>
      </c>
      <c r="C100" t="s">
        <v>269</v>
      </c>
      <c r="D100" t="s">
        <v>5</v>
      </c>
      <c r="E100" s="4" t="s">
        <v>311</v>
      </c>
      <c r="H100" s="1"/>
      <c r="I100" s="1"/>
    </row>
    <row r="101" spans="1:9" ht="17">
      <c r="A101" t="s">
        <v>411</v>
      </c>
      <c r="B101" s="9" t="str">
        <f>HYPERLINK("http://ecogene.org/?q=gene/EG13441","lolE")</f>
        <v>lolE</v>
      </c>
      <c r="C101" t="s">
        <v>182</v>
      </c>
      <c r="D101" t="s">
        <v>4</v>
      </c>
      <c r="E101" s="4">
        <v>0.73</v>
      </c>
      <c r="F101" s="3">
        <v>0.94979848201233918</v>
      </c>
      <c r="G101" s="3">
        <v>8.0441992752188236E-3</v>
      </c>
      <c r="H101" s="1">
        <v>1.5</v>
      </c>
      <c r="I101" s="1">
        <v>1.5</v>
      </c>
    </row>
    <row r="102" spans="1:9" ht="17">
      <c r="A102" t="s">
        <v>412</v>
      </c>
      <c r="B102" s="9" t="str">
        <f>HYPERLINK("http://ecogene.org/?q=gene/EG11314","purB")</f>
        <v>purB</v>
      </c>
      <c r="C102" t="s">
        <v>154</v>
      </c>
      <c r="D102" t="s">
        <v>4</v>
      </c>
      <c r="E102" s="4">
        <v>4.2000000000000003E-2</v>
      </c>
      <c r="F102" s="3">
        <v>0.25946733923772042</v>
      </c>
      <c r="G102" s="3">
        <v>5.1648147126393325E-2</v>
      </c>
      <c r="H102" s="1">
        <v>4.2</v>
      </c>
      <c r="I102" s="1">
        <v>4.2</v>
      </c>
    </row>
    <row r="103" spans="1:9" ht="17">
      <c r="A103" t="s">
        <v>413</v>
      </c>
      <c r="B103" s="9" t="str">
        <f>HYPERLINK("http://ecogene.org/?q=gene/EG14249","cohE")</f>
        <v>cohE</v>
      </c>
      <c r="C103" t="s">
        <v>163</v>
      </c>
      <c r="D103" t="s">
        <v>4</v>
      </c>
      <c r="E103" s="4">
        <v>1.4</v>
      </c>
      <c r="F103" s="3">
        <v>0.95416032905091308</v>
      </c>
      <c r="G103" s="3">
        <v>4.6305413744273695E-2</v>
      </c>
      <c r="H103" s="1">
        <v>2.2999999999999998</v>
      </c>
      <c r="I103" s="1">
        <v>2</v>
      </c>
    </row>
    <row r="104" spans="1:9" ht="17">
      <c r="A104" t="s">
        <v>414</v>
      </c>
      <c r="B104" s="9" t="str">
        <f>HYPERLINK("http://ecogene.org/?q=gene/EG10598","minE")</f>
        <v>minE</v>
      </c>
      <c r="C104" t="s">
        <v>142</v>
      </c>
      <c r="D104" t="s">
        <v>4</v>
      </c>
      <c r="E104" s="4" t="s">
        <v>312</v>
      </c>
      <c r="F104" s="3">
        <v>0.15091449098072349</v>
      </c>
      <c r="G104" s="3">
        <v>5.5299874698453579E-2</v>
      </c>
      <c r="H104" s="1">
        <v>31.4</v>
      </c>
      <c r="I104" s="1">
        <v>23.2</v>
      </c>
    </row>
    <row r="105" spans="1:9" ht="17">
      <c r="A105" t="s">
        <v>415</v>
      </c>
      <c r="B105" s="9" t="str">
        <f>HYPERLINK("http://ecogene.org/?q=gene/EG10597","minD")</f>
        <v>minD</v>
      </c>
      <c r="C105" t="s">
        <v>270</v>
      </c>
      <c r="D105" t="s">
        <v>5</v>
      </c>
      <c r="E105" s="4" t="s">
        <v>311</v>
      </c>
      <c r="H105" s="1"/>
      <c r="I105" s="1"/>
    </row>
    <row r="106" spans="1:9" ht="17">
      <c r="A106" t="s">
        <v>416</v>
      </c>
      <c r="B106" s="9" t="str">
        <f>HYPERLINK("http://ecogene.org/?q=gene/EG10785","pth")</f>
        <v>pth</v>
      </c>
      <c r="C106" t="s">
        <v>155</v>
      </c>
      <c r="D106" t="s">
        <v>4</v>
      </c>
      <c r="E106" s="4">
        <v>0.67</v>
      </c>
      <c r="F106" s="3">
        <v>0.22209535481324602</v>
      </c>
      <c r="G106" s="3">
        <v>7.0391949174421972E-2</v>
      </c>
      <c r="H106" s="1">
        <v>3.5</v>
      </c>
      <c r="I106" s="1">
        <v>3.8</v>
      </c>
    </row>
    <row r="107" spans="1:9" ht="17">
      <c r="A107" t="s">
        <v>417</v>
      </c>
      <c r="B107" s="9" t="str">
        <f>HYPERLINK("http://ecogene.org/?q=gene/EG10774","prs")</f>
        <v>prs</v>
      </c>
      <c r="C107" t="s">
        <v>53</v>
      </c>
      <c r="D107" t="s">
        <v>4</v>
      </c>
      <c r="E107" s="4" t="s">
        <v>312</v>
      </c>
      <c r="F107" s="3">
        <v>7.8561190334818978E-3</v>
      </c>
      <c r="G107" s="3">
        <v>5.8406426830268591E-3</v>
      </c>
      <c r="H107" s="1">
        <v>5</v>
      </c>
      <c r="I107" s="1">
        <v>4</v>
      </c>
    </row>
    <row r="108" spans="1:9" ht="17">
      <c r="A108" t="s">
        <v>418</v>
      </c>
      <c r="B108" s="9" t="str">
        <f>HYPERLINK("http://ecogene.org/?q=gene/EG11294","ispE")</f>
        <v>ispE</v>
      </c>
      <c r="C108" t="s">
        <v>9</v>
      </c>
      <c r="D108" t="s">
        <v>4</v>
      </c>
      <c r="E108" s="4">
        <v>0.56000000000000005</v>
      </c>
      <c r="F108" s="3">
        <v>0.91979573415966431</v>
      </c>
      <c r="G108" s="3">
        <v>3.0959439772814505E-2</v>
      </c>
      <c r="H108" s="1">
        <v>4.4000000000000004</v>
      </c>
      <c r="I108" s="1">
        <v>5.6</v>
      </c>
    </row>
    <row r="109" spans="1:9" ht="17">
      <c r="A109" t="s">
        <v>419</v>
      </c>
      <c r="B109" s="9" t="str">
        <f>HYPERLINK("http://ecogene.org/?q=gene/EG11293","lolB")</f>
        <v>lolB</v>
      </c>
      <c r="C109" t="s">
        <v>44</v>
      </c>
      <c r="D109" t="s">
        <v>4</v>
      </c>
      <c r="E109" s="4">
        <v>1.3</v>
      </c>
      <c r="F109" s="3">
        <v>0.89014810232212704</v>
      </c>
      <c r="G109" s="3">
        <v>0.12565203915400999</v>
      </c>
      <c r="H109" s="1">
        <v>4.5</v>
      </c>
      <c r="I109" s="1">
        <v>3.1</v>
      </c>
    </row>
    <row r="110" spans="1:9" ht="17">
      <c r="A110" t="s">
        <v>420</v>
      </c>
      <c r="B110" s="9" t="str">
        <f>HYPERLINK("http://ecogene.org/?q=gene/EG10427","hemA")</f>
        <v>hemA</v>
      </c>
      <c r="C110" t="s">
        <v>243</v>
      </c>
      <c r="D110" t="s">
        <v>4</v>
      </c>
      <c r="E110" s="4">
        <v>0.88</v>
      </c>
      <c r="F110" s="3">
        <v>0.12495975195993803</v>
      </c>
      <c r="G110" s="3">
        <v>1.4952119893711625E-2</v>
      </c>
      <c r="H110" s="1">
        <v>1.2</v>
      </c>
      <c r="I110" s="1">
        <v>0.8</v>
      </c>
    </row>
    <row r="111" spans="1:9" ht="17">
      <c r="A111" t="s">
        <v>421</v>
      </c>
      <c r="B111" s="9" t="str">
        <f>HYPERLINK("http://ecogene.org/?q=gene/EG10761","prfA")</f>
        <v>prfA</v>
      </c>
      <c r="C111" t="s">
        <v>217</v>
      </c>
      <c r="D111" t="s">
        <v>4</v>
      </c>
      <c r="E111" s="4">
        <v>1.7000000000000001E-4</v>
      </c>
      <c r="F111" s="3">
        <v>2.5129892609417198E-2</v>
      </c>
      <c r="G111" s="3">
        <v>1.6860731035695378E-2</v>
      </c>
      <c r="H111" s="1">
        <v>39.4</v>
      </c>
      <c r="I111" s="1">
        <v>25.8</v>
      </c>
    </row>
    <row r="112" spans="1:9" ht="17">
      <c r="A112" t="s">
        <v>422</v>
      </c>
      <c r="B112" s="9" t="str">
        <f>HYPERLINK("http://ecogene.org/?q=gene/EG12424","prmC")</f>
        <v>prmC</v>
      </c>
      <c r="C112" t="s">
        <v>235</v>
      </c>
      <c r="D112" t="s">
        <v>4</v>
      </c>
      <c r="E112" s="4">
        <v>0.83</v>
      </c>
      <c r="F112" s="3">
        <v>0.89156640086343464</v>
      </c>
      <c r="G112" s="3">
        <v>5.0295779472229456E-2</v>
      </c>
      <c r="H112" s="1">
        <v>1.6</v>
      </c>
      <c r="I112" s="1">
        <v>1.2</v>
      </c>
    </row>
    <row r="113" spans="1:9" ht="17">
      <c r="A113" t="s">
        <v>423</v>
      </c>
      <c r="B113" s="9" t="str">
        <f>HYPERLINK("http://ecogene.org/?q=gene/EG10518","kdsA")</f>
        <v>kdsA</v>
      </c>
      <c r="C113" t="s">
        <v>165</v>
      </c>
      <c r="D113" t="s">
        <v>4</v>
      </c>
      <c r="E113" s="4">
        <v>1.1000000000000001E-2</v>
      </c>
      <c r="F113" s="3">
        <v>0.22210761971059814</v>
      </c>
      <c r="G113" s="3">
        <v>6.9908059676932893E-2</v>
      </c>
      <c r="H113" s="1">
        <v>4.9000000000000004</v>
      </c>
      <c r="I113" s="1">
        <v>4.4000000000000004</v>
      </c>
    </row>
    <row r="114" spans="1:9" ht="17">
      <c r="A114" t="s">
        <v>424</v>
      </c>
      <c r="B114" s="9" t="str">
        <f>HYPERLINK("http://ecogene.org/?q=gene/EG11013","topA")</f>
        <v>topA</v>
      </c>
      <c r="C114" t="s">
        <v>102</v>
      </c>
      <c r="D114" t="s">
        <v>4</v>
      </c>
      <c r="E114" s="4">
        <v>0.92</v>
      </c>
      <c r="F114" s="3">
        <v>0.96450527508594119</v>
      </c>
      <c r="G114" s="3">
        <v>2.4530016431994178E-2</v>
      </c>
      <c r="H114" s="1">
        <v>3.4</v>
      </c>
      <c r="I114" s="1">
        <v>4.5999999999999996</v>
      </c>
    </row>
    <row r="115" spans="1:9" ht="17">
      <c r="A115" t="s">
        <v>425</v>
      </c>
      <c r="B115" s="9" t="str">
        <f>HYPERLINK("http://ecogene.org/?q=gene/EG11331","ribA")</f>
        <v>ribA</v>
      </c>
      <c r="C115" t="s">
        <v>76</v>
      </c>
      <c r="D115" t="s">
        <v>4</v>
      </c>
      <c r="E115" s="4">
        <v>1E-4</v>
      </c>
      <c r="F115" s="3">
        <v>0.11087178302406532</v>
      </c>
      <c r="G115" s="3">
        <v>8.9925690509611318E-3</v>
      </c>
      <c r="H115" s="1">
        <v>3.6</v>
      </c>
      <c r="I115" s="1">
        <v>4.2</v>
      </c>
    </row>
    <row r="116" spans="1:9" ht="17">
      <c r="A116" t="s">
        <v>426</v>
      </c>
      <c r="B116" s="9" t="str">
        <f>HYPERLINK("http://ecogene.org/?q=gene/EG11528","fabI")</f>
        <v>fabI</v>
      </c>
      <c r="C116" t="s">
        <v>106</v>
      </c>
      <c r="D116" t="s">
        <v>4</v>
      </c>
      <c r="E116" s="4" t="s">
        <v>312</v>
      </c>
      <c r="F116" s="3">
        <v>7.6263306710291356E-2</v>
      </c>
      <c r="G116" s="3">
        <v>1.9658803705711395E-2</v>
      </c>
      <c r="H116" s="1">
        <v>16.7</v>
      </c>
      <c r="I116" s="1">
        <v>10.3</v>
      </c>
    </row>
    <row r="117" spans="1:9" ht="17">
      <c r="A117" t="s">
        <v>427</v>
      </c>
      <c r="B117" s="9" t="str">
        <f>HYPERLINK("http://ecogene.org/?q=gene/EG13360","racR")</f>
        <v>racR</v>
      </c>
      <c r="C117" t="s">
        <v>31</v>
      </c>
      <c r="D117" t="s">
        <v>4</v>
      </c>
      <c r="E117" s="4">
        <v>5.3E-3</v>
      </c>
      <c r="F117" s="3">
        <v>0.10891930646204329</v>
      </c>
      <c r="G117" s="3">
        <v>7.0282395913455448E-2</v>
      </c>
      <c r="H117" s="1">
        <v>11.4</v>
      </c>
      <c r="I117" s="1">
        <v>7.9</v>
      </c>
    </row>
    <row r="118" spans="1:9" ht="17">
      <c r="A118" t="s">
        <v>428</v>
      </c>
      <c r="B118" s="9" t="str">
        <f>HYPERLINK("http://ecogene.org/?q=gene/EG10226","dicA")</f>
        <v>dicA</v>
      </c>
      <c r="C118" t="s">
        <v>41</v>
      </c>
      <c r="D118" t="s">
        <v>4</v>
      </c>
      <c r="E118" s="4">
        <v>0.71</v>
      </c>
      <c r="F118" s="3">
        <v>0.95657045744394242</v>
      </c>
      <c r="G118" s="3">
        <v>8.1734146794559787E-2</v>
      </c>
      <c r="H118" s="1">
        <v>3.2</v>
      </c>
      <c r="I118" s="1">
        <v>4.0999999999999996</v>
      </c>
    </row>
    <row r="119" spans="1:9" ht="17">
      <c r="A119" t="s">
        <v>429</v>
      </c>
      <c r="B119" s="9" t="str">
        <f>HYPERLINK("http://ecogene.org/?q=gene/EG11301","ydfB")</f>
        <v>ydfB</v>
      </c>
      <c r="C119" t="s">
        <v>105</v>
      </c>
      <c r="D119" t="s">
        <v>4</v>
      </c>
      <c r="E119" s="4">
        <v>1</v>
      </c>
      <c r="F119" s="3">
        <v>0.97115585036125962</v>
      </c>
      <c r="G119" s="3">
        <v>4.953678679010716E-2</v>
      </c>
      <c r="H119" s="1">
        <v>3.3</v>
      </c>
      <c r="I119" s="1">
        <v>3.8</v>
      </c>
    </row>
    <row r="120" spans="1:9" ht="17">
      <c r="A120" t="s">
        <v>430</v>
      </c>
      <c r="B120" s="9" t="str">
        <f>HYPERLINK("http://ecogene.org/?q=gene/EG11043","tyrS")</f>
        <v>tyrS</v>
      </c>
      <c r="C120" t="s">
        <v>65</v>
      </c>
      <c r="D120" t="s">
        <v>4</v>
      </c>
      <c r="E120" s="4">
        <v>1.5E-3</v>
      </c>
      <c r="F120" s="3">
        <v>1.9556040167595077E-2</v>
      </c>
      <c r="G120" s="3">
        <v>1.1920027502339153E-2</v>
      </c>
      <c r="H120" s="1">
        <v>5.9</v>
      </c>
      <c r="I120" s="1">
        <v>5.3</v>
      </c>
    </row>
    <row r="121" spans="1:9" ht="17">
      <c r="A121" t="s">
        <v>431</v>
      </c>
      <c r="B121" s="9" t="str">
        <f>HYPERLINK("http://ecogene.org/?q=gene/EG11406","ribC")</f>
        <v>ribC</v>
      </c>
      <c r="C121" t="s">
        <v>121</v>
      </c>
      <c r="D121" t="s">
        <v>4</v>
      </c>
      <c r="E121" s="4">
        <v>0.75</v>
      </c>
      <c r="F121" s="3">
        <v>0.89562833774061679</v>
      </c>
      <c r="G121" s="3">
        <v>4.5488574021552257E-2</v>
      </c>
      <c r="H121" s="1">
        <v>2.8</v>
      </c>
      <c r="I121" s="1">
        <v>2.9</v>
      </c>
    </row>
    <row r="122" spans="1:9" ht="17">
      <c r="A122" t="s">
        <v>432</v>
      </c>
      <c r="B122" s="9" t="str">
        <f>HYPERLINK("http://ecogene.org/?q=gene/EG13971","ydiL")</f>
        <v>ydiL</v>
      </c>
      <c r="C122" t="s">
        <v>126</v>
      </c>
      <c r="D122" t="s">
        <v>4</v>
      </c>
      <c r="E122" s="4">
        <v>0.89</v>
      </c>
      <c r="F122" s="3">
        <v>0.94786871004178119</v>
      </c>
      <c r="G122" s="3">
        <v>7.3623936000906526E-2</v>
      </c>
      <c r="H122" s="1">
        <v>2.2000000000000002</v>
      </c>
      <c r="I122" s="1">
        <v>2</v>
      </c>
    </row>
    <row r="123" spans="1:9" ht="17">
      <c r="A123" t="s">
        <v>433</v>
      </c>
      <c r="B123" s="9" t="str">
        <f>HYPERLINK("http://ecogene.org/?q=gene/EG10710","pheT")</f>
        <v>pheT</v>
      </c>
      <c r="C123" t="s">
        <v>111</v>
      </c>
      <c r="D123" t="s">
        <v>4</v>
      </c>
      <c r="E123" s="4">
        <v>7.0999999999999995E-3</v>
      </c>
      <c r="F123" s="3">
        <v>3.5894067596303127E-2</v>
      </c>
      <c r="G123" s="3">
        <v>9.5786988150622157E-3</v>
      </c>
      <c r="H123" s="1">
        <v>4.7</v>
      </c>
      <c r="I123" s="1">
        <v>5.4</v>
      </c>
    </row>
    <row r="124" spans="1:9" ht="17">
      <c r="A124" t="s">
        <v>434</v>
      </c>
      <c r="B124" s="9" t="str">
        <f>HYPERLINK("http://ecogene.org/?q=gene/EG10709","pheS")</f>
        <v>pheS</v>
      </c>
      <c r="C124" t="s">
        <v>271</v>
      </c>
      <c r="D124" t="s">
        <v>5</v>
      </c>
      <c r="E124" s="4" t="s">
        <v>311</v>
      </c>
      <c r="H124" s="1"/>
      <c r="I124" s="1"/>
    </row>
    <row r="125" spans="1:9" ht="17">
      <c r="A125" t="s">
        <v>435</v>
      </c>
      <c r="B125" s="9" t="str">
        <f>HYPERLINK("http://ecogene.org/?q=gene/EG10881","rplT")</f>
        <v>rplT</v>
      </c>
      <c r="C125" t="s">
        <v>69</v>
      </c>
      <c r="D125" t="s">
        <v>4</v>
      </c>
      <c r="E125" s="4">
        <v>9.2000000000000003E-4</v>
      </c>
      <c r="F125" s="3">
        <v>0.25295342249122116</v>
      </c>
      <c r="G125" s="3">
        <v>4.2778382486918058E-2</v>
      </c>
      <c r="H125" s="1">
        <v>3.1</v>
      </c>
      <c r="I125" s="1">
        <v>3.5</v>
      </c>
    </row>
    <row r="126" spans="1:9" ht="17">
      <c r="A126" t="s">
        <v>436</v>
      </c>
      <c r="B126" s="9" t="str">
        <f>HYPERLINK("http://ecogene.org/?q=gene/EG10506","infC")</f>
        <v>infC</v>
      </c>
      <c r="C126" t="s">
        <v>12</v>
      </c>
      <c r="D126" t="s">
        <v>4</v>
      </c>
      <c r="E126" s="4" t="s">
        <v>312</v>
      </c>
      <c r="F126" s="3">
        <v>9.0498719040585998E-2</v>
      </c>
      <c r="G126" s="3">
        <v>7.4704297334161045E-3</v>
      </c>
      <c r="H126" s="1">
        <v>7.3</v>
      </c>
      <c r="I126" s="1">
        <v>8.9</v>
      </c>
    </row>
    <row r="127" spans="1:9" ht="17">
      <c r="A127" t="s">
        <v>437</v>
      </c>
      <c r="B127" s="9" t="str">
        <f>HYPERLINK("http://ecogene.org/?q=gene/EG11001","thrS")</f>
        <v>thrS</v>
      </c>
      <c r="C127" t="s">
        <v>17</v>
      </c>
      <c r="D127" t="s">
        <v>4</v>
      </c>
      <c r="E127" s="4">
        <v>1.4</v>
      </c>
      <c r="F127" s="3">
        <v>0.84379943144344749</v>
      </c>
      <c r="G127" s="3">
        <v>9.2953397289810315E-3</v>
      </c>
      <c r="H127" s="1">
        <v>11.4</v>
      </c>
      <c r="I127" s="1">
        <v>9.6999999999999993</v>
      </c>
    </row>
    <row r="128" spans="1:9" ht="17">
      <c r="A128" t="s">
        <v>438</v>
      </c>
      <c r="B128" s="9" t="str">
        <f>HYPERLINK("http://ecogene.org/?q=gene/EG10663","nadE")</f>
        <v>nadE</v>
      </c>
      <c r="C128" t="s">
        <v>92</v>
      </c>
      <c r="D128" t="s">
        <v>4</v>
      </c>
      <c r="E128" s="4">
        <v>6.5000000000000006E-3</v>
      </c>
      <c r="F128" s="3">
        <v>0.10702331872401812</v>
      </c>
      <c r="G128" s="3">
        <v>3.1510063259559178E-2</v>
      </c>
      <c r="H128" s="1">
        <v>2.9</v>
      </c>
      <c r="I128" s="1">
        <v>3.3</v>
      </c>
    </row>
    <row r="129" spans="1:9" ht="17">
      <c r="A129" t="s">
        <v>439</v>
      </c>
      <c r="B129" s="9" t="str">
        <f>HYPERLINK("http://ecogene.org/?q=gene/EG10367","gapA")</f>
        <v>gapA</v>
      </c>
      <c r="C129" t="s">
        <v>95</v>
      </c>
      <c r="D129" t="s">
        <v>4</v>
      </c>
      <c r="E129" s="4">
        <v>2.5</v>
      </c>
      <c r="F129" s="3">
        <v>0.96472699272890505</v>
      </c>
      <c r="G129" s="3">
        <v>8.6894665917913755E-2</v>
      </c>
      <c r="H129" s="1">
        <v>2.4</v>
      </c>
      <c r="I129" s="1">
        <v>2.6</v>
      </c>
    </row>
    <row r="130" spans="1:9" ht="17">
      <c r="A130" t="s">
        <v>440</v>
      </c>
      <c r="B130" s="9" t="str">
        <f>HYPERLINK("http://ecogene.org/?q=gene/EG13512","tsaB")</f>
        <v>tsaB</v>
      </c>
      <c r="C130" t="s">
        <v>93</v>
      </c>
      <c r="D130" t="s">
        <v>4</v>
      </c>
      <c r="E130" s="4">
        <v>1</v>
      </c>
      <c r="F130" s="3">
        <v>0.33177501611720023</v>
      </c>
      <c r="G130" s="3">
        <v>9.2630243820039815E-2</v>
      </c>
      <c r="H130" s="1">
        <v>2.9</v>
      </c>
      <c r="I130" s="1">
        <v>3.7</v>
      </c>
    </row>
    <row r="131" spans="1:9" ht="17">
      <c r="A131" t="s">
        <v>441</v>
      </c>
      <c r="B131" s="9" t="str">
        <f>HYPERLINK("http://ecogene.org/?q=gene/EG10097","aspS")</f>
        <v>aspS</v>
      </c>
      <c r="C131" t="s">
        <v>116</v>
      </c>
      <c r="D131" t="s">
        <v>4</v>
      </c>
      <c r="E131" s="4">
        <v>2</v>
      </c>
      <c r="F131" s="3">
        <v>0.96194651297526601</v>
      </c>
      <c r="G131" s="3">
        <v>6.2381276212671366E-2</v>
      </c>
      <c r="H131" s="1">
        <v>5.3</v>
      </c>
      <c r="I131" s="1">
        <v>5.3</v>
      </c>
    </row>
    <row r="132" spans="1:9" ht="17">
      <c r="A132" t="s">
        <v>442</v>
      </c>
      <c r="B132" s="9" t="str">
        <f>HYPERLINK("http://ecogene.org/?q=gene/EG10071","argS")</f>
        <v>argS</v>
      </c>
      <c r="C132" t="s">
        <v>272</v>
      </c>
      <c r="D132" t="s">
        <v>5</v>
      </c>
      <c r="E132" s="4" t="s">
        <v>311</v>
      </c>
      <c r="H132" s="1"/>
      <c r="I132" s="1"/>
    </row>
    <row r="133" spans="1:9" ht="17">
      <c r="A133" t="s">
        <v>443</v>
      </c>
      <c r="B133" s="9" t="str">
        <f>HYPERLINK("http://ecogene.org/?q=gene/EG10706","pgsA")</f>
        <v>pgsA</v>
      </c>
      <c r="C133" t="s">
        <v>89</v>
      </c>
      <c r="D133" t="s">
        <v>4</v>
      </c>
      <c r="E133" s="4">
        <v>1.2</v>
      </c>
      <c r="F133" s="3">
        <v>0.94053565890619029</v>
      </c>
      <c r="G133" s="3">
        <v>9.2320591711984867E-2</v>
      </c>
      <c r="H133" s="1">
        <v>1.9</v>
      </c>
      <c r="I133" s="1">
        <v>1.6</v>
      </c>
    </row>
    <row r="134" spans="1:9" ht="17">
      <c r="A134" t="s">
        <v>444</v>
      </c>
      <c r="B134" s="9" t="str">
        <f>HYPERLINK("http://ecogene.org/?q=gene/EG12844","yefM")</f>
        <v>yefM</v>
      </c>
      <c r="C134" t="s">
        <v>122</v>
      </c>
      <c r="D134" t="s">
        <v>4</v>
      </c>
      <c r="E134" s="4">
        <v>1.1000000000000001</v>
      </c>
      <c r="F134" s="3">
        <v>0.95731132438642152</v>
      </c>
      <c r="G134" s="3">
        <v>9.3349037661510134E-2</v>
      </c>
      <c r="H134" s="1">
        <v>2.9</v>
      </c>
      <c r="I134" s="1">
        <v>3.1</v>
      </c>
    </row>
    <row r="135" spans="1:9" ht="17">
      <c r="A135" t="s">
        <v>445</v>
      </c>
      <c r="B135" s="9" t="str">
        <f>HYPERLINK("http://ecogene.org/?q=gene/EG10586","metG")</f>
        <v>metG</v>
      </c>
      <c r="C135" t="s">
        <v>158</v>
      </c>
      <c r="D135" t="s">
        <v>4</v>
      </c>
      <c r="E135" s="4">
        <v>0.63</v>
      </c>
      <c r="F135" s="3">
        <v>0.92369614399257716</v>
      </c>
      <c r="G135" s="3">
        <v>8.1485333658484566E-2</v>
      </c>
      <c r="H135" s="1">
        <v>3.3</v>
      </c>
      <c r="I135" s="1">
        <v>3.8</v>
      </c>
    </row>
    <row r="136" spans="1:9" ht="17">
      <c r="A136" t="s">
        <v>446</v>
      </c>
      <c r="B136" s="9" t="str">
        <f>HYPERLINK("http://ecogene.org/?q=gene/EG12049","yejM")</f>
        <v>yejM</v>
      </c>
      <c r="C136" t="s">
        <v>204</v>
      </c>
      <c r="D136" t="s">
        <v>4</v>
      </c>
      <c r="E136" s="4">
        <v>1.3</v>
      </c>
      <c r="F136" s="3">
        <v>0.97858853619269615</v>
      </c>
      <c r="G136" s="3">
        <v>3.5694851074618644E-2</v>
      </c>
      <c r="H136" s="1">
        <v>3.6</v>
      </c>
      <c r="I136" s="1">
        <v>4.5</v>
      </c>
    </row>
    <row r="137" spans="1:9" ht="17">
      <c r="A137" t="s">
        <v>447</v>
      </c>
      <c r="B137" s="9" t="str">
        <f>HYPERLINK("http://ecogene.org/?q=gene/EG10423","gyrA")</f>
        <v>gyrA</v>
      </c>
      <c r="C137" t="s">
        <v>83</v>
      </c>
      <c r="D137" t="s">
        <v>4</v>
      </c>
      <c r="E137" s="4">
        <v>0.17</v>
      </c>
      <c r="F137" s="3">
        <v>0.67874425821287254</v>
      </c>
      <c r="G137" s="3">
        <v>9.7853433613279292E-2</v>
      </c>
      <c r="H137" s="1">
        <v>3</v>
      </c>
      <c r="I137" s="1">
        <v>3.6</v>
      </c>
    </row>
    <row r="138" spans="1:9" ht="17">
      <c r="A138" t="s">
        <v>448</v>
      </c>
      <c r="B138" s="9" t="str">
        <f>HYPERLINK("http://ecogene.org/?q=gene/EG10660","nrdA")</f>
        <v>nrdA</v>
      </c>
      <c r="C138" t="s">
        <v>30</v>
      </c>
      <c r="D138" t="s">
        <v>4</v>
      </c>
      <c r="E138" s="4">
        <v>1.9</v>
      </c>
      <c r="F138" s="3">
        <v>0.96494297847610888</v>
      </c>
      <c r="G138" s="3">
        <v>3.9773982680400978E-2</v>
      </c>
      <c r="H138" s="1">
        <v>3.4</v>
      </c>
      <c r="I138" s="1">
        <v>4.8</v>
      </c>
    </row>
    <row r="139" spans="1:9" ht="17">
      <c r="A139" t="s">
        <v>449</v>
      </c>
      <c r="B139" s="9" t="str">
        <f>HYPERLINK("http://ecogene.org/?q=gene/EG10661","nrdB")</f>
        <v>nrdB</v>
      </c>
      <c r="C139" t="s">
        <v>34</v>
      </c>
      <c r="D139" t="s">
        <v>4</v>
      </c>
      <c r="E139" s="4" t="s">
        <v>312</v>
      </c>
      <c r="F139" s="3">
        <v>0.11801495986512876</v>
      </c>
      <c r="G139" s="3">
        <v>6.9368646781614529E-2</v>
      </c>
      <c r="H139" s="1">
        <v>7.9</v>
      </c>
      <c r="I139" s="1">
        <v>6.3</v>
      </c>
    </row>
    <row r="140" spans="1:9" ht="17">
      <c r="A140" t="s">
        <v>450</v>
      </c>
      <c r="B140" s="9" t="str">
        <f>HYPERLINK("http://ecogene.org/?q=gene/EG10327","folC")</f>
        <v>folC</v>
      </c>
      <c r="C140" t="s">
        <v>37</v>
      </c>
      <c r="D140" t="s">
        <v>4</v>
      </c>
      <c r="E140" s="4">
        <v>0.12</v>
      </c>
      <c r="F140" s="3">
        <v>0.96065401940558759</v>
      </c>
      <c r="G140" s="3">
        <v>0.11597295760945793</v>
      </c>
      <c r="H140" s="1">
        <v>4.9000000000000004</v>
      </c>
      <c r="I140" s="1">
        <v>5.2</v>
      </c>
    </row>
    <row r="141" spans="1:9" ht="17">
      <c r="A141" t="s">
        <v>451</v>
      </c>
      <c r="B141" s="9" t="str">
        <f>HYPERLINK("http://ecogene.org/?q=gene/EG10217","accD")</f>
        <v>accD</v>
      </c>
      <c r="C141" t="s">
        <v>273</v>
      </c>
      <c r="D141" t="s">
        <v>5</v>
      </c>
      <c r="E141" s="4" t="s">
        <v>311</v>
      </c>
      <c r="H141" s="1"/>
      <c r="I141" s="1"/>
    </row>
    <row r="142" spans="1:9" ht="17">
      <c r="A142" t="s">
        <v>452</v>
      </c>
      <c r="B142" s="9" t="str">
        <f>HYPERLINK("http://ecogene.org/?q=gene/EG10274","fabB")</f>
        <v>fabB</v>
      </c>
      <c r="C142" t="s">
        <v>88</v>
      </c>
      <c r="D142" t="s">
        <v>4</v>
      </c>
      <c r="E142" s="4">
        <v>3</v>
      </c>
      <c r="F142" s="3">
        <v>0.97429359312623254</v>
      </c>
      <c r="G142" s="3">
        <v>6.307779860363795E-2</v>
      </c>
      <c r="H142" s="1">
        <v>3</v>
      </c>
      <c r="I142" s="1">
        <v>3.6</v>
      </c>
    </row>
    <row r="143" spans="1:9" ht="17">
      <c r="A143" t="s">
        <v>453</v>
      </c>
      <c r="B143" s="9" t="str">
        <f>HYPERLINK("http://ecogene.org/?q=gene/EG10407","gltX")</f>
        <v>gltX</v>
      </c>
      <c r="C143" t="s">
        <v>49</v>
      </c>
      <c r="D143" t="s">
        <v>4</v>
      </c>
      <c r="E143" s="4">
        <v>5.0000000000000001E-3</v>
      </c>
      <c r="F143" s="3">
        <v>2.7153780759663376E-2</v>
      </c>
      <c r="G143" s="3">
        <v>8.8689746649337538E-3</v>
      </c>
      <c r="H143" s="1">
        <v>5.4</v>
      </c>
      <c r="I143" s="1">
        <v>4.8</v>
      </c>
    </row>
    <row r="144" spans="1:9" ht="17">
      <c r="A144" t="s">
        <v>454</v>
      </c>
      <c r="B144" s="9" t="str">
        <f>HYPERLINK("http://ecogene.org/?q=gene/EG10534","ligA")</f>
        <v>ligA</v>
      </c>
      <c r="C144" t="s">
        <v>73</v>
      </c>
      <c r="D144" t="s">
        <v>4</v>
      </c>
      <c r="E144" s="4" t="s">
        <v>312</v>
      </c>
      <c r="F144" s="3">
        <v>0.42591757795152346</v>
      </c>
      <c r="G144" s="3">
        <v>0.10608494133647244</v>
      </c>
      <c r="H144" s="1">
        <v>5.9</v>
      </c>
      <c r="I144" s="1">
        <v>6.8</v>
      </c>
    </row>
    <row r="145" spans="1:9" ht="17">
      <c r="A145" t="s">
        <v>455</v>
      </c>
      <c r="B145" s="9" t="str">
        <f>HYPERLINK("http://ecogene.org/?q=gene/EG14169","zipA")</f>
        <v>zipA</v>
      </c>
      <c r="C145" t="s">
        <v>114</v>
      </c>
      <c r="D145" t="s">
        <v>4</v>
      </c>
      <c r="E145" s="4" t="s">
        <v>312</v>
      </c>
      <c r="F145" s="3">
        <v>0.22483250085402262</v>
      </c>
      <c r="G145" s="3">
        <v>9.9370256101543361E-2</v>
      </c>
      <c r="H145" s="1">
        <v>34</v>
      </c>
      <c r="I145" s="1">
        <v>25.1</v>
      </c>
    </row>
    <row r="146" spans="1:9" ht="17">
      <c r="A146" t="s">
        <v>456</v>
      </c>
      <c r="B146" s="9" t="str">
        <f>HYPERLINK("http://ecogene.org/?q=gene/EG10208","dapE")</f>
        <v>dapE</v>
      </c>
      <c r="C146" t="s">
        <v>131</v>
      </c>
      <c r="D146" t="s">
        <v>4</v>
      </c>
      <c r="E146" s="4">
        <v>0.1</v>
      </c>
      <c r="F146" s="3">
        <v>0.3296302022261724</v>
      </c>
      <c r="G146" s="3">
        <v>0.10695167756868255</v>
      </c>
      <c r="H146" s="1">
        <v>16.2</v>
      </c>
      <c r="I146" s="1">
        <v>12.5</v>
      </c>
    </row>
    <row r="147" spans="1:9" ht="17">
      <c r="A147" t="s">
        <v>457</v>
      </c>
      <c r="B147" s="9" t="str">
        <f>HYPERLINK("http://ecogene.org/?q=gene/EG10205","dapA")</f>
        <v>dapA</v>
      </c>
      <c r="C147" t="s">
        <v>157</v>
      </c>
      <c r="D147" t="s">
        <v>4</v>
      </c>
      <c r="E147" s="4">
        <v>6.7000000000000002E-4</v>
      </c>
      <c r="F147" s="3">
        <v>8.7613638092173211E-3</v>
      </c>
      <c r="G147" s="3">
        <v>7.8484965087827901E-3</v>
      </c>
      <c r="H147" s="1">
        <v>46.3</v>
      </c>
      <c r="I147" s="1">
        <v>2.8</v>
      </c>
    </row>
    <row r="148" spans="1:9" ht="17">
      <c r="A148" t="s">
        <v>458</v>
      </c>
      <c r="B148" s="9" t="str">
        <f>HYPERLINK("http://ecogene.org/?q=gene/EG14207","der")</f>
        <v>der</v>
      </c>
      <c r="C148" t="s">
        <v>29</v>
      </c>
      <c r="D148" t="s">
        <v>4</v>
      </c>
      <c r="E148" s="4" t="s">
        <v>312</v>
      </c>
      <c r="F148" s="3">
        <v>0.30506224277226657</v>
      </c>
      <c r="G148" s="3">
        <v>1.4014391133342512E-2</v>
      </c>
      <c r="H148" s="1">
        <v>2.4</v>
      </c>
      <c r="I148" s="1">
        <v>2.9</v>
      </c>
    </row>
    <row r="149" spans="1:9" ht="17">
      <c r="A149" t="s">
        <v>459</v>
      </c>
      <c r="B149" s="9" t="str">
        <f>HYPERLINK("http://ecogene.org/?q=gene/EG10453","hisS")</f>
        <v>hisS</v>
      </c>
      <c r="C149" t="s">
        <v>67</v>
      </c>
      <c r="D149" t="s">
        <v>4</v>
      </c>
      <c r="E149" s="4">
        <v>3.3E-4</v>
      </c>
      <c r="F149" s="3">
        <v>3.200976507604416E-2</v>
      </c>
      <c r="G149" s="3">
        <v>2.4549601018243494E-2</v>
      </c>
      <c r="H149" s="1">
        <v>6</v>
      </c>
      <c r="I149" s="1">
        <v>5</v>
      </c>
    </row>
    <row r="150" spans="1:9" ht="17">
      <c r="A150" t="s">
        <v>460</v>
      </c>
      <c r="B150" s="9" t="str">
        <f>HYPERLINK("http://ecogene.org/?q=gene/EG10370","ispG")</f>
        <v>ispG</v>
      </c>
      <c r="C150" t="s">
        <v>51</v>
      </c>
      <c r="D150" t="s">
        <v>4</v>
      </c>
      <c r="E150" s="4" t="s">
        <v>312</v>
      </c>
      <c r="F150" s="3">
        <v>2.6870686155355514E-2</v>
      </c>
      <c r="G150" s="3">
        <v>1.1621074143773421E-2</v>
      </c>
      <c r="H150" s="1">
        <v>52.1</v>
      </c>
      <c r="I150" s="1">
        <v>19.8</v>
      </c>
    </row>
    <row r="151" spans="1:9" ht="17">
      <c r="A151" t="s">
        <v>461</v>
      </c>
      <c r="B151" s="9" t="str">
        <f>HYPERLINK("http://ecogene.org/?q=gene/EG10983","suhB")</f>
        <v>suhB</v>
      </c>
      <c r="C151" t="s">
        <v>100</v>
      </c>
      <c r="D151" t="s">
        <v>4</v>
      </c>
      <c r="E151" s="4">
        <v>1.5</v>
      </c>
      <c r="F151" s="3">
        <v>0.85750947615865247</v>
      </c>
      <c r="G151" s="3">
        <v>7.3695508241662253E-2</v>
      </c>
      <c r="H151" s="1">
        <v>2.1</v>
      </c>
      <c r="I151" s="1">
        <v>1.7</v>
      </c>
    </row>
    <row r="152" spans="1:9" ht="17">
      <c r="A152" t="s">
        <v>462</v>
      </c>
      <c r="B152" s="9" t="str">
        <f>HYPERLINK("http://ecogene.org/?q=gene/EG11372","tadA")</f>
        <v>tadA</v>
      </c>
      <c r="C152" t="s">
        <v>149</v>
      </c>
      <c r="D152" t="s">
        <v>4</v>
      </c>
      <c r="E152" s="4">
        <v>0.75</v>
      </c>
      <c r="F152" s="3">
        <v>0.7769671255018511</v>
      </c>
      <c r="G152" s="3">
        <v>0.11541640113746918</v>
      </c>
      <c r="H152" s="1">
        <v>1.2</v>
      </c>
      <c r="I152" s="1">
        <v>0.9</v>
      </c>
    </row>
    <row r="153" spans="1:9" ht="17">
      <c r="A153" t="s">
        <v>463</v>
      </c>
      <c r="B153" s="9" t="str">
        <f>HYPERLINK("http://ecogene.org/?q=gene/EG10247","acpS")</f>
        <v>acpS</v>
      </c>
      <c r="C153" t="s">
        <v>85</v>
      </c>
      <c r="D153" t="s">
        <v>4</v>
      </c>
      <c r="E153" s="4">
        <v>5.1999999999999998E-3</v>
      </c>
      <c r="F153" s="3">
        <v>0.25454086588710761</v>
      </c>
      <c r="G153" s="3">
        <v>4.6533497679492851E-2</v>
      </c>
      <c r="H153" s="1">
        <v>6.6</v>
      </c>
      <c r="I153" s="1">
        <v>6.1</v>
      </c>
    </row>
    <row r="154" spans="1:9" ht="17">
      <c r="A154" t="s">
        <v>464</v>
      </c>
      <c r="B154" s="9" t="str">
        <f>HYPERLINK("http://ecogene.org/?q=gene/EG10270","era")</f>
        <v>era</v>
      </c>
      <c r="C154" t="s">
        <v>71</v>
      </c>
      <c r="D154" t="s">
        <v>4</v>
      </c>
      <c r="E154" s="4" t="s">
        <v>312</v>
      </c>
      <c r="F154" s="3">
        <v>7.8443272867645394E-2</v>
      </c>
      <c r="G154" s="3">
        <v>1.1832197254598593E-2</v>
      </c>
      <c r="H154" s="1">
        <v>4.8</v>
      </c>
      <c r="I154" s="1">
        <v>3.7</v>
      </c>
    </row>
    <row r="155" spans="1:9" ht="17">
      <c r="A155" t="s">
        <v>465</v>
      </c>
      <c r="B155" s="9" t="str">
        <f>HYPERLINK("http://ecogene.org/?q=gene/EG10530","lepB")</f>
        <v>lepB</v>
      </c>
      <c r="C155" t="s">
        <v>90</v>
      </c>
      <c r="D155" t="s">
        <v>4</v>
      </c>
      <c r="E155" s="4">
        <v>1.5</v>
      </c>
      <c r="F155" s="3">
        <v>0.99126604140281638</v>
      </c>
      <c r="G155" s="3">
        <v>4.0512897931308113E-2</v>
      </c>
      <c r="H155" s="1">
        <v>2.2000000000000002</v>
      </c>
      <c r="I155" s="1">
        <v>2</v>
      </c>
    </row>
    <row r="156" spans="1:9" ht="17">
      <c r="A156" t="s">
        <v>466</v>
      </c>
      <c r="B156" s="9" t="str">
        <f>HYPERLINK("http://ecogene.org/?q=gene/EG11897","rpoE")</f>
        <v>rpoE</v>
      </c>
      <c r="C156" t="s">
        <v>23</v>
      </c>
      <c r="D156" t="s">
        <v>4</v>
      </c>
      <c r="E156" s="4">
        <v>0.67</v>
      </c>
      <c r="F156" s="3">
        <v>0.84495163345325253</v>
      </c>
      <c r="G156" s="3">
        <v>0.15490075586412103</v>
      </c>
      <c r="H156" s="1">
        <v>2</v>
      </c>
      <c r="I156" s="1">
        <v>0.6</v>
      </c>
    </row>
    <row r="157" spans="1:9" ht="17">
      <c r="A157" t="s">
        <v>467</v>
      </c>
      <c r="B157" s="9" t="str">
        <f>HYPERLINK("http://ecogene.org/?q=gene/EG10781","pssA")</f>
        <v>pssA</v>
      </c>
      <c r="C157" t="s">
        <v>274</v>
      </c>
      <c r="D157" t="s">
        <v>5</v>
      </c>
      <c r="E157" s="4" t="s">
        <v>311</v>
      </c>
      <c r="H157" s="1"/>
      <c r="I157" s="1"/>
    </row>
    <row r="158" spans="1:9" ht="17">
      <c r="A158" t="s">
        <v>468</v>
      </c>
      <c r="B158" s="9" t="str">
        <f>HYPERLINK("http://ecogene.org/?q=gene/EG14222","bamD")</f>
        <v>bamD</v>
      </c>
      <c r="C158" t="s">
        <v>115</v>
      </c>
      <c r="D158" t="s">
        <v>4</v>
      </c>
      <c r="E158" s="4">
        <v>1.3</v>
      </c>
      <c r="F158" s="3">
        <v>0.96277917511097666</v>
      </c>
      <c r="G158" s="3">
        <v>8.2026764407375358E-2</v>
      </c>
      <c r="H158" s="1">
        <v>1.4</v>
      </c>
      <c r="I158" s="1">
        <v>1.1000000000000001</v>
      </c>
    </row>
    <row r="159" spans="1:9" ht="17">
      <c r="A159" t="s">
        <v>469</v>
      </c>
      <c r="B159" s="9" t="str">
        <f>HYPERLINK("http://ecogene.org/?q=gene/EG10880","rplS")</f>
        <v>rplS</v>
      </c>
      <c r="C159" t="s">
        <v>140</v>
      </c>
      <c r="D159" t="s">
        <v>4</v>
      </c>
      <c r="E159" s="4" t="s">
        <v>312</v>
      </c>
      <c r="F159" s="3">
        <v>0.1110284917565787</v>
      </c>
      <c r="G159" s="3">
        <v>1.9682621195686135E-2</v>
      </c>
      <c r="H159" s="1">
        <v>2.5</v>
      </c>
      <c r="I159" s="1">
        <v>2.2999999999999998</v>
      </c>
    </row>
    <row r="160" spans="1:9" ht="17">
      <c r="A160" t="s">
        <v>470</v>
      </c>
      <c r="B160" s="9" t="str">
        <f>HYPERLINK("http://ecogene.org/?q=gene/EG11023","trmD")</f>
        <v>trmD</v>
      </c>
      <c r="C160" t="s">
        <v>8</v>
      </c>
      <c r="D160" t="s">
        <v>4</v>
      </c>
      <c r="E160" s="4">
        <v>0.47</v>
      </c>
      <c r="F160" s="3">
        <v>0.91617239567589348</v>
      </c>
      <c r="G160" s="3">
        <v>3.5694306019009539E-2</v>
      </c>
      <c r="H160" s="1">
        <v>4.0999999999999996</v>
      </c>
      <c r="I160" s="1">
        <v>4.9000000000000004</v>
      </c>
    </row>
    <row r="161" spans="1:9" ht="17">
      <c r="A161" t="s">
        <v>471</v>
      </c>
      <c r="B161" s="9" t="str">
        <f>HYPERLINK("http://ecogene.org/?q=gene/EG10915","rpsP")</f>
        <v>rpsP</v>
      </c>
      <c r="C161" t="s">
        <v>21</v>
      </c>
      <c r="D161" t="s">
        <v>4</v>
      </c>
      <c r="E161" s="4">
        <v>0.88</v>
      </c>
      <c r="F161" s="3">
        <v>0.91480901653576441</v>
      </c>
      <c r="G161" s="3">
        <v>2.1614320939368686E-2</v>
      </c>
      <c r="H161" s="1">
        <v>0.8</v>
      </c>
      <c r="I161" s="1">
        <v>0.3</v>
      </c>
    </row>
    <row r="162" spans="1:9" ht="17">
      <c r="A162" t="s">
        <v>472</v>
      </c>
      <c r="B162" s="9" t="str">
        <f>HYPERLINK("http://ecogene.org/?q=gene/EG10300","ffh")</f>
        <v>ffh</v>
      </c>
      <c r="C162" t="s">
        <v>216</v>
      </c>
      <c r="D162" t="s">
        <v>4</v>
      </c>
      <c r="E162" s="4">
        <v>0.14000000000000001</v>
      </c>
      <c r="F162" s="3">
        <v>0.99788692446695781</v>
      </c>
      <c r="G162" s="3">
        <v>3.5203971767537572E-3</v>
      </c>
      <c r="H162" s="1">
        <v>1</v>
      </c>
      <c r="I162" s="1">
        <v>0.6</v>
      </c>
    </row>
    <row r="163" spans="1:9" ht="17">
      <c r="A163" t="s">
        <v>473</v>
      </c>
      <c r="B163" s="9" t="str">
        <f>HYPERLINK("http://ecogene.org/?q=gene/EG10416","grpE")</f>
        <v>grpE</v>
      </c>
      <c r="C163" t="s">
        <v>108</v>
      </c>
      <c r="D163" t="s">
        <v>4</v>
      </c>
      <c r="E163" s="4">
        <v>1.8</v>
      </c>
      <c r="F163" s="3">
        <v>1.0034939851553462</v>
      </c>
      <c r="G163" s="3">
        <v>4.6499342924569836E-2</v>
      </c>
      <c r="H163" s="1">
        <v>1</v>
      </c>
      <c r="I163" s="1">
        <v>0.7</v>
      </c>
    </row>
    <row r="164" spans="1:9" ht="17">
      <c r="A164" t="s">
        <v>474</v>
      </c>
      <c r="B164" s="9" t="str">
        <f>HYPERLINK("http://ecogene.org/?q=gene/EG12192","nadK")</f>
        <v>nadK</v>
      </c>
      <c r="C164" t="s">
        <v>63</v>
      </c>
      <c r="D164" t="s">
        <v>4</v>
      </c>
      <c r="E164" s="4">
        <v>8.5000000000000006E-3</v>
      </c>
      <c r="F164" s="3">
        <v>8.2448213972518516E-2</v>
      </c>
      <c r="G164" s="3">
        <v>4.6124266608631136E-2</v>
      </c>
      <c r="H164" s="1">
        <v>30.8</v>
      </c>
      <c r="I164" s="1">
        <v>16.3</v>
      </c>
    </row>
    <row r="165" spans="1:9" ht="17">
      <c r="A165" t="s">
        <v>475</v>
      </c>
      <c r="B165" s="9" t="str">
        <f>HYPERLINK("http://ecogene.org/?q=gene/EG11447","csrA")</f>
        <v>csrA</v>
      </c>
      <c r="C165" t="s">
        <v>64</v>
      </c>
      <c r="D165" t="s">
        <v>4</v>
      </c>
      <c r="E165" s="4">
        <v>3.0000000000000001E-3</v>
      </c>
      <c r="F165" s="3">
        <v>0.20124089896077479</v>
      </c>
      <c r="G165" s="3">
        <v>5.5340923260368338E-2</v>
      </c>
      <c r="H165" s="1">
        <v>41.7</v>
      </c>
      <c r="I165" s="1">
        <v>14.8</v>
      </c>
    </row>
    <row r="166" spans="1:9" ht="17">
      <c r="A166" t="s">
        <v>476</v>
      </c>
      <c r="B166" s="9" t="str">
        <f>HYPERLINK("http://ecogene.org/?q=gene/EG10034","alaS")</f>
        <v>alaS</v>
      </c>
      <c r="C166" t="s">
        <v>42</v>
      </c>
      <c r="D166" t="s">
        <v>4</v>
      </c>
      <c r="E166" s="4" t="s">
        <v>312</v>
      </c>
      <c r="F166" s="3">
        <v>1.9543922480290594E-2</v>
      </c>
      <c r="G166" s="3">
        <v>8.8901400758184812E-3</v>
      </c>
      <c r="H166" s="1">
        <v>5.0999999999999996</v>
      </c>
      <c r="I166" s="1">
        <v>3.2</v>
      </c>
    </row>
    <row r="167" spans="1:9" ht="17">
      <c r="A167" t="s">
        <v>477</v>
      </c>
      <c r="B167" s="9" t="str">
        <f>HYPERLINK("http://ecogene.org/?q=gene/EG11816","ispF")</f>
        <v>ispF</v>
      </c>
      <c r="C167" t="s">
        <v>80</v>
      </c>
      <c r="D167" t="s">
        <v>4</v>
      </c>
      <c r="E167" s="4">
        <v>1.5</v>
      </c>
      <c r="F167" s="3">
        <v>1.035090802715755</v>
      </c>
      <c r="G167" s="3">
        <v>6.0122327614407181E-2</v>
      </c>
      <c r="H167" s="1">
        <v>1.1000000000000001</v>
      </c>
      <c r="I167" s="1">
        <v>0.6</v>
      </c>
    </row>
    <row r="168" spans="1:9" ht="17">
      <c r="A168" t="s">
        <v>478</v>
      </c>
      <c r="B168" s="9" t="str">
        <f>HYPERLINK("http://ecogene.org/?q=gene/EG13110","ispD")</f>
        <v>ispD</v>
      </c>
      <c r="C168" t="s">
        <v>28</v>
      </c>
      <c r="D168" t="s">
        <v>4</v>
      </c>
      <c r="E168" s="4" t="s">
        <v>312</v>
      </c>
      <c r="F168" s="3">
        <v>6.6062221695483772E-2</v>
      </c>
      <c r="G168" s="3">
        <v>1.6132193107656748E-2</v>
      </c>
      <c r="H168" s="1">
        <v>21.2</v>
      </c>
      <c r="I168" s="1">
        <v>13.2</v>
      </c>
    </row>
    <row r="169" spans="1:9" ht="17">
      <c r="A169" t="s">
        <v>479</v>
      </c>
      <c r="B169" s="9" t="str">
        <f>HYPERLINK("http://ecogene.org/?q=gene/EG13111","ftsB")</f>
        <v>ftsB</v>
      </c>
      <c r="C169" t="s">
        <v>110</v>
      </c>
      <c r="D169" t="s">
        <v>4</v>
      </c>
      <c r="E169" s="4">
        <v>1.2999999999999999E-3</v>
      </c>
      <c r="F169" s="3">
        <v>0.98143419517752584</v>
      </c>
      <c r="G169" s="3">
        <v>5.3288396167061394E-2</v>
      </c>
      <c r="H169" s="1">
        <v>1.5</v>
      </c>
      <c r="I169" s="1">
        <v>0.8</v>
      </c>
    </row>
    <row r="170" spans="1:9" ht="17">
      <c r="A170" t="s">
        <v>480</v>
      </c>
      <c r="B170" s="9" t="str">
        <f>HYPERLINK("http://ecogene.org/?q=gene/EG10258","eno")</f>
        <v>eno</v>
      </c>
      <c r="C170" t="s">
        <v>128</v>
      </c>
      <c r="D170" t="s">
        <v>4</v>
      </c>
      <c r="E170" s="4">
        <v>1.7</v>
      </c>
      <c r="F170" s="3">
        <v>0.95582915904588772</v>
      </c>
      <c r="G170" s="3">
        <v>8.2161408841220002E-2</v>
      </c>
      <c r="H170" s="1">
        <v>1.2</v>
      </c>
      <c r="I170" s="1">
        <v>0.9</v>
      </c>
    </row>
    <row r="171" spans="1:9" ht="17">
      <c r="A171" t="s">
        <v>481</v>
      </c>
      <c r="B171" s="9" t="str">
        <f>HYPERLINK("http://ecogene.org/?q=gene/EG10810","pyrG")</f>
        <v>pyrG</v>
      </c>
      <c r="C171" t="s">
        <v>166</v>
      </c>
      <c r="D171" t="s">
        <v>4</v>
      </c>
      <c r="E171" s="4">
        <v>3</v>
      </c>
      <c r="F171" s="3">
        <v>0.93983325758327574</v>
      </c>
      <c r="G171" s="3">
        <v>4.5739996004677617E-2</v>
      </c>
      <c r="H171" s="1">
        <v>1</v>
      </c>
      <c r="I171" s="1">
        <v>0.7</v>
      </c>
    </row>
    <row r="172" spans="1:9" ht="17">
      <c r="A172" t="s">
        <v>482</v>
      </c>
      <c r="B172" s="9" t="str">
        <f>HYPERLINK("http://ecogene.org/?q=gene/EG10571","mazE")</f>
        <v>mazE</v>
      </c>
      <c r="C172" t="s">
        <v>227</v>
      </c>
      <c r="D172" t="s">
        <v>4</v>
      </c>
      <c r="E172" s="4">
        <v>0.92</v>
      </c>
      <c r="F172" s="3">
        <v>0.9693832588722503</v>
      </c>
      <c r="G172" s="3">
        <v>5.9515092751483579E-3</v>
      </c>
      <c r="H172" s="1">
        <v>0.8</v>
      </c>
      <c r="I172" s="1">
        <v>0.5</v>
      </c>
    </row>
    <row r="173" spans="1:9" ht="17">
      <c r="A173" t="s">
        <v>483</v>
      </c>
      <c r="B173" s="9" t="str">
        <f>HYPERLINK("http://ecogene.org/?q=gene/EG12128","lgt")</f>
        <v>lgt</v>
      </c>
      <c r="C173" t="s">
        <v>117</v>
      </c>
      <c r="D173" t="s">
        <v>4</v>
      </c>
      <c r="E173" s="4">
        <v>3</v>
      </c>
      <c r="F173" s="3">
        <v>0.9330778860946074</v>
      </c>
      <c r="G173" s="3">
        <v>4.9461879702494493E-2</v>
      </c>
      <c r="H173" s="1">
        <v>2.1</v>
      </c>
      <c r="I173" s="1">
        <v>0.8</v>
      </c>
    </row>
    <row r="174" spans="1:9" ht="17">
      <c r="A174" t="s">
        <v>484</v>
      </c>
      <c r="B174" s="9" t="str">
        <f>HYPERLINK("http://ecogene.org/?q=gene/EG10762","prfB")</f>
        <v>prfB</v>
      </c>
      <c r="C174" t="s">
        <v>275</v>
      </c>
      <c r="D174" t="s">
        <v>5</v>
      </c>
      <c r="E174" s="4" t="s">
        <v>311</v>
      </c>
      <c r="H174" s="1"/>
      <c r="I174" s="1"/>
    </row>
    <row r="175" spans="1:9" ht="17">
      <c r="A175" t="s">
        <v>485</v>
      </c>
      <c r="B175" s="9" t="str">
        <f>HYPERLINK("http://ecogene.org/?q=gene/EG10282","fbaA")</f>
        <v>fbaA</v>
      </c>
      <c r="C175" t="s">
        <v>107</v>
      </c>
      <c r="D175" t="s">
        <v>4</v>
      </c>
      <c r="E175" s="4" t="s">
        <v>312</v>
      </c>
      <c r="F175" s="3">
        <v>4.7892369305072451E-2</v>
      </c>
      <c r="G175" s="3">
        <v>1.0913699042175918E-2</v>
      </c>
      <c r="H175" s="1">
        <v>24.4</v>
      </c>
      <c r="I175" s="1">
        <v>1.7</v>
      </c>
    </row>
    <row r="176" spans="1:9" ht="17">
      <c r="A176" t="s">
        <v>486</v>
      </c>
      <c r="B176" s="9" t="str">
        <f>HYPERLINK("http://ecogene.org/?q=gene/EG10703","pgk")</f>
        <v>pgk</v>
      </c>
      <c r="C176" t="s">
        <v>103</v>
      </c>
      <c r="D176" t="s">
        <v>4</v>
      </c>
      <c r="E176" s="4">
        <v>8.0000000000000002E-3</v>
      </c>
      <c r="F176" s="3">
        <v>0.12982249528069087</v>
      </c>
      <c r="G176" s="3">
        <v>3.3534378661016211E-2</v>
      </c>
      <c r="H176" s="1">
        <v>4.3</v>
      </c>
      <c r="I176" s="1">
        <v>0.9</v>
      </c>
    </row>
    <row r="177" spans="1:9" ht="17">
      <c r="A177" t="s">
        <v>487</v>
      </c>
      <c r="B177" s="9" t="str">
        <f>HYPERLINK("http://ecogene.org/?q=gene/EG10589","metK")</f>
        <v>metK</v>
      </c>
      <c r="C177" t="s">
        <v>77</v>
      </c>
      <c r="D177" t="s">
        <v>4</v>
      </c>
      <c r="E177" s="4">
        <v>0.45</v>
      </c>
      <c r="F177" s="3">
        <v>0.32683648157471895</v>
      </c>
      <c r="G177" s="3">
        <v>6.2391431790393748E-2</v>
      </c>
      <c r="H177" s="1">
        <v>1.7</v>
      </c>
      <c r="I177" s="1">
        <v>1.2</v>
      </c>
    </row>
    <row r="178" spans="1:9" ht="17">
      <c r="A178" t="s">
        <v>488</v>
      </c>
      <c r="B178" s="9" t="str">
        <f>HYPERLINK("http://ecogene.org/?q=gene/EG13290","yqgF")</f>
        <v>yqgF</v>
      </c>
      <c r="C178" t="s">
        <v>82</v>
      </c>
      <c r="D178" t="s">
        <v>4</v>
      </c>
      <c r="E178" s="4">
        <v>0.5</v>
      </c>
      <c r="F178" s="3">
        <v>0.3509483907463205</v>
      </c>
      <c r="G178" s="3">
        <v>5.6445577863560928E-2</v>
      </c>
      <c r="H178" s="1">
        <v>1.5</v>
      </c>
      <c r="I178" s="1">
        <v>1.2</v>
      </c>
    </row>
    <row r="179" spans="1:9" ht="17">
      <c r="A179" t="s">
        <v>489</v>
      </c>
      <c r="B179" s="9" t="str">
        <f>HYPERLINK("http://ecogene.org/?q=gene/EG11377","plsC")</f>
        <v>plsC</v>
      </c>
      <c r="C179" t="s">
        <v>19</v>
      </c>
      <c r="D179" t="s">
        <v>4</v>
      </c>
      <c r="E179" s="4">
        <v>0.5</v>
      </c>
      <c r="F179" s="3">
        <v>0.50378149186780241</v>
      </c>
      <c r="G179" s="3">
        <v>0.12957696430544904</v>
      </c>
      <c r="H179" s="1">
        <v>2.1</v>
      </c>
      <c r="I179" s="1">
        <v>0.7</v>
      </c>
    </row>
    <row r="180" spans="1:9" ht="17">
      <c r="A180" t="s">
        <v>490</v>
      </c>
      <c r="B180" s="9" t="str">
        <f>HYPERLINK("http://ecogene.org/?q=gene/EG10686","parC")</f>
        <v>parC</v>
      </c>
      <c r="C180" t="s">
        <v>99</v>
      </c>
      <c r="D180" t="s">
        <v>4</v>
      </c>
      <c r="E180" s="4">
        <v>5.0000000000000001E-4</v>
      </c>
      <c r="F180" s="3">
        <v>0.62095842497551201</v>
      </c>
      <c r="G180" s="3">
        <v>8.8693028119382289E-2</v>
      </c>
      <c r="H180" s="1">
        <v>3</v>
      </c>
      <c r="I180" s="1">
        <v>2.6</v>
      </c>
    </row>
    <row r="181" spans="1:9" ht="17">
      <c r="A181" t="s">
        <v>491</v>
      </c>
      <c r="B181" s="9" t="str">
        <f>HYPERLINK("http://ecogene.org/?q=gene/EG13022","mqsA")</f>
        <v>mqsA</v>
      </c>
      <c r="C181" t="s">
        <v>70</v>
      </c>
      <c r="D181" t="s">
        <v>4</v>
      </c>
      <c r="E181" s="4" t="s">
        <v>312</v>
      </c>
      <c r="F181" s="3">
        <v>8.9974062453956019E-2</v>
      </c>
      <c r="G181" s="3">
        <v>2.4808683532492645E-2</v>
      </c>
      <c r="H181" s="1">
        <v>1.4</v>
      </c>
      <c r="I181" s="1">
        <v>0.9</v>
      </c>
    </row>
    <row r="182" spans="1:9" ht="17">
      <c r="A182" t="s">
        <v>492</v>
      </c>
      <c r="B182" s="9" t="str">
        <f>HYPERLINK("http://ecogene.org/?q=gene/EG10687","parE")</f>
        <v>parE</v>
      </c>
      <c r="C182" t="s">
        <v>113</v>
      </c>
      <c r="D182" t="s">
        <v>4</v>
      </c>
      <c r="E182" s="4" t="s">
        <v>312</v>
      </c>
      <c r="F182" s="3">
        <v>0.52097343709608068</v>
      </c>
      <c r="G182" s="3">
        <v>0.13953197953756927</v>
      </c>
      <c r="H182" s="1">
        <v>4</v>
      </c>
      <c r="I182" s="1">
        <v>2.2999999999999998</v>
      </c>
    </row>
    <row r="183" spans="1:9" ht="17">
      <c r="A183" t="s">
        <v>493</v>
      </c>
      <c r="B183" s="9" t="str">
        <f>HYPERLINK("http://ecogene.org/?q=gene/EG10465","ribB")</f>
        <v>ribB</v>
      </c>
      <c r="C183" t="s">
        <v>200</v>
      </c>
      <c r="D183" t="s">
        <v>4</v>
      </c>
      <c r="E183" s="4">
        <v>3.3</v>
      </c>
      <c r="F183" s="3">
        <v>0.87606042589376909</v>
      </c>
      <c r="G183" s="3">
        <v>5.9640150731177552E-2</v>
      </c>
      <c r="H183" s="1">
        <v>1</v>
      </c>
      <c r="I183" s="1">
        <v>0.7</v>
      </c>
    </row>
    <row r="184" spans="1:9" ht="17">
      <c r="A184" t="s">
        <v>494</v>
      </c>
      <c r="B184" s="9" t="str">
        <f>HYPERLINK("http://ecogene.org/?q=gene/EG10136","cca")</f>
        <v>cca</v>
      </c>
      <c r="C184" t="s">
        <v>240</v>
      </c>
      <c r="D184" t="s">
        <v>4</v>
      </c>
      <c r="E184" s="4">
        <v>1.1000000000000001</v>
      </c>
      <c r="F184" s="3">
        <v>0.99069152025859897</v>
      </c>
      <c r="G184" s="3">
        <v>2.3594855435042458E-2</v>
      </c>
      <c r="H184" s="1">
        <v>0.7</v>
      </c>
      <c r="I184" s="1">
        <v>0.4</v>
      </c>
    </row>
    <row r="185" spans="1:9" ht="17">
      <c r="A185" t="s">
        <v>495</v>
      </c>
      <c r="B185" s="9" t="str">
        <f>HYPERLINK("http://ecogene.org/?q=gene/EG11171","tsaD")</f>
        <v>tsaD</v>
      </c>
      <c r="C185" t="s">
        <v>203</v>
      </c>
      <c r="D185" t="s">
        <v>4</v>
      </c>
      <c r="E185" s="4">
        <v>3.3</v>
      </c>
      <c r="F185" s="3">
        <v>0.16877571530188537</v>
      </c>
      <c r="G185" s="3">
        <v>4.8937798966416902E-2</v>
      </c>
      <c r="H185" s="1">
        <v>0.9</v>
      </c>
      <c r="I185" s="1">
        <v>0.6</v>
      </c>
    </row>
    <row r="186" spans="1:9" ht="17">
      <c r="A186" t="s">
        <v>496</v>
      </c>
      <c r="B186" s="9" t="str">
        <f>HYPERLINK("http://ecogene.org/?q=gene/EG10920","rpsU")</f>
        <v>rpsU</v>
      </c>
      <c r="C186" t="s">
        <v>33</v>
      </c>
      <c r="D186" t="s">
        <v>4</v>
      </c>
      <c r="E186" s="4">
        <v>8.3000000000000001E-3</v>
      </c>
      <c r="F186" s="3">
        <v>0.23418935993955847</v>
      </c>
      <c r="G186" s="3">
        <v>1.811605284739224E-2</v>
      </c>
      <c r="H186" s="1">
        <v>1.7</v>
      </c>
      <c r="I186" s="1">
        <v>1.3</v>
      </c>
    </row>
    <row r="187" spans="1:9" ht="17">
      <c r="A187" t="s">
        <v>497</v>
      </c>
      <c r="B187" s="9" t="str">
        <f>HYPERLINK("http://ecogene.org/?q=gene/EG10239","dnaG")</f>
        <v>dnaG</v>
      </c>
      <c r="C187" t="s">
        <v>35</v>
      </c>
      <c r="D187" t="s">
        <v>4</v>
      </c>
      <c r="E187" s="4">
        <v>1.2999999999999999E-3</v>
      </c>
      <c r="F187" s="3">
        <v>6.1967535408667833E-2</v>
      </c>
      <c r="G187" s="3">
        <v>1.7497265851573747E-2</v>
      </c>
      <c r="H187" s="1">
        <v>9.3000000000000007</v>
      </c>
      <c r="I187" s="1">
        <v>5.7</v>
      </c>
    </row>
    <row r="188" spans="1:9" ht="17">
      <c r="A188" t="s">
        <v>498</v>
      </c>
      <c r="B188" s="9" t="str">
        <f>HYPERLINK("http://ecogene.org/?q=gene/EG10896","rpoD")</f>
        <v>rpoD</v>
      </c>
      <c r="C188" t="s">
        <v>174</v>
      </c>
      <c r="D188" t="s">
        <v>4</v>
      </c>
      <c r="E188" s="4">
        <v>0.6</v>
      </c>
      <c r="F188" s="3">
        <v>0.97962690891945947</v>
      </c>
      <c r="G188" s="3">
        <v>9.4731756973688422E-2</v>
      </c>
      <c r="H188" s="1">
        <v>1.3</v>
      </c>
      <c r="I188" s="1">
        <v>0.7</v>
      </c>
    </row>
    <row r="189" spans="1:9" ht="17">
      <c r="A189" t="s">
        <v>499</v>
      </c>
      <c r="B189" s="9" t="str">
        <f>HYPERLINK("http://ecogene.org/?q=gene/EG12757","tdcF")</f>
        <v>tdcF</v>
      </c>
      <c r="C189" t="s">
        <v>124</v>
      </c>
      <c r="D189" t="s">
        <v>4</v>
      </c>
      <c r="E189" s="4">
        <v>1.3</v>
      </c>
      <c r="F189" s="3">
        <v>1.0993000082200968</v>
      </c>
      <c r="G189" s="3">
        <v>8.2321417054828525E-2</v>
      </c>
      <c r="H189" s="1">
        <v>0.9</v>
      </c>
      <c r="I189" s="1">
        <v>0.6</v>
      </c>
    </row>
    <row r="190" spans="1:9" ht="17">
      <c r="A190" t="s">
        <v>500</v>
      </c>
      <c r="B190" s="9" t="str">
        <f>HYPERLINK("http://ecogene.org/?q=gene/EG12777","rsmI")</f>
        <v>rsmI</v>
      </c>
      <c r="C190" t="s">
        <v>78</v>
      </c>
      <c r="D190" t="s">
        <v>4</v>
      </c>
      <c r="E190" s="4">
        <v>1</v>
      </c>
      <c r="F190" s="3">
        <v>0.78078274983331231</v>
      </c>
      <c r="G190" s="3">
        <v>8.9210183756405728E-2</v>
      </c>
      <c r="H190" s="1">
        <v>1</v>
      </c>
      <c r="I190" s="1">
        <v>0.8</v>
      </c>
    </row>
    <row r="191" spans="1:9" ht="17">
      <c r="A191" t="s">
        <v>501</v>
      </c>
      <c r="B191" s="9" t="str">
        <f>HYPERLINK("http://ecogene.org/?q=gene/EG12791","yhbV")</f>
        <v>yhbV</v>
      </c>
      <c r="C191" t="s">
        <v>136</v>
      </c>
      <c r="D191" t="s">
        <v>4</v>
      </c>
      <c r="E191" s="4">
        <v>1.3</v>
      </c>
      <c r="F191" s="3">
        <v>1.0622922908442054</v>
      </c>
      <c r="G191" s="3">
        <v>5.0777197485661674E-2</v>
      </c>
      <c r="H191" s="1">
        <v>1</v>
      </c>
      <c r="I191" s="1">
        <v>0.6</v>
      </c>
    </row>
    <row r="192" spans="1:9" ht="17">
      <c r="A192" t="s">
        <v>502</v>
      </c>
      <c r="B192" s="9" t="str">
        <f>HYPERLINK("http://ecogene.org/?q=gene/EG10505","infB")</f>
        <v>infB</v>
      </c>
      <c r="C192" t="s">
        <v>61</v>
      </c>
      <c r="D192" t="s">
        <v>4</v>
      </c>
      <c r="E192" s="4">
        <v>0.35</v>
      </c>
      <c r="F192" s="3">
        <v>0.20177511625085987</v>
      </c>
      <c r="G192" s="3">
        <v>5.6811398969123857E-2</v>
      </c>
      <c r="H192" s="1">
        <v>2.6</v>
      </c>
      <c r="I192" s="1">
        <v>1.9</v>
      </c>
    </row>
    <row r="193" spans="1:9" ht="17">
      <c r="A193" t="s">
        <v>503</v>
      </c>
      <c r="B193" s="9" t="str">
        <f>HYPERLINK("http://ecogene.org/?q=gene/EG10665","nusA")</f>
        <v>nusA</v>
      </c>
      <c r="C193" t="s">
        <v>62</v>
      </c>
      <c r="D193" t="s">
        <v>4</v>
      </c>
      <c r="E193" s="4">
        <v>1.5E-3</v>
      </c>
      <c r="F193" s="3">
        <v>0.89264810975690112</v>
      </c>
      <c r="G193" s="3">
        <v>1.5235127562336049E-2</v>
      </c>
      <c r="H193" s="1">
        <v>1.8</v>
      </c>
      <c r="I193" s="1">
        <v>0.5</v>
      </c>
    </row>
    <row r="194" spans="1:9" ht="17">
      <c r="A194" t="s">
        <v>504</v>
      </c>
      <c r="B194" s="9" t="str">
        <f>HYPERLINK("http://ecogene.org/?q=gene/EG11553","glmM")</f>
        <v>glmM</v>
      </c>
      <c r="C194" t="s">
        <v>147</v>
      </c>
      <c r="D194" t="s">
        <v>4</v>
      </c>
      <c r="E194" s="4" t="s">
        <v>312</v>
      </c>
      <c r="F194" s="3">
        <v>5.5930013069367514E-3</v>
      </c>
      <c r="G194" s="3">
        <v>5.9277591681587425E-3</v>
      </c>
      <c r="H194" s="1">
        <v>48.5</v>
      </c>
      <c r="I194" s="1">
        <v>4.4000000000000004</v>
      </c>
    </row>
    <row r="195" spans="1:9" ht="17">
      <c r="A195" t="s">
        <v>505</v>
      </c>
      <c r="B195" s="9" t="str">
        <f>HYPERLINK("http://ecogene.org/?q=gene/EG11506","ftsH")</f>
        <v>ftsH</v>
      </c>
      <c r="C195" t="s">
        <v>228</v>
      </c>
      <c r="D195" t="s">
        <v>4</v>
      </c>
      <c r="E195" s="4">
        <v>0.13</v>
      </c>
      <c r="F195" s="3">
        <v>0.28419361154161427</v>
      </c>
      <c r="G195" s="3">
        <v>0.10490499482613172</v>
      </c>
      <c r="H195" s="1">
        <v>2</v>
      </c>
      <c r="I195" s="1">
        <v>1.3</v>
      </c>
    </row>
    <row r="196" spans="1:9" ht="17">
      <c r="A196" t="s">
        <v>506</v>
      </c>
      <c r="B196" s="9" t="str">
        <f>HYPERLINK("http://ecogene.org/?q=gene/EG12795","obgE")</f>
        <v>obgE</v>
      </c>
      <c r="C196" t="s">
        <v>205</v>
      </c>
      <c r="D196" t="s">
        <v>4</v>
      </c>
      <c r="E196" s="4" t="s">
        <v>312</v>
      </c>
      <c r="F196" s="3">
        <v>7.5040480405753382E-2</v>
      </c>
      <c r="G196" s="3">
        <v>2.3142024884128653E-2</v>
      </c>
      <c r="H196" s="1">
        <v>3.1</v>
      </c>
      <c r="I196" s="1">
        <v>0.4</v>
      </c>
    </row>
    <row r="197" spans="1:9" ht="17">
      <c r="A197" t="s">
        <v>507</v>
      </c>
      <c r="B197" s="9" t="str">
        <f>HYPERLINK("http://ecogene.org/?q=gene/EG50002","rpmA")</f>
        <v>rpmA</v>
      </c>
      <c r="C197" t="s">
        <v>52</v>
      </c>
      <c r="D197" t="s">
        <v>4</v>
      </c>
      <c r="E197" s="4">
        <v>0.57999999999999996</v>
      </c>
      <c r="F197" s="3">
        <v>0.47253230589882972</v>
      </c>
      <c r="G197" s="3">
        <v>0.13284389446444395</v>
      </c>
      <c r="H197" s="1">
        <v>1.5</v>
      </c>
      <c r="I197" s="1">
        <v>0.2</v>
      </c>
    </row>
    <row r="198" spans="1:9" ht="17">
      <c r="A198" t="s">
        <v>508</v>
      </c>
      <c r="B198" s="9" t="str">
        <f>HYPERLINK("http://ecogene.org/?q=gene/EG50001","rplU")</f>
        <v>rplU</v>
      </c>
      <c r="C198" t="s">
        <v>3</v>
      </c>
      <c r="D198" t="s">
        <v>5</v>
      </c>
      <c r="E198" s="4" t="s">
        <v>311</v>
      </c>
    </row>
    <row r="199" spans="1:9" ht="17">
      <c r="A199" t="s">
        <v>509</v>
      </c>
      <c r="B199" s="9" t="str">
        <f>HYPERLINK("http://ecogene.org/?q=gene/EG10017","ispB")</f>
        <v>ispB</v>
      </c>
      <c r="C199" t="s">
        <v>276</v>
      </c>
      <c r="D199" t="s">
        <v>5</v>
      </c>
      <c r="E199" s="4" t="s">
        <v>311</v>
      </c>
      <c r="H199" s="1"/>
      <c r="I199" s="1"/>
    </row>
    <row r="200" spans="1:9" ht="17">
      <c r="A200" t="s">
        <v>510</v>
      </c>
      <c r="B200" s="9" t="str">
        <f>HYPERLINK("http://ecogene.org/?q=gene/EG11358","murA")</f>
        <v>murA</v>
      </c>
      <c r="C200" t="s">
        <v>145</v>
      </c>
      <c r="D200" t="s">
        <v>4</v>
      </c>
      <c r="E200" s="4">
        <v>5.5999999999999994E-2</v>
      </c>
      <c r="F200" s="3">
        <v>0.13496740504473606</v>
      </c>
      <c r="G200" s="3">
        <v>5.8137644070925878E-2</v>
      </c>
      <c r="H200" s="1">
        <v>7.5</v>
      </c>
      <c r="I200" s="1">
        <v>1.3</v>
      </c>
    </row>
    <row r="201" spans="1:9" ht="17">
      <c r="A201" t="s">
        <v>511</v>
      </c>
      <c r="B201" s="9" t="str">
        <f>HYPERLINK("http://ecogene.org/?q=gene/EG12806","lptC")</f>
        <v>lptC</v>
      </c>
      <c r="C201" t="s">
        <v>224</v>
      </c>
      <c r="D201" t="s">
        <v>4</v>
      </c>
      <c r="E201" s="4">
        <v>1.1000000000000001</v>
      </c>
      <c r="F201" s="3">
        <v>0.90549621066008523</v>
      </c>
      <c r="G201" s="3">
        <v>0.1327250407212659</v>
      </c>
      <c r="H201" s="1">
        <v>2.2000000000000002</v>
      </c>
      <c r="I201" s="1">
        <v>0.3</v>
      </c>
    </row>
    <row r="202" spans="1:9" ht="17">
      <c r="A202" t="s">
        <v>512</v>
      </c>
      <c r="B202" s="9" t="str">
        <f>HYPERLINK("http://ecogene.org/?q=gene/EG12618","lptA")</f>
        <v>lptA</v>
      </c>
      <c r="C202" t="s">
        <v>15</v>
      </c>
      <c r="D202" t="s">
        <v>4</v>
      </c>
      <c r="E202" s="4">
        <v>0.83</v>
      </c>
      <c r="F202" s="3">
        <v>1.0263933091571757</v>
      </c>
      <c r="G202" s="3">
        <v>3.5377676629831142E-2</v>
      </c>
      <c r="H202" s="1">
        <v>1.6</v>
      </c>
      <c r="I202" s="1">
        <v>0.1</v>
      </c>
    </row>
    <row r="203" spans="1:9" ht="17">
      <c r="A203" t="s">
        <v>513</v>
      </c>
      <c r="B203" s="9" t="str">
        <f>HYPERLINK("http://ecogene.org/?q=gene/EG11680","lptB")</f>
        <v>lptB</v>
      </c>
      <c r="C203" t="s">
        <v>24</v>
      </c>
      <c r="D203" t="s">
        <v>4</v>
      </c>
      <c r="E203" s="4" t="s">
        <v>312</v>
      </c>
      <c r="F203" s="3">
        <v>5.9227160965012529E-3</v>
      </c>
      <c r="G203" s="3">
        <v>6.980263885580049E-3</v>
      </c>
      <c r="H203" s="1">
        <v>32.200000000000003</v>
      </c>
      <c r="I203" s="1">
        <v>2.5</v>
      </c>
    </row>
    <row r="204" spans="1:9" ht="17">
      <c r="A204" t="s">
        <v>514</v>
      </c>
      <c r="B204" s="9" t="str">
        <f>HYPERLINK("http://ecogene.org/?q=gene/EG10874","rplM")</f>
        <v>rplM</v>
      </c>
      <c r="C204" t="s">
        <v>7</v>
      </c>
      <c r="D204" t="s">
        <v>5</v>
      </c>
      <c r="E204" s="4"/>
      <c r="H204" s="1"/>
      <c r="I204" s="1"/>
    </row>
    <row r="205" spans="1:9" ht="17">
      <c r="A205" t="s">
        <v>515</v>
      </c>
      <c r="B205" s="9" t="str">
        <f>HYPERLINK("http://ecogene.org/?q=gene/EG11652","degS")</f>
        <v>degS</v>
      </c>
      <c r="C205" t="s">
        <v>230</v>
      </c>
      <c r="D205" t="s">
        <v>4</v>
      </c>
      <c r="E205" s="4">
        <v>0.83</v>
      </c>
      <c r="F205" s="3">
        <v>0.9014781676326713</v>
      </c>
      <c r="G205" s="3">
        <v>0.15327953273111147</v>
      </c>
      <c r="H205" s="1">
        <v>1.4</v>
      </c>
      <c r="I205" s="1">
        <v>0.2</v>
      </c>
    </row>
    <row r="206" spans="1:9" ht="17">
      <c r="A206" t="s">
        <v>516</v>
      </c>
      <c r="B206" s="9" t="str">
        <f>HYPERLINK("http://ecogene.org/?q=gene/EG10610","mreD")</f>
        <v>mreD</v>
      </c>
      <c r="C206" t="s">
        <v>72</v>
      </c>
      <c r="D206" t="s">
        <v>4</v>
      </c>
      <c r="E206" s="4">
        <v>1.2</v>
      </c>
      <c r="F206" s="3">
        <v>0.86828623039004071</v>
      </c>
      <c r="G206" s="3">
        <v>0.18671076303406786</v>
      </c>
      <c r="H206" s="1">
        <v>1.4</v>
      </c>
      <c r="I206" s="1">
        <v>0.2</v>
      </c>
    </row>
    <row r="207" spans="1:9" ht="17">
      <c r="A207" t="s">
        <v>517</v>
      </c>
      <c r="B207" s="9" t="str">
        <f>HYPERLINK("http://ecogene.org/?q=gene/EG10609","mreC")</f>
        <v>mreC</v>
      </c>
      <c r="C207" t="s">
        <v>277</v>
      </c>
      <c r="D207" t="s">
        <v>5</v>
      </c>
      <c r="E207" s="4" t="s">
        <v>311</v>
      </c>
      <c r="H207" s="1"/>
      <c r="I207" s="1"/>
    </row>
    <row r="208" spans="1:9" ht="17">
      <c r="A208" t="s">
        <v>518</v>
      </c>
      <c r="B208" s="9" t="str">
        <f>HYPERLINK("http://ecogene.org/?q=gene/EG10608","mreB")</f>
        <v>mreB</v>
      </c>
      <c r="C208" t="s">
        <v>278</v>
      </c>
      <c r="D208" t="s">
        <v>5</v>
      </c>
      <c r="E208" s="4" t="s">
        <v>311</v>
      </c>
      <c r="H208" s="1"/>
      <c r="I208" s="1"/>
    </row>
    <row r="209" spans="1:9" ht="17">
      <c r="A209" t="s">
        <v>519</v>
      </c>
      <c r="B209" s="9" t="str">
        <f>HYPERLINK("http://ecogene.org/?q=gene/EG10275","accB")</f>
        <v>accB</v>
      </c>
      <c r="C209" t="s">
        <v>47</v>
      </c>
      <c r="D209" t="s">
        <v>4</v>
      </c>
      <c r="E209" s="4">
        <v>1.5E-3</v>
      </c>
      <c r="F209" s="3">
        <v>0.26040701057712651</v>
      </c>
      <c r="G209" s="3">
        <v>2.1557439350586287E-2</v>
      </c>
      <c r="H209" s="1">
        <v>8.5</v>
      </c>
      <c r="I209" s="1">
        <v>2.9</v>
      </c>
    </row>
    <row r="210" spans="1:9" ht="17">
      <c r="A210" t="s">
        <v>520</v>
      </c>
      <c r="B210" s="9" t="str">
        <f>HYPERLINK("http://ecogene.org/?q=gene/EG10276","accC")</f>
        <v>accC</v>
      </c>
      <c r="C210" t="s">
        <v>152</v>
      </c>
      <c r="D210" t="s">
        <v>4</v>
      </c>
      <c r="E210" s="4" t="s">
        <v>312</v>
      </c>
      <c r="F210" s="3">
        <v>2.1139456886605207E-2</v>
      </c>
      <c r="G210" s="3">
        <v>6.6663363128142555E-3</v>
      </c>
      <c r="H210" s="1">
        <v>19.899999999999999</v>
      </c>
      <c r="I210" s="1">
        <v>9.8000000000000007</v>
      </c>
    </row>
    <row r="211" spans="1:9" ht="17">
      <c r="A211" t="s">
        <v>521</v>
      </c>
      <c r="B211" s="9" t="str">
        <f>HYPERLINK("http://ecogene.org/?q=gene/EG12840","tsaC")</f>
        <v>tsaC</v>
      </c>
      <c r="C211" t="s">
        <v>86</v>
      </c>
      <c r="D211" t="s">
        <v>4</v>
      </c>
      <c r="E211" s="4" t="s">
        <v>312</v>
      </c>
      <c r="F211" s="3">
        <v>5.2469914448156206E-2</v>
      </c>
      <c r="G211" s="3">
        <v>1.0757679115983151E-2</v>
      </c>
      <c r="H211" s="1">
        <v>1.1000000000000001</v>
      </c>
      <c r="I211" s="1">
        <v>0.2</v>
      </c>
    </row>
    <row r="212" spans="1:9" ht="17">
      <c r="A212" t="s">
        <v>522</v>
      </c>
      <c r="B212" s="9" t="str">
        <f>HYPERLINK("http://ecogene.org/?q=gene/EG11440","def")</f>
        <v>def</v>
      </c>
      <c r="C212" t="s">
        <v>134</v>
      </c>
      <c r="D212" t="s">
        <v>4</v>
      </c>
      <c r="E212" s="4">
        <v>0.24</v>
      </c>
      <c r="F212" s="3">
        <v>0.23089779460084281</v>
      </c>
      <c r="G212" s="3">
        <v>7.0322551512721196E-2</v>
      </c>
      <c r="H212" s="1">
        <v>3.4</v>
      </c>
      <c r="I212" s="1">
        <v>0.3</v>
      </c>
    </row>
    <row r="213" spans="1:9" ht="17">
      <c r="A213" t="s">
        <v>523</v>
      </c>
      <c r="B213" s="9" t="str">
        <f>HYPERLINK("http://ecogene.org/?q=gene/EG11268","fmt")</f>
        <v>fmt</v>
      </c>
      <c r="C213" t="s">
        <v>153</v>
      </c>
      <c r="D213" t="s">
        <v>4</v>
      </c>
      <c r="E213" s="4">
        <v>4.4000000000000003E-3</v>
      </c>
      <c r="F213" s="3">
        <v>4.7397491817343401E-2</v>
      </c>
      <c r="G213" s="3">
        <v>2.2624385425685276E-2</v>
      </c>
      <c r="H213" s="1">
        <v>7.2</v>
      </c>
      <c r="I213" s="1">
        <v>0.8</v>
      </c>
    </row>
    <row r="214" spans="1:9" ht="17">
      <c r="A214" t="s">
        <v>524</v>
      </c>
      <c r="B214" s="9" t="str">
        <f>HYPERLINK("http://ecogene.org/?q=gene/EG10878","rplQ")</f>
        <v>rplQ</v>
      </c>
      <c r="C214" t="s">
        <v>39</v>
      </c>
      <c r="D214" t="s">
        <v>4</v>
      </c>
      <c r="E214" s="4">
        <v>0.67</v>
      </c>
      <c r="F214" s="3">
        <v>0.4168315439033306</v>
      </c>
      <c r="G214" s="3">
        <v>8.6374642138391272E-2</v>
      </c>
      <c r="H214" s="1">
        <v>3.1</v>
      </c>
      <c r="I214" s="1">
        <v>0.3</v>
      </c>
    </row>
    <row r="215" spans="1:9" ht="17">
      <c r="A215" t="s">
        <v>525</v>
      </c>
      <c r="B215" s="9" t="str">
        <f>HYPERLINK("http://ecogene.org/?q=gene/EG10893","rpoA")</f>
        <v>rpoA</v>
      </c>
      <c r="C215" t="s">
        <v>279</v>
      </c>
      <c r="D215" t="s">
        <v>5</v>
      </c>
      <c r="E215" s="4" t="s">
        <v>311</v>
      </c>
      <c r="H215" s="1"/>
      <c r="I215" s="1"/>
    </row>
    <row r="216" spans="1:9" ht="17">
      <c r="A216" t="s">
        <v>526</v>
      </c>
      <c r="B216" s="9" t="str">
        <f>HYPERLINK("http://ecogene.org/?q=gene/EG10903","rpsD")</f>
        <v>rpsD</v>
      </c>
      <c r="C216" t="s">
        <v>280</v>
      </c>
      <c r="D216" t="s">
        <v>5</v>
      </c>
      <c r="E216" s="4" t="s">
        <v>311</v>
      </c>
      <c r="H216" s="1"/>
      <c r="I216" s="1"/>
    </row>
    <row r="217" spans="1:9" ht="17">
      <c r="A217" t="s">
        <v>527</v>
      </c>
      <c r="B217" s="9" t="str">
        <f>HYPERLINK("http://ecogene.org/?q=gene/EG10910","rpsK")</f>
        <v>rpsK</v>
      </c>
      <c r="C217" t="s">
        <v>281</v>
      </c>
      <c r="D217" t="s">
        <v>5</v>
      </c>
      <c r="E217" s="4" t="s">
        <v>311</v>
      </c>
      <c r="H217" s="1"/>
      <c r="I217" s="1"/>
    </row>
    <row r="218" spans="1:9" ht="17">
      <c r="A218" t="s">
        <v>528</v>
      </c>
      <c r="B218" s="9" t="str">
        <f>HYPERLINK("http://ecogene.org/?q=gene/EG10766","secY")</f>
        <v>secY</v>
      </c>
      <c r="C218" t="s">
        <v>14</v>
      </c>
      <c r="D218" t="s">
        <v>4</v>
      </c>
      <c r="E218" s="4" t="s">
        <v>312</v>
      </c>
      <c r="F218" s="3">
        <v>0.50982660917525513</v>
      </c>
      <c r="G218" s="3">
        <v>0.11755938106500456</v>
      </c>
      <c r="H218" s="1">
        <v>2.4</v>
      </c>
      <c r="I218" s="1">
        <v>0.5</v>
      </c>
    </row>
    <row r="219" spans="1:9" ht="17">
      <c r="A219" t="s">
        <v>529</v>
      </c>
      <c r="B219" s="9" t="str">
        <f>HYPERLINK("http://ecogene.org/?q=gene/EG10876","rplO")</f>
        <v>rplO</v>
      </c>
      <c r="C219" t="s">
        <v>282</v>
      </c>
      <c r="D219" t="s">
        <v>5</v>
      </c>
      <c r="E219" s="4" t="s">
        <v>311</v>
      </c>
      <c r="H219" s="1"/>
      <c r="I219" s="1"/>
    </row>
    <row r="220" spans="1:9" ht="17">
      <c r="A220" t="s">
        <v>530</v>
      </c>
      <c r="B220" s="9" t="str">
        <f>HYPERLINK("http://ecogene.org/?q=gene/EG10888","rpmD")</f>
        <v>rpmD</v>
      </c>
      <c r="C220" t="s">
        <v>283</v>
      </c>
      <c r="D220" t="s">
        <v>5</v>
      </c>
      <c r="E220" s="4" t="s">
        <v>311</v>
      </c>
      <c r="H220" s="1"/>
      <c r="I220" s="1"/>
    </row>
    <row r="221" spans="1:9" ht="17">
      <c r="A221" t="s">
        <v>531</v>
      </c>
      <c r="B221" s="9" t="str">
        <f>HYPERLINK("http://ecogene.org/?q=gene/EG10904","rpsE")</f>
        <v>rpsE</v>
      </c>
      <c r="C221" t="s">
        <v>284</v>
      </c>
      <c r="D221" t="s">
        <v>5</v>
      </c>
      <c r="E221" s="4" t="s">
        <v>311</v>
      </c>
      <c r="H221" s="1"/>
      <c r="I221" s="1"/>
    </row>
    <row r="222" spans="1:9" ht="17">
      <c r="A222" t="s">
        <v>532</v>
      </c>
      <c r="B222" s="9" t="str">
        <f>HYPERLINK("http://ecogene.org/?q=gene/EG10879","rplR")</f>
        <v>rplR</v>
      </c>
      <c r="C222" t="s">
        <v>285</v>
      </c>
      <c r="D222" t="s">
        <v>5</v>
      </c>
      <c r="E222" s="4" t="s">
        <v>311</v>
      </c>
      <c r="H222" s="1"/>
      <c r="I222" s="1"/>
    </row>
    <row r="223" spans="1:9" ht="17">
      <c r="A223" t="s">
        <v>533</v>
      </c>
      <c r="B223" s="9" t="str">
        <f>HYPERLINK("http://ecogene.org/?q=gene/EG10869","rplF")</f>
        <v>rplF</v>
      </c>
      <c r="C223" t="s">
        <v>286</v>
      </c>
      <c r="D223" t="s">
        <v>5</v>
      </c>
      <c r="E223" s="4" t="s">
        <v>311</v>
      </c>
      <c r="H223" s="1"/>
      <c r="I223" s="1"/>
    </row>
    <row r="224" spans="1:9" ht="17">
      <c r="A224" t="s">
        <v>534</v>
      </c>
      <c r="B224" s="9" t="str">
        <f>HYPERLINK("http://ecogene.org/?q=gene/EG10907","rpsH")</f>
        <v>rpsH</v>
      </c>
      <c r="C224" t="s">
        <v>287</v>
      </c>
      <c r="D224" t="s">
        <v>5</v>
      </c>
      <c r="E224" s="4" t="s">
        <v>311</v>
      </c>
      <c r="H224" s="1"/>
      <c r="I224" s="1"/>
    </row>
    <row r="225" spans="1:9" ht="17">
      <c r="A225" t="s">
        <v>535</v>
      </c>
      <c r="B225" s="9" t="str">
        <f>HYPERLINK("http://ecogene.org/?q=gene/EG10913","rpsN")</f>
        <v>rpsN</v>
      </c>
      <c r="C225" t="s">
        <v>288</v>
      </c>
      <c r="D225" t="s">
        <v>5</v>
      </c>
      <c r="E225" s="4" t="s">
        <v>311</v>
      </c>
      <c r="H225" s="1"/>
      <c r="I225" s="1"/>
    </row>
    <row r="226" spans="1:9" ht="17">
      <c r="A226" t="s">
        <v>536</v>
      </c>
      <c r="B226" s="9" t="str">
        <f>HYPERLINK("http://ecogene.org/?q=gene/EG10868","rplE")</f>
        <v>rplE</v>
      </c>
      <c r="C226" t="s">
        <v>289</v>
      </c>
      <c r="D226" t="s">
        <v>5</v>
      </c>
      <c r="E226" s="4" t="s">
        <v>311</v>
      </c>
      <c r="H226" s="1"/>
      <c r="I226" s="1"/>
    </row>
    <row r="227" spans="1:9" ht="17">
      <c r="A227" t="s">
        <v>537</v>
      </c>
      <c r="B227" s="9" t="str">
        <f>HYPERLINK("http://ecogene.org/?q=gene/EG10884","rplX")</f>
        <v>rplX</v>
      </c>
      <c r="C227" t="s">
        <v>290</v>
      </c>
      <c r="D227" t="s">
        <v>5</v>
      </c>
      <c r="E227" s="4" t="s">
        <v>311</v>
      </c>
      <c r="H227" s="1"/>
      <c r="I227" s="1"/>
    </row>
    <row r="228" spans="1:9" ht="17">
      <c r="A228" t="s">
        <v>538</v>
      </c>
      <c r="B228" s="9" t="str">
        <f>HYPERLINK("http://ecogene.org/?q=gene/EG10875","rplN")</f>
        <v>rplN</v>
      </c>
      <c r="C228" t="s">
        <v>291</v>
      </c>
      <c r="D228" t="s">
        <v>5</v>
      </c>
      <c r="E228" s="4" t="s">
        <v>311</v>
      </c>
      <c r="H228" s="1"/>
      <c r="I228" s="1"/>
    </row>
    <row r="229" spans="1:9" ht="17">
      <c r="A229" t="s">
        <v>539</v>
      </c>
      <c r="B229" s="9" t="str">
        <f>HYPERLINK("http://ecogene.org/?q=gene/EG10887","rpmC")</f>
        <v>rpmC</v>
      </c>
      <c r="C229" t="s">
        <v>292</v>
      </c>
      <c r="D229" t="s">
        <v>5</v>
      </c>
      <c r="E229" s="4" t="s">
        <v>311</v>
      </c>
      <c r="H229" s="1"/>
      <c r="I229" s="1"/>
    </row>
    <row r="230" spans="1:9" ht="17">
      <c r="A230" t="s">
        <v>540</v>
      </c>
      <c r="B230" s="9" t="str">
        <f>HYPERLINK("http://ecogene.org/?q=gene/EG10877","rplP")</f>
        <v>rplP</v>
      </c>
      <c r="C230" t="s">
        <v>293</v>
      </c>
      <c r="D230" t="s">
        <v>5</v>
      </c>
      <c r="E230" s="4" t="s">
        <v>311</v>
      </c>
      <c r="H230" s="1"/>
      <c r="I230" s="1"/>
    </row>
    <row r="231" spans="1:9" ht="17">
      <c r="A231" t="s">
        <v>541</v>
      </c>
      <c r="B231" s="9" t="str">
        <f>HYPERLINK("http://ecogene.org/?q=gene/EG10902","rpsC")</f>
        <v>rpsC</v>
      </c>
      <c r="C231" t="s">
        <v>294</v>
      </c>
      <c r="D231" t="s">
        <v>5</v>
      </c>
      <c r="E231" s="4" t="s">
        <v>311</v>
      </c>
      <c r="H231" s="1"/>
      <c r="I231" s="1"/>
    </row>
    <row r="232" spans="1:9" ht="17">
      <c r="A232" t="s">
        <v>542</v>
      </c>
      <c r="B232" s="9" t="str">
        <f>HYPERLINK("http://ecogene.org/?q=gene/EG10882","rplV")</f>
        <v>rplV</v>
      </c>
      <c r="C232" t="s">
        <v>295</v>
      </c>
      <c r="D232" t="s">
        <v>5</v>
      </c>
      <c r="E232" s="4" t="s">
        <v>311</v>
      </c>
      <c r="H232" s="1"/>
      <c r="I232" s="1"/>
    </row>
    <row r="233" spans="1:9" ht="17">
      <c r="A233" t="s">
        <v>543</v>
      </c>
      <c r="B233" s="9" t="str">
        <f>HYPERLINK("http://ecogene.org/?q=gene/EG10918","rpsS")</f>
        <v>rpsS</v>
      </c>
      <c r="C233" t="s">
        <v>296</v>
      </c>
      <c r="D233" t="s">
        <v>5</v>
      </c>
      <c r="E233" s="4" t="s">
        <v>311</v>
      </c>
      <c r="H233" s="1"/>
      <c r="I233" s="1"/>
    </row>
    <row r="234" spans="1:9" ht="17">
      <c r="A234" t="s">
        <v>544</v>
      </c>
      <c r="B234" s="9" t="str">
        <f>HYPERLINK("http://ecogene.org/?q=gene/EG10865","rplB")</f>
        <v>rplB</v>
      </c>
      <c r="C234" t="s">
        <v>297</v>
      </c>
      <c r="D234" t="s">
        <v>5</v>
      </c>
      <c r="E234" s="4" t="s">
        <v>311</v>
      </c>
      <c r="H234" s="1"/>
      <c r="I234" s="1"/>
    </row>
    <row r="235" spans="1:9" ht="17">
      <c r="A235" t="s">
        <v>545</v>
      </c>
      <c r="B235" s="9" t="str">
        <f>HYPERLINK("http://ecogene.org/?q=gene/EG10883","rplW")</f>
        <v>rplW</v>
      </c>
      <c r="C235" t="s">
        <v>298</v>
      </c>
      <c r="D235" t="s">
        <v>5</v>
      </c>
      <c r="E235" s="4" t="s">
        <v>311</v>
      </c>
      <c r="H235" s="1"/>
      <c r="I235" s="1"/>
    </row>
    <row r="236" spans="1:9" ht="17">
      <c r="A236" t="s">
        <v>546</v>
      </c>
      <c r="B236" s="9" t="str">
        <f>HYPERLINK("http://ecogene.org/?q=gene/EG10867","rplD")</f>
        <v>rplD</v>
      </c>
      <c r="C236" t="s">
        <v>299</v>
      </c>
      <c r="D236" t="s">
        <v>5</v>
      </c>
      <c r="E236" s="4" t="s">
        <v>311</v>
      </c>
      <c r="H236" s="1"/>
      <c r="I236" s="1"/>
    </row>
    <row r="237" spans="1:9" ht="17">
      <c r="A237" t="s">
        <v>547</v>
      </c>
      <c r="B237" s="9" t="str">
        <f>HYPERLINK("http://ecogene.org/?q=gene/EG10866","rplC")</f>
        <v>rplC</v>
      </c>
      <c r="C237" t="s">
        <v>300</v>
      </c>
      <c r="D237" t="s">
        <v>5</v>
      </c>
      <c r="E237" s="4" t="s">
        <v>311</v>
      </c>
      <c r="H237" s="1"/>
      <c r="I237" s="1"/>
    </row>
    <row r="238" spans="1:9" ht="17">
      <c r="A238" t="s">
        <v>548</v>
      </c>
      <c r="B238" s="9" t="str">
        <f>HYPERLINK("http://ecogene.org/?q=gene/EG10909","rpsJ")</f>
        <v>rpsJ</v>
      </c>
      <c r="C238" t="s">
        <v>301</v>
      </c>
      <c r="D238" t="s">
        <v>5</v>
      </c>
      <c r="E238" s="4" t="s">
        <v>311</v>
      </c>
      <c r="H238" s="1"/>
      <c r="I238" s="1"/>
    </row>
    <row r="239" spans="1:9" ht="17">
      <c r="A239" t="s">
        <v>549</v>
      </c>
      <c r="B239" s="9" t="str">
        <f>HYPERLINK("http://ecogene.org/?q=gene/EG10360","fusA")</f>
        <v>fusA</v>
      </c>
      <c r="C239" t="s">
        <v>25</v>
      </c>
      <c r="D239" t="s">
        <v>4</v>
      </c>
      <c r="E239" s="4">
        <v>1.1000000000000001E-3</v>
      </c>
      <c r="F239" s="3">
        <v>0.35318085540217431</v>
      </c>
      <c r="G239" s="3">
        <v>4.7929812198112154E-2</v>
      </c>
      <c r="H239" s="1">
        <v>3.5</v>
      </c>
      <c r="I239" s="1">
        <v>0.5</v>
      </c>
    </row>
    <row r="240" spans="1:9" ht="17">
      <c r="A240" t="s">
        <v>550</v>
      </c>
      <c r="B240" s="9" t="str">
        <f>HYPERLINK("http://ecogene.org/?q=gene/EG10906","rpsG")</f>
        <v>rpsG</v>
      </c>
      <c r="C240" t="s">
        <v>234</v>
      </c>
      <c r="D240" t="s">
        <v>4</v>
      </c>
      <c r="E240" s="4">
        <v>0.88</v>
      </c>
      <c r="F240" s="3">
        <v>0.70712433017352649</v>
      </c>
      <c r="G240" s="3">
        <v>8.5391244066557764E-2</v>
      </c>
      <c r="H240" s="1">
        <v>2.7</v>
      </c>
      <c r="I240" s="1">
        <v>0.6</v>
      </c>
    </row>
    <row r="241" spans="1:9" ht="17">
      <c r="A241" t="s">
        <v>551</v>
      </c>
      <c r="B241" s="9" t="str">
        <f>HYPERLINK("http://ecogene.org/?q=gene/EG10911","rpsL")</f>
        <v>rpsL</v>
      </c>
      <c r="C241" t="s">
        <v>13</v>
      </c>
      <c r="D241" t="s">
        <v>4</v>
      </c>
      <c r="E241" s="4">
        <v>2.8999999999999998E-3</v>
      </c>
      <c r="F241" s="3">
        <v>0.75171469652498335</v>
      </c>
      <c r="G241" s="3">
        <v>5.2446756477025182E-3</v>
      </c>
      <c r="H241" s="1">
        <v>10.4</v>
      </c>
      <c r="I241" s="1">
        <v>1.3</v>
      </c>
    </row>
    <row r="242" spans="1:9" ht="17">
      <c r="A242" t="s">
        <v>552</v>
      </c>
      <c r="B242" s="9" t="str">
        <f>HYPERLINK("http://ecogene.org/?q=gene/EG11030","trpS")</f>
        <v>trpS</v>
      </c>
      <c r="C242" t="s">
        <v>79</v>
      </c>
      <c r="D242" t="s">
        <v>4</v>
      </c>
      <c r="E242" s="4">
        <v>3.7999999999999997E-4</v>
      </c>
      <c r="F242" s="3">
        <v>2.1584966759772242E-2</v>
      </c>
      <c r="G242" s="3">
        <v>3.2471486923707042E-3</v>
      </c>
      <c r="H242" s="1">
        <v>5.8</v>
      </c>
      <c r="I242" s="1">
        <v>0.7</v>
      </c>
    </row>
    <row r="243" spans="1:9" ht="17">
      <c r="A243" t="s">
        <v>553</v>
      </c>
      <c r="B243" s="9" t="str">
        <f>HYPERLINK("http://ecogene.org/?q=gene/EG12927","yrfF")</f>
        <v>yrfF</v>
      </c>
      <c r="C243" t="s">
        <v>225</v>
      </c>
      <c r="D243" t="s">
        <v>4</v>
      </c>
      <c r="E243" s="4">
        <v>0.84</v>
      </c>
      <c r="F243" s="3">
        <v>0.8253121571233929</v>
      </c>
      <c r="G243" s="3">
        <v>0.17222939567391168</v>
      </c>
      <c r="H243" s="1">
        <v>1.6</v>
      </c>
      <c r="I243" s="1">
        <v>0.3</v>
      </c>
    </row>
    <row r="244" spans="1:9" ht="17">
      <c r="A244" t="s">
        <v>554</v>
      </c>
      <c r="B244" s="9" t="str">
        <f>HYPERLINK("http://ecogene.org/?q=gene/EG10088","asd")</f>
        <v>asd</v>
      </c>
      <c r="C244" t="s">
        <v>241</v>
      </c>
      <c r="D244" t="s">
        <v>4</v>
      </c>
      <c r="E244" s="4">
        <v>1</v>
      </c>
      <c r="F244" s="3">
        <v>0.94964410046206937</v>
      </c>
      <c r="G244" s="3">
        <v>6.6367967168724326E-2</v>
      </c>
      <c r="H244" s="1">
        <v>1.7</v>
      </c>
      <c r="I244" s="1">
        <v>0.5</v>
      </c>
    </row>
    <row r="245" spans="1:9" ht="17">
      <c r="A245" t="s">
        <v>555</v>
      </c>
      <c r="B245" s="9" t="str">
        <f>HYPERLINK("http://ecogene.org/?q=gene/EG10897","rpoH")</f>
        <v>rpoH</v>
      </c>
      <c r="C245" t="s">
        <v>302</v>
      </c>
      <c r="D245" t="s">
        <v>5</v>
      </c>
      <c r="E245" s="4" t="s">
        <v>311</v>
      </c>
      <c r="H245" s="1"/>
      <c r="I245" s="1"/>
    </row>
    <row r="246" spans="1:9" ht="17">
      <c r="A246" t="s">
        <v>556</v>
      </c>
      <c r="B246" s="9" t="str">
        <f>HYPERLINK("http://ecogene.org/?q=gene/EG10345","ftsX")</f>
        <v>ftsX</v>
      </c>
      <c r="C246" t="s">
        <v>226</v>
      </c>
      <c r="D246" t="s">
        <v>4</v>
      </c>
      <c r="E246" s="4">
        <v>0.88</v>
      </c>
      <c r="F246" s="3">
        <v>0.96435088229988486</v>
      </c>
      <c r="G246" s="3">
        <v>7.1595487398155744E-2</v>
      </c>
      <c r="H246" s="1">
        <v>2.1</v>
      </c>
      <c r="I246" s="1">
        <v>0.5</v>
      </c>
    </row>
    <row r="247" spans="1:9" ht="17">
      <c r="A247" t="s">
        <v>557</v>
      </c>
      <c r="B247" s="9" t="str">
        <f>HYPERLINK("http://ecogene.org/?q=gene/EG10340","ftsE")</f>
        <v>ftsE</v>
      </c>
      <c r="C247" t="s">
        <v>118</v>
      </c>
      <c r="D247" t="s">
        <v>4</v>
      </c>
      <c r="E247" s="4">
        <v>0.57999999999999996</v>
      </c>
      <c r="F247" s="3">
        <v>0.99465829045097343</v>
      </c>
      <c r="G247" s="3">
        <v>7.6637486117902096E-2</v>
      </c>
      <c r="H247" s="1">
        <v>6.5</v>
      </c>
      <c r="I247" s="1">
        <v>0.3</v>
      </c>
    </row>
    <row r="248" spans="1:9" ht="17">
      <c r="A248" t="s">
        <v>558</v>
      </c>
      <c r="B248" s="9" t="str">
        <f>HYPERLINK("http://ecogene.org/?q=gene/EG10346","ftsY")</f>
        <v>ftsY</v>
      </c>
      <c r="C248" t="s">
        <v>57</v>
      </c>
      <c r="D248" t="s">
        <v>4</v>
      </c>
      <c r="E248" s="4" t="s">
        <v>312</v>
      </c>
      <c r="F248" s="3">
        <v>0.14201532346406601</v>
      </c>
      <c r="G248" s="3">
        <v>6.0242507611760768E-2</v>
      </c>
      <c r="H248" s="1">
        <v>17.7</v>
      </c>
      <c r="I248" s="1">
        <v>4.5999999999999996</v>
      </c>
    </row>
    <row r="249" spans="1:9" ht="17">
      <c r="A249" t="s">
        <v>559</v>
      </c>
      <c r="B249" s="9" t="str">
        <f>HYPERLINK("http://ecogene.org/?q=gene/EG12217","yhhQ")</f>
        <v>yhhQ</v>
      </c>
      <c r="C249" t="s">
        <v>202</v>
      </c>
      <c r="D249" t="s">
        <v>4</v>
      </c>
      <c r="E249" s="4">
        <v>0.95</v>
      </c>
      <c r="F249" s="3">
        <v>0.95306334753060618</v>
      </c>
      <c r="G249" s="3">
        <v>6.8706444280421844E-2</v>
      </c>
      <c r="H249" s="1">
        <v>2.6</v>
      </c>
      <c r="I249" s="1">
        <v>0.5</v>
      </c>
    </row>
    <row r="250" spans="1:9" ht="17">
      <c r="A250" t="s">
        <v>560</v>
      </c>
      <c r="B250" s="9" t="str">
        <f>HYPERLINK("http://ecogene.org/?q=gene/EG12259","bcsB")</f>
        <v>bcsB</v>
      </c>
      <c r="C250" t="s">
        <v>196</v>
      </c>
      <c r="D250" t="s">
        <v>4</v>
      </c>
      <c r="E250" s="4">
        <v>1.1000000000000001</v>
      </c>
      <c r="F250" s="3">
        <v>0.96320281825199372</v>
      </c>
      <c r="G250" s="3">
        <v>7.870345904728758E-2</v>
      </c>
      <c r="H250" s="1">
        <v>2.6</v>
      </c>
      <c r="I250" s="1">
        <v>0.5</v>
      </c>
    </row>
    <row r="251" spans="1:9" ht="17">
      <c r="A251" t="s">
        <v>561</v>
      </c>
      <c r="B251" s="9" t="str">
        <f>HYPERLINK("http://ecogene.org/?q=gene/EG10410","glyS")</f>
        <v>glyS</v>
      </c>
      <c r="C251" t="s">
        <v>46</v>
      </c>
      <c r="D251" t="s">
        <v>4</v>
      </c>
      <c r="E251" s="4" t="s">
        <v>312</v>
      </c>
      <c r="F251" s="3">
        <v>3.8212412469007175E-2</v>
      </c>
      <c r="G251" s="3">
        <v>4.3251672800402969E-3</v>
      </c>
      <c r="H251" s="1">
        <v>7.3</v>
      </c>
      <c r="I251" s="1">
        <v>0.9</v>
      </c>
    </row>
    <row r="252" spans="1:9" ht="17">
      <c r="A252" t="s">
        <v>562</v>
      </c>
      <c r="B252" s="9" t="str">
        <f>HYPERLINK("http://ecogene.org/?q=gene/EG10409","glyQ")</f>
        <v>glyQ</v>
      </c>
      <c r="C252" t="s">
        <v>38</v>
      </c>
      <c r="D252" t="s">
        <v>4</v>
      </c>
      <c r="E252" s="4" t="s">
        <v>312</v>
      </c>
      <c r="F252" s="3">
        <v>5.452287259716368E-2</v>
      </c>
      <c r="G252" s="3">
        <v>1.6295143071892469E-2</v>
      </c>
      <c r="H252" s="1">
        <v>11.4</v>
      </c>
      <c r="I252" s="1">
        <v>1.6</v>
      </c>
    </row>
    <row r="253" spans="1:9" ht="17">
      <c r="A253" t="s">
        <v>563</v>
      </c>
      <c r="B253" s="9" t="str">
        <f>HYPERLINK("http://ecogene.org/?q=gene/EG20091","gpsA")</f>
        <v>gpsA</v>
      </c>
      <c r="C253" t="s">
        <v>171</v>
      </c>
      <c r="D253" t="s">
        <v>4</v>
      </c>
      <c r="E253" s="4">
        <v>1.5E-3</v>
      </c>
      <c r="F253" s="3">
        <v>7.7312036449195154E-2</v>
      </c>
      <c r="G253" s="3">
        <v>1.0695893312090308E-2</v>
      </c>
      <c r="H253" s="1">
        <v>4.3</v>
      </c>
      <c r="I253" s="1">
        <v>2.8</v>
      </c>
    </row>
    <row r="254" spans="1:9" ht="17">
      <c r="A254" t="s">
        <v>564</v>
      </c>
      <c r="B254" s="9" t="str">
        <f>HYPERLINK("http://ecogene.org/?q=gene/EG11423","waaU")</f>
        <v>waaU</v>
      </c>
      <c r="C254" t="s">
        <v>208</v>
      </c>
      <c r="D254" t="s">
        <v>4</v>
      </c>
      <c r="E254" s="4">
        <v>0.92</v>
      </c>
      <c r="F254" s="3">
        <v>0.91156370751328408</v>
      </c>
      <c r="G254" s="3">
        <v>0.14366249811153139</v>
      </c>
      <c r="H254" s="1">
        <v>2.2000000000000002</v>
      </c>
      <c r="I254" s="1">
        <v>0.5</v>
      </c>
    </row>
    <row r="255" spans="1:9" ht="17">
      <c r="A255" t="s">
        <v>565</v>
      </c>
      <c r="B255" s="9" t="str">
        <f>HYPERLINK("http://ecogene.org/?q=gene/EG10520","waaA")</f>
        <v>waaA</v>
      </c>
      <c r="C255" t="s">
        <v>245</v>
      </c>
      <c r="D255" t="s">
        <v>4</v>
      </c>
      <c r="E255" s="4">
        <v>0.14000000000000001</v>
      </c>
      <c r="F255" s="3">
        <v>0.27355210347886511</v>
      </c>
      <c r="G255" s="3">
        <v>6.0958162246007794E-2</v>
      </c>
      <c r="H255" s="1">
        <v>3.6</v>
      </c>
      <c r="I255" s="1">
        <v>0.7</v>
      </c>
    </row>
    <row r="256" spans="1:9" ht="17">
      <c r="A256" t="s">
        <v>566</v>
      </c>
      <c r="B256" s="9" t="str">
        <f>HYPERLINK("http://ecogene.org/?q=gene/EG11190","coaD")</f>
        <v>coaD</v>
      </c>
      <c r="C256" t="s">
        <v>32</v>
      </c>
      <c r="D256" t="s">
        <v>4</v>
      </c>
      <c r="E256" s="4">
        <v>0.1</v>
      </c>
      <c r="F256" s="3">
        <v>0.28242846041089609</v>
      </c>
      <c r="G256" s="3">
        <v>4.9006465447376711E-2</v>
      </c>
      <c r="H256" s="1">
        <v>2.8</v>
      </c>
      <c r="I256" s="1">
        <v>0.3</v>
      </c>
    </row>
    <row r="257" spans="1:9" ht="17">
      <c r="A257" t="s">
        <v>567</v>
      </c>
      <c r="B257" s="9" t="str">
        <f>HYPERLINK("http://ecogene.org/?q=gene/EG10886","rpmB")</f>
        <v>rpmB</v>
      </c>
      <c r="C257" t="s">
        <v>26</v>
      </c>
      <c r="D257" t="s">
        <v>4</v>
      </c>
      <c r="E257" s="4">
        <v>0.08</v>
      </c>
      <c r="F257" s="3">
        <v>0.3410125971606135</v>
      </c>
      <c r="G257" s="3">
        <v>6.2992055556101573E-2</v>
      </c>
      <c r="H257" s="1">
        <v>3.7</v>
      </c>
      <c r="I257" s="1">
        <v>0.5</v>
      </c>
    </row>
    <row r="258" spans="1:9" ht="17">
      <c r="A258" t="s">
        <v>568</v>
      </c>
      <c r="B258" s="9" t="str">
        <f>HYPERLINK("http://ecogene.org/?q=gene/EG10004","dfp")</f>
        <v>dfp</v>
      </c>
      <c r="C258" t="s">
        <v>303</v>
      </c>
      <c r="D258" t="s">
        <v>5</v>
      </c>
      <c r="E258" s="4" t="s">
        <v>311</v>
      </c>
      <c r="H258" s="1"/>
      <c r="I258" s="1"/>
    </row>
    <row r="259" spans="1:9" ht="17">
      <c r="A259" t="s">
        <v>569</v>
      </c>
      <c r="B259" s="9" t="str">
        <f>HYPERLINK("http://ecogene.org/?q=gene/EG10251","dut")</f>
        <v>dut</v>
      </c>
      <c r="C259" t="s">
        <v>66</v>
      </c>
      <c r="D259" t="s">
        <v>4</v>
      </c>
      <c r="E259" s="4">
        <v>7.7000000000000001E-5</v>
      </c>
      <c r="F259" s="3">
        <v>0.12543469712316477</v>
      </c>
      <c r="G259" s="3">
        <v>1.5784434369511054E-2</v>
      </c>
      <c r="H259" s="1">
        <v>10</v>
      </c>
      <c r="I259" s="1">
        <v>0.9</v>
      </c>
    </row>
    <row r="260" spans="1:9" ht="17">
      <c r="A260" t="s">
        <v>570</v>
      </c>
      <c r="B260" s="9" t="str">
        <f>HYPERLINK("http://ecogene.org/?q=gene/EG10965","gmk")</f>
        <v>gmk</v>
      </c>
      <c r="C260" t="s">
        <v>87</v>
      </c>
      <c r="D260" t="s">
        <v>4</v>
      </c>
      <c r="E260" s="4">
        <v>0.93</v>
      </c>
      <c r="F260" s="3">
        <v>0.91768245679198523</v>
      </c>
      <c r="G260" s="3">
        <v>7.0707240615460284E-2</v>
      </c>
      <c r="H260" s="1">
        <v>1.1000000000000001</v>
      </c>
      <c r="I260" s="1">
        <v>0.3</v>
      </c>
    </row>
    <row r="261" spans="1:9" ht="17">
      <c r="A261" t="s">
        <v>571</v>
      </c>
      <c r="B261" s="9" t="str">
        <f>HYPERLINK("http://ecogene.org/?q=gene/EG10966","spoT")</f>
        <v>spoT</v>
      </c>
      <c r="C261" t="s">
        <v>170</v>
      </c>
      <c r="D261" t="s">
        <v>4</v>
      </c>
      <c r="E261" s="4">
        <v>0.45</v>
      </c>
      <c r="F261" s="3">
        <v>0.64418677170311633</v>
      </c>
      <c r="G261" s="3">
        <v>5.5220079636694362E-2</v>
      </c>
      <c r="H261" s="1">
        <v>2.2999999999999998</v>
      </c>
      <c r="I261" s="1">
        <v>0.2</v>
      </c>
    </row>
    <row r="262" spans="1:9" ht="17">
      <c r="A262" t="s">
        <v>572</v>
      </c>
      <c r="B262" s="9" t="str">
        <f>HYPERLINK("http://ecogene.org/?q=gene/EG10424","gyrB")</f>
        <v>gyrB</v>
      </c>
      <c r="C262" t="s">
        <v>40</v>
      </c>
      <c r="D262" t="s">
        <v>4</v>
      </c>
      <c r="E262" s="4" t="s">
        <v>312</v>
      </c>
      <c r="F262" s="3">
        <v>0.24565588825296092</v>
      </c>
      <c r="G262" s="3">
        <v>1.4187203461031393E-2</v>
      </c>
      <c r="H262" s="1">
        <v>1.8</v>
      </c>
      <c r="I262" s="1">
        <v>0.3</v>
      </c>
    </row>
    <row r="263" spans="1:9" ht="17">
      <c r="A263" t="s">
        <v>573</v>
      </c>
      <c r="B263" s="9" t="str">
        <f>HYPERLINK("http://ecogene.org/?q=gene/EG10242","dnaN")</f>
        <v>dnaN</v>
      </c>
      <c r="C263" t="s">
        <v>133</v>
      </c>
      <c r="D263" t="s">
        <v>4</v>
      </c>
      <c r="E263" s="4">
        <v>1</v>
      </c>
      <c r="F263" s="3">
        <v>0.98132147224079169</v>
      </c>
      <c r="G263" s="3">
        <v>7.2637289188912393E-2</v>
      </c>
      <c r="H263" s="1">
        <v>2.2000000000000002</v>
      </c>
      <c r="I263" s="1">
        <v>0.6</v>
      </c>
    </row>
    <row r="264" spans="1:9" ht="17">
      <c r="A264" t="s">
        <v>574</v>
      </c>
      <c r="B264" s="9" t="str">
        <f>HYPERLINK("http://ecogene.org/?q=gene/EG10235","dnaA")</f>
        <v>dnaA</v>
      </c>
      <c r="C264" t="s">
        <v>304</v>
      </c>
      <c r="D264" t="s">
        <v>5</v>
      </c>
      <c r="E264" s="4" t="s">
        <v>311</v>
      </c>
      <c r="H264" s="1"/>
      <c r="I264" s="1"/>
    </row>
    <row r="265" spans="1:9" ht="17">
      <c r="A265" t="s">
        <v>575</v>
      </c>
      <c r="B265" s="9" t="str">
        <f>HYPERLINK("http://ecogene.org/?q=gene/EG10892","rpmH")</f>
        <v>rpmH</v>
      </c>
      <c r="C265" t="s">
        <v>305</v>
      </c>
      <c r="D265" t="s">
        <v>5</v>
      </c>
      <c r="E265" s="4" t="s">
        <v>311</v>
      </c>
      <c r="H265" s="1"/>
      <c r="I265" s="1"/>
    </row>
    <row r="266" spans="1:9" ht="17">
      <c r="A266" t="s">
        <v>576</v>
      </c>
      <c r="B266" s="9" t="str">
        <f>HYPERLINK("http://ecogene.org/?q=gene/EG10862","rnpA")</f>
        <v>rnpA</v>
      </c>
      <c r="C266" t="s">
        <v>306</v>
      </c>
      <c r="D266" t="s">
        <v>5</v>
      </c>
      <c r="E266" s="4" t="s">
        <v>311</v>
      </c>
      <c r="H266" s="1"/>
      <c r="I266" s="1"/>
    </row>
    <row r="267" spans="1:9" ht="17">
      <c r="A267" t="s">
        <v>577</v>
      </c>
      <c r="B267" s="9" t="str">
        <f>HYPERLINK("http://ecogene.org/?q=gene/EG11197","yidC")</f>
        <v>yidC</v>
      </c>
      <c r="C267" t="s">
        <v>199</v>
      </c>
      <c r="D267" t="s">
        <v>4</v>
      </c>
      <c r="E267" s="4">
        <v>0.56999999999999995</v>
      </c>
      <c r="F267" s="3">
        <v>0.8260637921248758</v>
      </c>
      <c r="G267" s="3">
        <v>0.13010781988185205</v>
      </c>
      <c r="H267" s="1">
        <v>1.3</v>
      </c>
      <c r="I267" s="1">
        <v>0.4</v>
      </c>
    </row>
    <row r="268" spans="1:9" ht="17">
      <c r="A268" t="s">
        <v>578</v>
      </c>
      <c r="B268" s="9" t="str">
        <f>HYPERLINK("http://ecogene.org/?q=gene/EG11006","tnaB")</f>
        <v>tnaB</v>
      </c>
      <c r="C268" t="s">
        <v>242</v>
      </c>
      <c r="D268" t="s">
        <v>4</v>
      </c>
      <c r="E268" s="4">
        <v>0.88</v>
      </c>
      <c r="F268" s="3">
        <v>0.96844955344525552</v>
      </c>
      <c r="G268" s="3">
        <v>4.866524627011716E-2</v>
      </c>
      <c r="H268" s="1">
        <v>1.2</v>
      </c>
      <c r="I268" s="1">
        <v>0.2</v>
      </c>
    </row>
    <row r="269" spans="1:9" ht="17">
      <c r="A269" t="s">
        <v>579</v>
      </c>
      <c r="B269" s="9" t="str">
        <f>HYPERLINK("http://ecogene.org/?q=gene/EG10382","glmS")</f>
        <v>glmS</v>
      </c>
      <c r="C269" t="s">
        <v>307</v>
      </c>
      <c r="D269" t="s">
        <v>5</v>
      </c>
      <c r="E269" s="4" t="s">
        <v>311</v>
      </c>
      <c r="H269" s="1"/>
      <c r="I269" s="1"/>
    </row>
    <row r="270" spans="1:9" ht="17">
      <c r="A270" t="s">
        <v>580</v>
      </c>
      <c r="B270" s="9" t="str">
        <f>HYPERLINK("http://ecogene.org/?q=gene/EG11198","glmU")</f>
        <v>glmU</v>
      </c>
      <c r="C270" t="s">
        <v>183</v>
      </c>
      <c r="D270" t="s">
        <v>4</v>
      </c>
      <c r="E270" s="4">
        <v>6.7000000000000002E-5</v>
      </c>
      <c r="F270" s="3">
        <v>2.4724958829438985E-2</v>
      </c>
      <c r="G270" s="3">
        <v>3.3617444073402881E-3</v>
      </c>
      <c r="H270" s="1">
        <v>17.8</v>
      </c>
      <c r="I270" s="1">
        <v>2.5</v>
      </c>
    </row>
    <row r="271" spans="1:9" ht="17">
      <c r="A271" t="s">
        <v>581</v>
      </c>
      <c r="B271" s="9" t="str">
        <f>HYPERLINK("http://ecogene.org/?q=gene/EG10845","rho")</f>
        <v>rho</v>
      </c>
      <c r="C271" t="s">
        <v>68</v>
      </c>
      <c r="D271" t="s">
        <v>4</v>
      </c>
      <c r="E271" s="4">
        <v>2.1000000000000001E-4</v>
      </c>
      <c r="F271" s="3">
        <v>0.14443637134207621</v>
      </c>
      <c r="G271" s="3">
        <v>3.9132962516553842E-2</v>
      </c>
      <c r="H271" s="1">
        <v>3.4</v>
      </c>
      <c r="I271" s="1">
        <v>0.2</v>
      </c>
    </row>
    <row r="272" spans="1:9" ht="17">
      <c r="A272" t="s">
        <v>582</v>
      </c>
      <c r="B272" s="9" t="str">
        <f>HYPERLINK("http://ecogene.org/?q=gene/EG11457","wzyE")</f>
        <v>wzyE</v>
      </c>
      <c r="C272" t="s">
        <v>175</v>
      </c>
      <c r="D272" t="s">
        <v>4</v>
      </c>
      <c r="E272" s="4">
        <v>0.95</v>
      </c>
      <c r="F272" s="3">
        <v>0.92273046296326056</v>
      </c>
      <c r="G272" s="3">
        <v>4.4914939390135744E-2</v>
      </c>
      <c r="H272" s="1">
        <v>9.3000000000000007</v>
      </c>
      <c r="I272" s="1">
        <v>3.1</v>
      </c>
    </row>
    <row r="273" spans="1:9" ht="17">
      <c r="A273" t="s">
        <v>583</v>
      </c>
      <c r="B273" s="9" t="str">
        <f>HYPERLINK("http://ecogene.org/?q=gene/EG10430","hemD")</f>
        <v>hemD</v>
      </c>
      <c r="C273" t="s">
        <v>148</v>
      </c>
      <c r="D273" t="s">
        <v>4</v>
      </c>
      <c r="E273" s="4">
        <v>0.93</v>
      </c>
      <c r="F273" s="3">
        <v>0.29371472951717359</v>
      </c>
      <c r="G273" s="3">
        <v>4.7376210596853192E-3</v>
      </c>
      <c r="H273" s="1">
        <v>2.1</v>
      </c>
      <c r="I273" s="1">
        <v>0.3</v>
      </c>
    </row>
    <row r="274" spans="1:9" ht="17">
      <c r="A274" t="s">
        <v>584</v>
      </c>
      <c r="B274" s="9" t="str">
        <f>HYPERLINK("http://ecogene.org/?q=gene/EG10429","hemC")</f>
        <v>hemC</v>
      </c>
      <c r="C274" t="s">
        <v>130</v>
      </c>
      <c r="D274" t="s">
        <v>4</v>
      </c>
      <c r="E274" s="4">
        <v>0.1</v>
      </c>
      <c r="F274" s="3">
        <v>0.22468979786876306</v>
      </c>
      <c r="G274" s="3">
        <v>1.6795937281197059E-2</v>
      </c>
      <c r="H274" s="1">
        <v>2.1</v>
      </c>
      <c r="I274" s="1">
        <v>0.1</v>
      </c>
    </row>
    <row r="275" spans="1:9" ht="17">
      <c r="A275" t="s">
        <v>585</v>
      </c>
      <c r="B275" s="9" t="str">
        <f>HYPERLINK("http://ecogene.org/?q=gene/EG11476","ubiB")</f>
        <v>ubiB</v>
      </c>
      <c r="C275" t="s">
        <v>22</v>
      </c>
      <c r="D275" t="s">
        <v>4</v>
      </c>
      <c r="E275" s="4">
        <v>1</v>
      </c>
      <c r="F275" s="3">
        <v>1.0488777100838103</v>
      </c>
      <c r="G275" s="3">
        <v>2.2583799433563742E-2</v>
      </c>
      <c r="H275" s="1">
        <v>1.9</v>
      </c>
      <c r="I275" s="1">
        <v>0.5</v>
      </c>
    </row>
    <row r="276" spans="1:9" ht="17">
      <c r="A276" t="s">
        <v>586</v>
      </c>
      <c r="B276" s="9" t="str">
        <f>HYPERLINK("http://ecogene.org/?q=gene/EG11396","ubiD")</f>
        <v>ubiD</v>
      </c>
      <c r="C276" t="s">
        <v>161</v>
      </c>
      <c r="D276" t="s">
        <v>4</v>
      </c>
      <c r="E276" s="4">
        <v>0.88</v>
      </c>
      <c r="F276" s="3">
        <v>0.71551512330333689</v>
      </c>
      <c r="G276" s="3">
        <v>9.3509976195256E-2</v>
      </c>
      <c r="H276" s="1">
        <v>2.2000000000000002</v>
      </c>
      <c r="I276" s="1">
        <v>0.4</v>
      </c>
    </row>
    <row r="277" spans="1:9" ht="17">
      <c r="A277" t="s">
        <v>587</v>
      </c>
      <c r="B277" s="9" t="str">
        <f>HYPERLINK("http://ecogene.org/?q=gene/EG11485","hemG")</f>
        <v>hemG</v>
      </c>
      <c r="C277" t="s">
        <v>212</v>
      </c>
      <c r="D277" t="s">
        <v>4</v>
      </c>
      <c r="E277" s="4">
        <v>1.1000000000000001</v>
      </c>
      <c r="F277" s="3">
        <v>0.93224134218647459</v>
      </c>
      <c r="G277" s="3">
        <v>9.8123108193480746E-2</v>
      </c>
      <c r="H277" s="1">
        <v>2</v>
      </c>
      <c r="I277" s="1">
        <v>0.4</v>
      </c>
    </row>
    <row r="278" spans="1:9" ht="17">
      <c r="A278" t="s">
        <v>588</v>
      </c>
      <c r="B278" s="9" t="str">
        <f>HYPERLINK("http://ecogene.org/?q=gene/EG10746","polA")</f>
        <v>polA</v>
      </c>
      <c r="C278" t="s">
        <v>178</v>
      </c>
      <c r="D278" t="s">
        <v>4</v>
      </c>
      <c r="E278" s="4">
        <v>0.64</v>
      </c>
      <c r="F278" s="3">
        <v>0.89431017944545033</v>
      </c>
      <c r="G278" s="3">
        <v>0.15224028744441978</v>
      </c>
      <c r="H278" s="1">
        <v>1.8</v>
      </c>
      <c r="I278" s="1">
        <v>0.5</v>
      </c>
    </row>
    <row r="279" spans="1:9" ht="17">
      <c r="A279" t="s">
        <v>589</v>
      </c>
      <c r="B279" s="9" t="str">
        <f>HYPERLINK("http://ecogene.org/?q=gene/EG11203","yihA")</f>
        <v>yihA</v>
      </c>
      <c r="C279" t="s">
        <v>198</v>
      </c>
      <c r="D279" t="s">
        <v>4</v>
      </c>
      <c r="E279" s="4">
        <v>5.9000000000000004E-2</v>
      </c>
      <c r="F279" s="3">
        <v>0.36807470724708719</v>
      </c>
      <c r="G279" s="3">
        <v>5.2469474858091288E-2</v>
      </c>
      <c r="H279" s="1">
        <v>3.3</v>
      </c>
      <c r="I279" s="1">
        <v>0.2</v>
      </c>
    </row>
    <row r="280" spans="1:9" ht="17">
      <c r="A280" t="s">
        <v>590</v>
      </c>
      <c r="B280" s="9" t="str">
        <f>HYPERLINK("http://ecogene.org/?q=gene/EG11529","ftsN")</f>
        <v>ftsN</v>
      </c>
      <c r="C280" t="s">
        <v>246</v>
      </c>
      <c r="D280" t="s">
        <v>4</v>
      </c>
      <c r="E280" s="4">
        <v>1.2</v>
      </c>
      <c r="F280" s="3">
        <v>0.97094437388211752</v>
      </c>
      <c r="G280" s="3">
        <v>4.6168643461437474E-2</v>
      </c>
      <c r="H280" s="1">
        <v>1.4</v>
      </c>
      <c r="I280" s="1">
        <v>0</v>
      </c>
    </row>
    <row r="281" spans="1:9" ht="17">
      <c r="A281" t="s">
        <v>591</v>
      </c>
      <c r="B281" s="9" t="str">
        <f>HYPERLINK("http://ecogene.org/?q=gene/EG11204","murI")</f>
        <v>murI</v>
      </c>
      <c r="C281" t="s">
        <v>236</v>
      </c>
      <c r="D281" t="s">
        <v>4</v>
      </c>
      <c r="E281" s="4">
        <v>5.3000000000000001E-5</v>
      </c>
      <c r="F281" s="3">
        <v>1.2290821540034741E-2</v>
      </c>
      <c r="G281" s="3">
        <v>3.0181192595633761E-3</v>
      </c>
      <c r="H281" s="1">
        <v>28.7</v>
      </c>
      <c r="I281" s="1">
        <v>2.1</v>
      </c>
    </row>
    <row r="282" spans="1:9" ht="17">
      <c r="A282" t="s">
        <v>592</v>
      </c>
      <c r="B282" s="9" t="str">
        <f>HYPERLINK("http://ecogene.org/?q=gene/EG11205","murB")</f>
        <v>murB</v>
      </c>
      <c r="C282" t="s">
        <v>144</v>
      </c>
      <c r="D282" t="s">
        <v>4</v>
      </c>
      <c r="E282" s="4" t="s">
        <v>312</v>
      </c>
      <c r="F282" s="3">
        <v>6.5879578592343358E-3</v>
      </c>
      <c r="G282" s="3">
        <v>1.5999128889218246E-3</v>
      </c>
      <c r="H282" s="1">
        <v>8.6999999999999993</v>
      </c>
      <c r="I282" s="1">
        <v>1.6</v>
      </c>
    </row>
    <row r="283" spans="1:9" ht="17">
      <c r="A283" t="s">
        <v>593</v>
      </c>
      <c r="B283" s="9" t="str">
        <f>HYPERLINK("http://ecogene.org/?q=gene/EG10123","birA")</f>
        <v>birA</v>
      </c>
      <c r="C283" t="s">
        <v>223</v>
      </c>
      <c r="D283" t="s">
        <v>4</v>
      </c>
      <c r="E283" s="4">
        <v>0.86</v>
      </c>
      <c r="F283" s="3">
        <v>0.58651855912160089</v>
      </c>
      <c r="G283" s="3">
        <v>6.7561775602170693E-2</v>
      </c>
      <c r="H283" s="1">
        <v>2.1</v>
      </c>
      <c r="I283" s="1">
        <v>0.4</v>
      </c>
    </row>
    <row r="284" spans="1:9" ht="17">
      <c r="A284" t="s">
        <v>594</v>
      </c>
      <c r="B284" s="9" t="str">
        <f>HYPERLINK("http://ecogene.org/?q=gene/EG10922","coaA")</f>
        <v>coaA</v>
      </c>
      <c r="C284" t="s">
        <v>173</v>
      </c>
      <c r="D284" t="s">
        <v>4</v>
      </c>
      <c r="E284" s="4" t="s">
        <v>312</v>
      </c>
      <c r="F284" s="3">
        <v>0.14234529814672572</v>
      </c>
      <c r="G284" s="3">
        <v>3.1110687512885246E-2</v>
      </c>
      <c r="H284" s="1">
        <v>4.5</v>
      </c>
      <c r="I284" s="1">
        <v>1.3</v>
      </c>
    </row>
    <row r="285" spans="1:9" ht="17">
      <c r="A285" t="s">
        <v>595</v>
      </c>
      <c r="B285" s="9" t="str">
        <f>HYPERLINK("http://ecogene.org/?q=gene/EG10939","secE")</f>
        <v>secE</v>
      </c>
      <c r="C285" t="s">
        <v>150</v>
      </c>
      <c r="D285" t="s">
        <v>4</v>
      </c>
      <c r="E285" s="4">
        <v>0.87</v>
      </c>
      <c r="F285" s="3">
        <v>1.0692991703377714</v>
      </c>
      <c r="G285" s="3">
        <v>6.8173952798133181E-2</v>
      </c>
      <c r="H285" s="1">
        <v>1.3</v>
      </c>
      <c r="I285" s="1">
        <v>0.3</v>
      </c>
    </row>
    <row r="286" spans="1:9" ht="17">
      <c r="A286" t="s">
        <v>596</v>
      </c>
      <c r="B286" s="9" t="str">
        <f>HYPERLINK("http://ecogene.org/?q=gene/EG10667","nusG")</f>
        <v>nusG</v>
      </c>
      <c r="C286" t="s">
        <v>43</v>
      </c>
      <c r="D286" t="s">
        <v>4</v>
      </c>
      <c r="E286" s="4" t="s">
        <v>312</v>
      </c>
      <c r="F286" s="3">
        <v>0.43290041386703365</v>
      </c>
      <c r="G286" s="3">
        <v>9.3711136143749388E-2</v>
      </c>
      <c r="H286" s="1">
        <v>14.1</v>
      </c>
      <c r="I286" s="1">
        <v>3</v>
      </c>
    </row>
    <row r="287" spans="1:9" ht="17">
      <c r="A287" t="s">
        <v>597</v>
      </c>
      <c r="B287" s="9" t="str">
        <f>HYPERLINK("http://ecogene.org/?q=gene/EG10871","rplJ")</f>
        <v>rplJ</v>
      </c>
      <c r="C287" t="s">
        <v>308</v>
      </c>
      <c r="D287" t="s">
        <v>5</v>
      </c>
      <c r="E287" s="4" t="s">
        <v>311</v>
      </c>
      <c r="H287" s="1"/>
      <c r="I287" s="1"/>
    </row>
    <row r="288" spans="1:9" ht="17">
      <c r="A288" t="s">
        <v>598</v>
      </c>
      <c r="B288" s="9" t="str">
        <f>HYPERLINK("http://ecogene.org/?q=gene/EG10873","rplL")</f>
        <v>rplL</v>
      </c>
      <c r="C288" t="s">
        <v>98</v>
      </c>
      <c r="D288" t="s">
        <v>4</v>
      </c>
      <c r="E288" s="4" t="s">
        <v>312</v>
      </c>
      <c r="F288" s="3">
        <v>3.5329999929519719E-2</v>
      </c>
      <c r="G288" s="3">
        <v>6.9813146350156726E-3</v>
      </c>
      <c r="H288" s="1">
        <v>6.5</v>
      </c>
      <c r="I288" s="1">
        <v>0.7</v>
      </c>
    </row>
    <row r="289" spans="1:9" ht="17">
      <c r="A289" t="s">
        <v>599</v>
      </c>
      <c r="B289" s="9" t="str">
        <f>HYPERLINK("http://ecogene.org/?q=gene/EG10894","rpoB")</f>
        <v>rpoB</v>
      </c>
      <c r="C289" t="s">
        <v>55</v>
      </c>
      <c r="D289" t="s">
        <v>4</v>
      </c>
      <c r="E289" s="4">
        <v>0.86</v>
      </c>
      <c r="F289" s="3">
        <v>0.9965089853683472</v>
      </c>
      <c r="G289" s="3">
        <v>5.7943381088896351E-2</v>
      </c>
      <c r="H289" s="1">
        <v>1.5</v>
      </c>
      <c r="I289" s="1">
        <v>0.1</v>
      </c>
    </row>
    <row r="290" spans="1:9" ht="17">
      <c r="A290" t="s">
        <v>600</v>
      </c>
      <c r="B290" s="9" t="str">
        <f>HYPERLINK("http://ecogene.org/?q=gene/EG10895","rpoC")</f>
        <v>rpoC</v>
      </c>
      <c r="C290" t="s">
        <v>141</v>
      </c>
      <c r="D290" t="s">
        <v>4</v>
      </c>
      <c r="E290" s="4">
        <v>1.1000000000000001E-2</v>
      </c>
      <c r="F290" s="3">
        <v>0.65828710546234526</v>
      </c>
      <c r="G290" s="3">
        <v>8.6138005373954926E-2</v>
      </c>
      <c r="H290" s="1">
        <v>1.7</v>
      </c>
      <c r="I290" s="1">
        <v>0.3</v>
      </c>
    </row>
    <row r="291" spans="1:9" ht="17">
      <c r="A291" t="s">
        <v>601</v>
      </c>
      <c r="B291" s="9" t="str">
        <f>HYPERLINK("http://ecogene.org/?q=gene/EG11370","ubiA")</f>
        <v>ubiA</v>
      </c>
      <c r="C291" t="s">
        <v>237</v>
      </c>
      <c r="D291" t="s">
        <v>4</v>
      </c>
      <c r="E291" s="4">
        <v>0.86</v>
      </c>
      <c r="F291" s="3">
        <v>0.92940088418453304</v>
      </c>
      <c r="G291" s="3">
        <v>0.11366202004784658</v>
      </c>
      <c r="H291" s="1">
        <v>1.1000000000000001</v>
      </c>
      <c r="I291" s="1">
        <v>0.2</v>
      </c>
    </row>
    <row r="292" spans="1:9" ht="17">
      <c r="A292" t="s">
        <v>602</v>
      </c>
      <c r="B292" s="9" t="str">
        <f>HYPERLINK("http://ecogene.org/?q=gene/EG10740","plsB")</f>
        <v>plsB</v>
      </c>
      <c r="C292" t="s">
        <v>233</v>
      </c>
      <c r="D292" t="s">
        <v>4</v>
      </c>
      <c r="E292" s="4" t="s">
        <v>312</v>
      </c>
      <c r="F292" s="3">
        <v>2.775977084607173E-2</v>
      </c>
      <c r="G292" s="3">
        <v>2.0394999456728746E-2</v>
      </c>
      <c r="H292" s="1">
        <v>65.599999999999994</v>
      </c>
      <c r="I292" s="1">
        <v>8</v>
      </c>
    </row>
    <row r="293" spans="1:9" ht="17">
      <c r="A293" t="s">
        <v>603</v>
      </c>
      <c r="B293" s="9" t="str">
        <f>HYPERLINK("http://ecogene.org/?q=gene/EG10533","lexA")</f>
        <v>lexA</v>
      </c>
      <c r="C293" t="s">
        <v>222</v>
      </c>
      <c r="D293" t="s">
        <v>4</v>
      </c>
      <c r="E293" s="4">
        <v>1.4999999999999999E-4</v>
      </c>
      <c r="F293" s="3">
        <v>0.31310100022228909</v>
      </c>
      <c r="G293" s="3">
        <v>0.13028335350399195</v>
      </c>
      <c r="H293" s="1">
        <v>14.9</v>
      </c>
      <c r="I293" s="1">
        <v>3.4</v>
      </c>
    </row>
    <row r="294" spans="1:9" ht="17">
      <c r="A294" t="s">
        <v>604</v>
      </c>
      <c r="B294" s="9" t="str">
        <f>HYPERLINK("http://ecogene.org/?q=gene/EG10236","dnaB")</f>
        <v>dnaB</v>
      </c>
      <c r="C294" t="s">
        <v>185</v>
      </c>
      <c r="D294" t="s">
        <v>4</v>
      </c>
      <c r="E294" s="4" t="s">
        <v>312</v>
      </c>
      <c r="F294" s="3">
        <v>0.11539682280737418</v>
      </c>
      <c r="G294" s="3">
        <v>2.3533787961319812E-2</v>
      </c>
      <c r="H294" s="1">
        <v>4.5999999999999996</v>
      </c>
      <c r="I294" s="1">
        <v>0.7</v>
      </c>
    </row>
    <row r="295" spans="1:9" ht="17">
      <c r="A295" t="s">
        <v>605</v>
      </c>
      <c r="B295" s="9" t="str">
        <f>HYPERLINK("http://ecogene.org/?q=gene/EG10976","ssb")</f>
        <v>ssb</v>
      </c>
      <c r="C295" t="s">
        <v>172</v>
      </c>
      <c r="D295" t="s">
        <v>4</v>
      </c>
      <c r="E295" s="4" t="s">
        <v>312</v>
      </c>
      <c r="F295" s="3">
        <v>0.83234928380411477</v>
      </c>
      <c r="G295" s="3">
        <v>1.2028230551786591E-2</v>
      </c>
      <c r="H295" s="1">
        <v>0.9</v>
      </c>
      <c r="I295" s="1">
        <v>0.2</v>
      </c>
    </row>
    <row r="296" spans="1:9" ht="17">
      <c r="A296" t="s">
        <v>606</v>
      </c>
      <c r="B296" s="9" t="str">
        <f>HYPERLINK("http://ecogene.org/?q=gene/EG11956","alsK")</f>
        <v>alsK</v>
      </c>
      <c r="C296" t="s">
        <v>189</v>
      </c>
      <c r="D296" t="s">
        <v>4</v>
      </c>
      <c r="E296" s="4">
        <v>0.83</v>
      </c>
      <c r="F296" s="3">
        <v>0.95794045808072037</v>
      </c>
      <c r="G296" s="3">
        <v>0.115964366382347</v>
      </c>
      <c r="H296" s="1">
        <v>2.7</v>
      </c>
      <c r="I296" s="1">
        <v>0.6</v>
      </c>
    </row>
    <row r="297" spans="1:9" ht="17">
      <c r="A297" t="s">
        <v>607</v>
      </c>
      <c r="B297" s="9" t="str">
        <f>HYPERLINK("http://ecogene.org/?q=gene/EG10600","groS")</f>
        <v>groS</v>
      </c>
      <c r="C297" t="s">
        <v>132</v>
      </c>
      <c r="D297" t="s">
        <v>4</v>
      </c>
      <c r="E297" s="4">
        <v>3.5999999999999999E-3</v>
      </c>
      <c r="F297" s="3">
        <v>0.23851242590817145</v>
      </c>
      <c r="G297" s="3">
        <v>7.6279067505543433E-2</v>
      </c>
      <c r="H297" s="1">
        <v>3.9</v>
      </c>
      <c r="I297" s="1">
        <v>0.7</v>
      </c>
    </row>
    <row r="298" spans="1:9" ht="17">
      <c r="A298" t="s">
        <v>608</v>
      </c>
      <c r="B298" s="9" t="str">
        <f>HYPERLINK("http://ecogene.org/?q=gene/EG10599","groL")</f>
        <v>groL</v>
      </c>
      <c r="C298" t="s">
        <v>309</v>
      </c>
      <c r="D298" t="s">
        <v>5</v>
      </c>
      <c r="E298" s="4" t="s">
        <v>311</v>
      </c>
      <c r="H298" s="1"/>
      <c r="I298" s="1"/>
    </row>
    <row r="299" spans="1:9" ht="17">
      <c r="A299" t="s">
        <v>609</v>
      </c>
      <c r="B299" s="9" t="str">
        <f>HYPERLINK("http://ecogene.org/?q=gene/EG10775","psd")</f>
        <v>psd</v>
      </c>
      <c r="C299" t="s">
        <v>191</v>
      </c>
      <c r="D299" t="s">
        <v>4</v>
      </c>
      <c r="E299" s="4">
        <v>1.1000000000000001</v>
      </c>
      <c r="F299" s="3">
        <v>0.95982770887290003</v>
      </c>
      <c r="G299" s="3">
        <v>0.11354634830736131</v>
      </c>
      <c r="H299" s="1">
        <v>2.6</v>
      </c>
      <c r="I299" s="1">
        <v>0.7</v>
      </c>
    </row>
    <row r="300" spans="1:9" ht="17">
      <c r="A300" t="s">
        <v>610</v>
      </c>
      <c r="B300" s="9" t="str">
        <f>HYPERLINK("http://ecogene.org/?q=gene/EG12480","orn")</f>
        <v>orn</v>
      </c>
      <c r="C300" t="s">
        <v>125</v>
      </c>
      <c r="D300" t="s">
        <v>4</v>
      </c>
      <c r="E300" s="4" t="s">
        <v>312</v>
      </c>
      <c r="F300" s="3">
        <v>8.2634533078216943E-2</v>
      </c>
      <c r="G300" s="3">
        <v>7.6207894177830688E-3</v>
      </c>
      <c r="H300" s="1">
        <v>4.3</v>
      </c>
      <c r="I300" s="1">
        <v>0.6</v>
      </c>
    </row>
    <row r="301" spans="1:9" ht="17">
      <c r="A301" t="s">
        <v>611</v>
      </c>
      <c r="B301" s="9" t="str">
        <f>HYPERLINK("http://ecogene.org/?q=gene/EG11757","tsaE")</f>
        <v>tsaE</v>
      </c>
      <c r="C301" t="s">
        <v>168</v>
      </c>
      <c r="D301" t="s">
        <v>4</v>
      </c>
      <c r="E301" s="4">
        <v>0.11</v>
      </c>
      <c r="F301" s="3">
        <v>7.3647073506786245E-2</v>
      </c>
      <c r="G301" s="3">
        <v>1.7878680315206917E-2</v>
      </c>
      <c r="H301" s="1">
        <v>2.4</v>
      </c>
      <c r="I301" s="1">
        <v>0.4</v>
      </c>
    </row>
    <row r="302" spans="1:9" ht="17">
      <c r="A302" t="s">
        <v>612</v>
      </c>
      <c r="B302" s="9" t="str">
        <f>HYPERLINK("http://ecogene.org/?q=gene/EG10917","rpsR")</f>
        <v>rpsR</v>
      </c>
      <c r="C302" t="s">
        <v>50</v>
      </c>
      <c r="D302" t="s">
        <v>4</v>
      </c>
      <c r="E302" s="4">
        <v>1.1000000000000001</v>
      </c>
      <c r="F302" s="3">
        <v>0.84865081767514072</v>
      </c>
      <c r="G302" s="3">
        <v>0.18916564670319105</v>
      </c>
      <c r="H302" s="1">
        <v>0.6</v>
      </c>
      <c r="I302" s="1">
        <v>0.1</v>
      </c>
    </row>
    <row r="303" spans="1:9" ht="17">
      <c r="A303" t="s">
        <v>613</v>
      </c>
      <c r="B303" s="9" t="str">
        <f>HYPERLINK("http://ecogene.org/?q=gene/EG11250","chpS")</f>
        <v>chpS</v>
      </c>
      <c r="C303" t="s">
        <v>232</v>
      </c>
      <c r="D303" t="s">
        <v>4</v>
      </c>
      <c r="E303" s="4">
        <v>1.2</v>
      </c>
      <c r="F303" s="3">
        <v>0.93039860362640292</v>
      </c>
      <c r="G303" s="3">
        <v>0.14103972770255663</v>
      </c>
      <c r="H303" s="1">
        <v>1.7</v>
      </c>
      <c r="I303" s="1">
        <v>0.3</v>
      </c>
    </row>
    <row r="304" spans="1:9" ht="17">
      <c r="A304" t="s">
        <v>614</v>
      </c>
      <c r="B304" s="9" t="str">
        <f>HYPERLINK("http://ecogene.org/?q=gene/EG10755","ppa")</f>
        <v>ppa</v>
      </c>
      <c r="C304" t="s">
        <v>94</v>
      </c>
      <c r="D304" t="s">
        <v>4</v>
      </c>
      <c r="E304" s="4">
        <v>0.04</v>
      </c>
      <c r="F304" s="3">
        <v>9.0498815498508814E-2</v>
      </c>
      <c r="G304" s="3">
        <v>4.2135856132420386E-2</v>
      </c>
      <c r="H304" s="1">
        <v>6.9</v>
      </c>
      <c r="I304" s="1">
        <v>1.2</v>
      </c>
    </row>
    <row r="305" spans="1:9" ht="17">
      <c r="A305" t="s">
        <v>615</v>
      </c>
      <c r="B305" s="9" t="str">
        <f>HYPERLINK("http://ecogene.org/?q=gene/EG11067","valS")</f>
        <v>valS</v>
      </c>
      <c r="C305" t="s">
        <v>74</v>
      </c>
      <c r="D305" t="s">
        <v>4</v>
      </c>
      <c r="E305" s="4">
        <v>1.2999999999999999E-4</v>
      </c>
      <c r="F305" s="3">
        <v>1.8085078112677549E-2</v>
      </c>
      <c r="G305" s="3">
        <v>7.5496839138126208E-3</v>
      </c>
      <c r="H305" s="1">
        <v>3.5</v>
      </c>
      <c r="I305" s="1">
        <v>0.8</v>
      </c>
    </row>
    <row r="306" spans="1:9" ht="17">
      <c r="A306" t="s">
        <v>616</v>
      </c>
      <c r="B306" s="9" t="str">
        <f>HYPERLINK("http://ecogene.org/?q=gene/EG12535","lptF")</f>
        <v>lptF</v>
      </c>
      <c r="C306" t="s">
        <v>310</v>
      </c>
      <c r="D306" t="s">
        <v>5</v>
      </c>
      <c r="E306" s="4" t="s">
        <v>311</v>
      </c>
      <c r="H306" s="1"/>
      <c r="I306" s="1"/>
    </row>
    <row r="307" spans="1:9" ht="17">
      <c r="A307" t="s">
        <v>617</v>
      </c>
      <c r="B307" s="9" t="str">
        <f>HYPERLINK("http://ecogene.org/?q=gene/EG12536","lptG")</f>
        <v>lptG</v>
      </c>
      <c r="C307" t="s">
        <v>58</v>
      </c>
      <c r="D307" t="s">
        <v>4</v>
      </c>
      <c r="E307" s="4">
        <v>1.2</v>
      </c>
      <c r="F307" s="3">
        <v>0.95886001576353941</v>
      </c>
      <c r="G307" s="3">
        <v>5.0134306314735887E-2</v>
      </c>
      <c r="H307" s="1">
        <v>2.6</v>
      </c>
      <c r="I307" s="1">
        <v>0.3</v>
      </c>
    </row>
    <row r="308" spans="1:9" ht="17">
      <c r="A308" t="s">
        <v>618</v>
      </c>
      <c r="B308" s="9" t="str">
        <f>HYPERLINK("http://ecogene.org/?q=gene/EG10237","dnaC")</f>
        <v>dnaC</v>
      </c>
      <c r="C308" t="s">
        <v>45</v>
      </c>
      <c r="D308" t="s">
        <v>4</v>
      </c>
      <c r="E308" s="4">
        <v>9.1000000000000003E-5</v>
      </c>
      <c r="F308" s="3">
        <v>5.7116224784174774E-2</v>
      </c>
      <c r="G308" s="3">
        <v>1.8170795195606139E-2</v>
      </c>
      <c r="H308" s="1">
        <v>7.3</v>
      </c>
      <c r="I308" s="1">
        <v>0.9</v>
      </c>
    </row>
    <row r="309" spans="1:9">
      <c r="A309" t="s">
        <v>619</v>
      </c>
      <c r="B309" s="10" t="s">
        <v>187</v>
      </c>
      <c r="E309" s="4">
        <v>1.1000000000000001</v>
      </c>
      <c r="F309" s="3">
        <v>1.0184089074083269</v>
      </c>
      <c r="G309" s="3">
        <v>6.4324666473270856E-3</v>
      </c>
      <c r="H309" s="1">
        <v>2.2000000000000002</v>
      </c>
      <c r="I309" s="1">
        <v>0.5</v>
      </c>
    </row>
  </sheetData>
  <sortState xmlns:xlrd2="http://schemas.microsoft.com/office/spreadsheetml/2017/richdata2" ref="A2:M307">
    <sortCondition ref="A2:A307"/>
    <sortCondition ref="E2:E307"/>
  </sortState>
  <phoneticPr fontId="8" type="noConversion"/>
  <pageMargins left="0.75" right="0.75" top="1" bottom="1" header="0.5" footer="0.5"/>
  <pageSetup scale="78" fitToHeight="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 Cameron</dc:creator>
  <cp:lastModifiedBy>Microsoft Office User</cp:lastModifiedBy>
  <cp:lastPrinted>2014-09-12T14:43:28Z</cp:lastPrinted>
  <dcterms:created xsi:type="dcterms:W3CDTF">2014-07-20T21:03:59Z</dcterms:created>
  <dcterms:modified xsi:type="dcterms:W3CDTF">2019-08-29T13:45:00Z</dcterms:modified>
</cp:coreProperties>
</file>