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2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"GPA2."</f>
        <v/>
      </c>
      <c r="B1">
        <f>".Value;1"</f>
        <v/>
      </c>
      <c r="E1" s="1">
        <f>"Срез значений измеряемых параметров ГПА №2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83" ht="20" customHeight="1">
      <c r="A83" s="5">
        <f>CONCATENATE($A$2, $A$1, C83, $B$2)</f>
        <v/>
      </c>
      <c r="B83" s="5">
        <f>CONCATENATE($A$2, $A$1, C83, $B$1)</f>
        <v/>
      </c>
      <c r="C83" s="5">
        <f>"AI.AI_Nvd1"</f>
        <v/>
      </c>
      <c r="D83" s="6">
        <f>"60"</f>
        <v/>
      </c>
      <c r="E83" s="7">
        <f>"Частота вращения ротора ТК (канал 1)  "</f>
        <v/>
      </c>
      <c r="F83" s="6">
        <f>CurrAttrValue(B83, 0)</f>
        <v/>
      </c>
      <c r="G83" s="6">
        <f>CurrAttrValue(A83, 0)</f>
        <v/>
      </c>
    </row>
    <row r="84" ht="20" customHeight="1">
      <c r="A84" s="5">
        <f>CONCATENATE($A$2, $A$1, C84, $B$2)</f>
        <v/>
      </c>
      <c r="B84" s="5">
        <f>CONCATENATE($A$2, $A$1, C84, $B$1)</f>
        <v/>
      </c>
      <c r="C84" s="5">
        <f>"AI.AI_Nst1"</f>
        <v/>
      </c>
      <c r="D84" s="6">
        <f>"61"</f>
        <v/>
      </c>
      <c r="E84" s="7">
        <f>"Частота вращения СТ (т.1)  "</f>
        <v/>
      </c>
      <c r="F84" s="6">
        <f>CurrAttrValue(B84, 0)</f>
        <v/>
      </c>
      <c r="G84" s="6">
        <f>CurrAttrValue(A84, 0)</f>
        <v/>
      </c>
    </row>
    <row r="85" ht="20" customHeight="1">
      <c r="A85" s="5">
        <f>CONCATENATE($A$2, $A$1, C85, $B$2)</f>
        <v/>
      </c>
      <c r="B85" s="5">
        <f>CONCATENATE($A$2, $A$1, C85, $B$1)</f>
        <v/>
      </c>
      <c r="C85" s="5">
        <f>"AI.AI_Nvd2"</f>
        <v/>
      </c>
      <c r="D85" s="6">
        <f>"62"</f>
        <v/>
      </c>
      <c r="E85" s="7">
        <f>"Частота вращения ротора ТК (канал 2)  "</f>
        <v/>
      </c>
      <c r="F85" s="6">
        <f>CurrAttrValue(B85, 0)</f>
        <v/>
      </c>
      <c r="G85" s="6">
        <f>CurrAttrValue(A85, 0)</f>
        <v/>
      </c>
    </row>
    <row r="86" ht="20" customHeight="1">
      <c r="A86" s="5">
        <f>CONCATENATE($A$2, $A$1, C86, $B$2)</f>
        <v/>
      </c>
      <c r="B86" s="5">
        <f>CONCATENATE($A$2, $A$1, C86, $B$1)</f>
        <v/>
      </c>
      <c r="C86" s="5">
        <f>"AI.AI_Nst2"</f>
        <v/>
      </c>
      <c r="D86" s="6">
        <f>"63"</f>
        <v/>
      </c>
      <c r="E86" s="7">
        <f>"Частота вращения СТ (т.2)  "</f>
        <v/>
      </c>
      <c r="F86" s="6">
        <f>CurrAttrValue(B86, 0)</f>
        <v/>
      </c>
      <c r="G86" s="6">
        <f>CurrAttrValue(A86, 0)</f>
        <v/>
      </c>
    </row>
    <row r="87" ht="20" customHeight="1">
      <c r="A87" s="5">
        <f>CONCATENATE($A$2, $A$1, C87, $B$2)</f>
        <v/>
      </c>
      <c r="B87" s="5">
        <f>CONCATENATE($A$2, $A$1, C87, $B$1)</f>
        <v/>
      </c>
      <c r="C87" s="5">
        <f>"AI.AI_Nstarter"</f>
        <v/>
      </c>
      <c r="D87" s="6">
        <f>"64"</f>
        <v/>
      </c>
      <c r="E87" s="7">
        <f>"Обороты ВС  "</f>
        <v/>
      </c>
      <c r="F87" s="6">
        <f>CurrAttrValue(B87, 0)</f>
        <v/>
      </c>
      <c r="G87" s="6">
        <f>CurrAttrValue(A87, 0)</f>
        <v/>
      </c>
    </row>
    <row r="88" ht="20" customHeight="1">
      <c r="A88" s="5">
        <f>CONCATENATE($A$2, $A$1, C88, $B$2)</f>
        <v/>
      </c>
      <c r="B88" s="5">
        <f>CONCATENATE($A$2, $A$1, C88, $B$1)</f>
        <v/>
      </c>
      <c r="C88" s="5">
        <f>"AI.AI_TinN"</f>
        <v/>
      </c>
      <c r="D88" s="6">
        <f>"65"</f>
        <v/>
      </c>
      <c r="E88" s="7">
        <f>"Т газа на входе Н  "</f>
        <v/>
      </c>
      <c r="F88" s="6">
        <f>CurrAttrValue(B88, 0)</f>
        <v/>
      </c>
      <c r="G88" s="6">
        <f>CurrAttrValue(A88, 0)</f>
        <v/>
      </c>
    </row>
    <row r="89" ht="20" customHeight="1">
      <c r="A89" s="5">
        <f>CONCATENATE($A$2, $A$1, C89, $B$2)</f>
        <v/>
      </c>
      <c r="B89" s="5">
        <f>CONCATENATE($A$2, $A$1, C89, $B$1)</f>
        <v/>
      </c>
      <c r="C89" s="5">
        <f>"AI.AI_Tst1"</f>
        <v/>
      </c>
      <c r="D89" s="6">
        <f>"66"</f>
        <v/>
      </c>
      <c r="E89" s="7">
        <f>"Т газов до СТ (т.1)  "</f>
        <v/>
      </c>
      <c r="F89" s="6">
        <f>CurrAttrValue(B89, 0)</f>
        <v/>
      </c>
      <c r="G89" s="6">
        <f>CurrAttrValue(A89, 0)</f>
        <v/>
      </c>
    </row>
    <row r="90" ht="20" customHeight="1">
      <c r="A90" s="5">
        <f>CONCATENATE($A$2, $A$1, C90, $B$2)</f>
        <v/>
      </c>
      <c r="B90" s="5">
        <f>CONCATENATE($A$2, $A$1, C90, $B$1)</f>
        <v/>
      </c>
      <c r="C90" s="5">
        <f>"AI.AI_Tst2"</f>
        <v/>
      </c>
      <c r="D90" s="6">
        <f>"67"</f>
        <v/>
      </c>
      <c r="E90" s="7">
        <f>"Т газов до СТ (т.2)  "</f>
        <v/>
      </c>
      <c r="F90" s="6">
        <f>CurrAttrValue(B90, 0)</f>
        <v/>
      </c>
      <c r="G90" s="6">
        <f>CurrAttrValue(A90, 0)</f>
        <v/>
      </c>
    </row>
    <row r="91" ht="20" customHeight="1">
      <c r="A91" s="5">
        <f>CONCATENATE($A$2, $A$1, C91, $B$2)</f>
        <v/>
      </c>
      <c r="B91" s="5">
        <f>CONCATENATE($A$2, $A$1, C91, $B$1)</f>
        <v/>
      </c>
      <c r="C91" s="5">
        <f>"AI.AI_Tst3"</f>
        <v/>
      </c>
      <c r="D91" s="6">
        <f>"68"</f>
        <v/>
      </c>
      <c r="E91" s="7">
        <f>"Т газов до СТ (т.3)  "</f>
        <v/>
      </c>
      <c r="F91" s="6">
        <f>CurrAttrValue(B91, 0)</f>
        <v/>
      </c>
      <c r="G91" s="6">
        <f>CurrAttrValue(A91, 0)</f>
        <v/>
      </c>
    </row>
    <row r="92" ht="20" customHeight="1">
      <c r="A92" s="5">
        <f>CONCATENATE($A$2, $A$1, C92, $B$2)</f>
        <v/>
      </c>
      <c r="B92" s="5">
        <f>CONCATENATE($A$2, $A$1, C92, $B$1)</f>
        <v/>
      </c>
      <c r="C92" s="5">
        <f>"AI.AI_Tst4"</f>
        <v/>
      </c>
      <c r="D92" s="6">
        <f>"69"</f>
        <v/>
      </c>
      <c r="E92" s="7">
        <f>"Т газов до СТ (т.4)  "</f>
        <v/>
      </c>
      <c r="F92" s="6">
        <f>CurrAttrValue(B92, 0)</f>
        <v/>
      </c>
      <c r="G92" s="6">
        <f>CurrAttrValue(A92, 0)</f>
        <v/>
      </c>
    </row>
    <row r="93" ht="20" customHeight="1">
      <c r="A93" s="5">
        <f>CONCATENATE($A$2, $A$1, C93, $B$2)</f>
        <v/>
      </c>
      <c r="B93" s="5">
        <f>CONCATENATE($A$2, $A$1, C93, $B$1)</f>
        <v/>
      </c>
      <c r="C93" s="5">
        <f>"AI.AI_Tst5"</f>
        <v/>
      </c>
      <c r="D93" s="6">
        <f>"70"</f>
        <v/>
      </c>
      <c r="E93" s="7">
        <f>"Т газов до СТ (т.5)  "</f>
        <v/>
      </c>
      <c r="F93" s="6">
        <f>CurrAttrValue(B93, 0)</f>
        <v/>
      </c>
      <c r="G93" s="6">
        <f>CurrAttrValue(A93, 0)</f>
        <v/>
      </c>
    </row>
    <row r="94" ht="20" customHeight="1">
      <c r="A94" s="5">
        <f>CONCATENATE($A$2, $A$1, C94, $B$2)</f>
        <v/>
      </c>
      <c r="B94" s="5">
        <f>CONCATENATE($A$2, $A$1, C94, $B$1)</f>
        <v/>
      </c>
      <c r="C94" s="5">
        <f>"AI.AI_Tst6"</f>
        <v/>
      </c>
      <c r="D94" s="6">
        <f>"71"</f>
        <v/>
      </c>
      <c r="E94" s="7">
        <f>"Т газов до СТ (т.6)  "</f>
        <v/>
      </c>
      <c r="F94" s="6">
        <f>CurrAttrValue(B94, 0)</f>
        <v/>
      </c>
      <c r="G94" s="6">
        <f>CurrAttrValue(A94, 0)</f>
        <v/>
      </c>
    </row>
    <row r="95" ht="20" customHeight="1">
      <c r="A95" s="5">
        <f>CONCATENATE($A$2, $A$1, C95, $B$2)</f>
        <v/>
      </c>
      <c r="B95" s="5">
        <f>CONCATENATE($A$2, $A$1, C95, $B$1)</f>
        <v/>
      </c>
      <c r="C95" s="5">
        <f>"AI.AI_Tvd"</f>
        <v/>
      </c>
      <c r="D95" s="6">
        <f>"72"</f>
        <v/>
      </c>
      <c r="E95" s="7">
        <f>"Т воздуха на входе в ОК  "</f>
        <v/>
      </c>
      <c r="F95" s="6">
        <f>CurrAttrValue(B95, 0)</f>
        <v/>
      </c>
      <c r="G95" s="6">
        <f>CurrAttrValue(A95, 0)</f>
        <v/>
      </c>
    </row>
    <row r="98" ht="35" customHeight="1">
      <c r="E98" s="8">
        <f>"должность"</f>
        <v/>
      </c>
      <c r="F98" s="8">
        <f>"ФИО"</f>
        <v/>
      </c>
      <c r="G98" s="8">
        <f>"подпись"</f>
        <v/>
      </c>
    </row>
    <row r="99" ht="40" customHeight="1">
      <c r="E99" s="1">
        <f>"Срез значений измеряемых параметров ГПА №2 на "</f>
        <v/>
      </c>
      <c r="F99" s="2">
        <f>F1</f>
        <v/>
      </c>
      <c r="G99" s="3">
        <f>G1</f>
        <v/>
      </c>
    </row>
    <row r="101" ht="20" customHeight="1">
      <c r="D101" s="4">
        <f>"№"</f>
        <v/>
      </c>
      <c r="E101" s="4">
        <f>"Наименование параметра  "</f>
        <v/>
      </c>
      <c r="F101" s="4">
        <f>"Значение"</f>
        <v/>
      </c>
      <c r="G101" s="4">
        <f>"Ед. изм"</f>
        <v/>
      </c>
    </row>
    <row r="102" ht="20" customHeight="1">
      <c r="A102" s="5">
        <f>CONCATENATE($A$2, $A$1, C102, $B$2)</f>
        <v/>
      </c>
      <c r="B102" s="5">
        <f>CONCATENATE($A$2, $A$1, C102, $B$1)</f>
        <v/>
      </c>
      <c r="C102" s="5">
        <f>"AI.AI_dPconf"</f>
        <v/>
      </c>
      <c r="D102" s="6">
        <f>"73"</f>
        <v/>
      </c>
      <c r="E102" s="7">
        <f>"dP на конфузоре Н  "</f>
        <v/>
      </c>
      <c r="F102" s="6">
        <f>CurrAttrValue(B102, 0)</f>
        <v/>
      </c>
      <c r="G102" s="6">
        <f>CurrAttrValue(A102, 0)</f>
        <v/>
      </c>
    </row>
    <row r="103" ht="20" customHeight="1">
      <c r="A103" s="5">
        <f>CONCATENATE($A$2, $A$1, C103, $B$2)</f>
        <v/>
      </c>
      <c r="B103" s="5">
        <f>CONCATENATE($A$2, $A$1, C103, $B$1)</f>
        <v/>
      </c>
      <c r="C103" s="5">
        <f>"AI.AI_PoutN"</f>
        <v/>
      </c>
      <c r="D103" s="6">
        <f>"74"</f>
        <v/>
      </c>
      <c r="E103" s="7">
        <f>"P газа на выходе Н  "</f>
        <v/>
      </c>
      <c r="F103" s="6">
        <f>CurrAttrValue(B103, 0)</f>
        <v/>
      </c>
      <c r="G103" s="6">
        <f>CurrAttrValue(A103, 0)</f>
        <v/>
      </c>
    </row>
    <row r="104" ht="20" customHeight="1">
      <c r="A104" s="5">
        <f>CONCATENATE($A$2, $A$1, C104, $B$2)</f>
        <v/>
      </c>
      <c r="B104" s="5">
        <f>CONCATENATE($A$2, $A$1, C104, $B$1)</f>
        <v/>
      </c>
      <c r="C104" s="5">
        <f>"AI.AI_DG_POS"</f>
        <v/>
      </c>
      <c r="D104" s="6">
        <f>"75"</f>
        <v/>
      </c>
      <c r="E104" s="7">
        <f>"Положение дозатора газа  "</f>
        <v/>
      </c>
      <c r="F104" s="6">
        <f>CurrAttrValue(B104, 0)</f>
        <v/>
      </c>
      <c r="G104" s="6">
        <f>CurrAttrValue(A104, 0)</f>
        <v/>
      </c>
    </row>
    <row r="105" ht="20" customHeight="1">
      <c r="A105" s="5">
        <f>CONCATENATE($A$2, $A$1, C105, $B$2)</f>
        <v/>
      </c>
      <c r="B105" s="5">
        <f>CONCATENATE($A$2, $A$1, C105, $B$1)</f>
        <v/>
      </c>
      <c r="C105" s="5">
        <f>"AI.AI_POS_APK"</f>
        <v/>
      </c>
      <c r="D105" s="6">
        <f>"76"</f>
        <v/>
      </c>
      <c r="E105" s="7">
        <f>"Положение АПК  "</f>
        <v/>
      </c>
      <c r="F105" s="6">
        <f>CurrAttrValue(B105, 0)</f>
        <v/>
      </c>
      <c r="G105" s="6">
        <f>CurrAttrValue(A105, 0)</f>
        <v/>
      </c>
    </row>
    <row r="106" ht="20" customHeight="1">
      <c r="A106" s="5">
        <f>CONCATENATE($A$2, $A$1, C106, $B$2)</f>
        <v/>
      </c>
      <c r="B106" s="5">
        <f>CONCATENATE($A$2, $A$1, C106, $B$1)</f>
        <v/>
      </c>
      <c r="C106" s="5">
        <f>"AI.AI_Pkd"</f>
        <v/>
      </c>
      <c r="D106" s="6">
        <f>"77"</f>
        <v/>
      </c>
      <c r="E106" s="7">
        <f>"Р воздуха за ОК  "</f>
        <v/>
      </c>
      <c r="F106" s="6">
        <f>CurrAttrValue(B106, 0)</f>
        <v/>
      </c>
      <c r="G106" s="6">
        <f>CurrAttrValue(A106, 0)</f>
        <v/>
      </c>
    </row>
    <row r="107" ht="20" customHeight="1">
      <c r="A107" s="5">
        <f>CONCATENATE($A$2, $A$1, C107, $B$2)</f>
        <v/>
      </c>
      <c r="B107" s="5">
        <f>CONCATENATE($A$2, $A$1, C107, $B$1)</f>
        <v/>
      </c>
      <c r="C107" s="5">
        <f>"AI.AI_Ptg"</f>
        <v/>
      </c>
      <c r="D107" s="6">
        <f>"78"</f>
        <v/>
      </c>
      <c r="E107" s="7">
        <f>"P топливного газа перед ТРК  "</f>
        <v/>
      </c>
      <c r="F107" s="6">
        <f>CurrAttrValue(B107, 0)</f>
        <v/>
      </c>
      <c r="G107" s="6">
        <f>CurrAttrValue(A107, 0)</f>
        <v/>
      </c>
    </row>
    <row r="108" ht="20" customHeight="1">
      <c r="A108" s="5">
        <f>CONCATENATE($A$2, $A$1, C108, $B$2)</f>
        <v/>
      </c>
      <c r="B108" s="5">
        <f>CONCATENATE($A$2, $A$1, C108, $B$1)</f>
        <v/>
      </c>
      <c r="C108" s="5">
        <f>"AI.AI_ToutN"</f>
        <v/>
      </c>
      <c r="D108" s="6">
        <f>"79"</f>
        <v/>
      </c>
      <c r="E108" s="7">
        <f>"Т газа на выходе Н  "</f>
        <v/>
      </c>
      <c r="F108" s="6">
        <f>CurrAttrValue(B108, 0)</f>
        <v/>
      </c>
      <c r="G108" s="6">
        <f>CurrAttrValue(A108, 0)</f>
        <v/>
      </c>
    </row>
    <row r="109" ht="20" customHeight="1">
      <c r="A109" s="5">
        <f>CONCATENATE($A$2, $A$1, C109, $B$2)</f>
        <v/>
      </c>
      <c r="B109" s="5">
        <f>CONCATENATE($A$2, $A$1, C109, $B$1)</f>
        <v/>
      </c>
      <c r="C109" s="5">
        <f>"AI.AI_Ttg"</f>
        <v/>
      </c>
      <c r="D109" s="6">
        <f>"80"</f>
        <v/>
      </c>
      <c r="E109" s="7">
        <f>"Температура ТГ на входе в ГТД до МШ  "</f>
        <v/>
      </c>
      <c r="F109" s="6">
        <f>CurrAttrValue(B109, 0)</f>
        <v/>
      </c>
      <c r="G109" s="6">
        <f>CurrAttrValue(A109, 0)</f>
        <v/>
      </c>
    </row>
    <row r="110" ht="20" customHeight="1">
      <c r="A110" s="5">
        <f>CONCATENATE($A$2, $A$1, C110, $B$2)</f>
        <v/>
      </c>
      <c r="B110" s="5">
        <f>CONCATENATE($A$2, $A$1, C110, $B$1)</f>
        <v/>
      </c>
      <c r="C110" s="5">
        <f>"AI.AI_Tm_MBD"</f>
        <v/>
      </c>
      <c r="D110" s="6">
        <f>"81"</f>
        <v/>
      </c>
      <c r="E110" s="7">
        <f>"Т масла в МБД  "</f>
        <v/>
      </c>
      <c r="F110" s="6">
        <f>CurrAttrValue(B110, 0)</f>
        <v/>
      </c>
      <c r="G110" s="6">
        <f>CurrAttrValue(A110, 0)</f>
        <v/>
      </c>
    </row>
    <row r="111" ht="20" customHeight="1">
      <c r="A111" s="5">
        <f>CONCATENATE($A$2, $A$1, C111, $B$2)</f>
        <v/>
      </c>
      <c r="B111" s="5">
        <f>CONCATENATE($A$2, $A$1, C111, $B$1)</f>
        <v/>
      </c>
      <c r="C111" s="5">
        <f>"AI.AI_Tm_MBN"</f>
        <v/>
      </c>
      <c r="D111" s="6">
        <f>"82"</f>
        <v/>
      </c>
      <c r="E111" s="7">
        <f>"Т масла в МБН  "</f>
        <v/>
      </c>
      <c r="F111" s="6">
        <f>CurrAttrValue(B111, 0)</f>
        <v/>
      </c>
      <c r="G111" s="6">
        <f>CurrAttrValue(A111, 0)</f>
        <v/>
      </c>
    </row>
    <row r="112" ht="20" customHeight="1">
      <c r="A112" s="5">
        <f>CONCATENATE($A$2, $A$1, C112, $B$2)</f>
        <v/>
      </c>
      <c r="B112" s="5">
        <f>CONCATENATE($A$2, $A$1, C112, $B$1)</f>
        <v/>
      </c>
      <c r="C112" s="5">
        <f>"AI.AI_Tm_PP"</f>
        <v/>
      </c>
      <c r="D112" s="6">
        <f>"83"</f>
        <v/>
      </c>
      <c r="E112" s="7">
        <f>"Т масла на выходе ПП Н  "</f>
        <v/>
      </c>
      <c r="F112" s="6">
        <f>CurrAttrValue(B112, 0)</f>
        <v/>
      </c>
      <c r="G112" s="6">
        <f>CurrAttrValue(A112, 0)</f>
        <v/>
      </c>
    </row>
    <row r="113" ht="20" customHeight="1">
      <c r="A113" s="5">
        <f>CONCATENATE($A$2, $A$1, C113, $B$2)</f>
        <v/>
      </c>
      <c r="B113" s="5">
        <f>CONCATENATE($A$2, $A$1, C113, $B$1)</f>
        <v/>
      </c>
      <c r="C113" s="5">
        <f>"AI.AI_Tm_ZP"</f>
        <v/>
      </c>
      <c r="D113" s="6">
        <f>"84"</f>
        <v/>
      </c>
      <c r="E113" s="7">
        <f>"Т масла на выходе ЗП Н  "</f>
        <v/>
      </c>
      <c r="F113" s="6">
        <f>CurrAttrValue(B113, 0)</f>
        <v/>
      </c>
      <c r="G113" s="6">
        <f>CurrAttrValue(A113, 0)</f>
        <v/>
      </c>
    </row>
    <row r="114" ht="20" customHeight="1">
      <c r="A114" s="5">
        <f>CONCATENATE($A$2, $A$1, C114, $B$2)</f>
        <v/>
      </c>
      <c r="B114" s="5">
        <f>CONCATENATE($A$2, $A$1, C114, $B$1)</f>
        <v/>
      </c>
      <c r="C114" s="5">
        <f>"AI.AI_Tm_UP"</f>
        <v/>
      </c>
      <c r="D114" s="6">
        <f>"85"</f>
        <v/>
      </c>
      <c r="E114" s="7">
        <f>"Т масла на выходе УП Н  "</f>
        <v/>
      </c>
      <c r="F114" s="6">
        <f>CurrAttrValue(B114, 0)</f>
        <v/>
      </c>
      <c r="G114" s="6">
        <f>CurrAttrValue(A114, 0)</f>
        <v/>
      </c>
    </row>
    <row r="115" ht="20" customHeight="1">
      <c r="A115" s="5">
        <f>CONCATENATE($A$2, $A$1, C115, $B$2)</f>
        <v/>
      </c>
      <c r="B115" s="5">
        <f>CONCATENATE($A$2, $A$1, C115, $B$1)</f>
        <v/>
      </c>
      <c r="C115" s="5">
        <f>"AI.AI_Tv_ON"</f>
        <v/>
      </c>
      <c r="D115" s="6">
        <f>"86"</f>
        <v/>
      </c>
      <c r="E115" s="7">
        <f>"Т воздуха в ОН  "</f>
        <v/>
      </c>
      <c r="F115" s="6">
        <f>CurrAttrValue(B115, 0)</f>
        <v/>
      </c>
      <c r="G115" s="6">
        <f>CurrAttrValue(A115, 0)</f>
        <v/>
      </c>
    </row>
    <row r="116" ht="20" customHeight="1">
      <c r="A116" s="5">
        <f>CONCATENATE($A$2, $A$1, C116, $B$2)</f>
        <v/>
      </c>
      <c r="B116" s="5">
        <f>CONCATENATE($A$2, $A$1, C116, $B$1)</f>
        <v/>
      </c>
      <c r="C116" s="5">
        <f>"AI.AI_Vprc"</f>
        <v/>
      </c>
      <c r="D116" s="6">
        <f>"87"</f>
        <v/>
      </c>
      <c r="E116" s="7">
        <f>"Виброперемещение ПОН (rc)  "</f>
        <v/>
      </c>
      <c r="F116" s="6">
        <f>CurrAttrValue(B116, 0)</f>
        <v/>
      </c>
      <c r="G116" s="6">
        <f>CurrAttrValue(A116, 0)</f>
        <v/>
      </c>
    </row>
    <row r="117" ht="20" customHeight="1">
      <c r="A117" s="5">
        <f>CONCATENATE($A$2, $A$1, C117, $B$2)</f>
        <v/>
      </c>
      <c r="B117" s="5">
        <f>CONCATENATE($A$2, $A$1, C117, $B$1)</f>
        <v/>
      </c>
      <c r="C117" s="5">
        <f>"AI.AI_Vpbc"</f>
        <v/>
      </c>
      <c r="D117" s="6">
        <f>"88"</f>
        <v/>
      </c>
      <c r="E117" s="7">
        <f>"Виброперемещение ПОН (bc)  "</f>
        <v/>
      </c>
      <c r="F117" s="6">
        <f>CurrAttrValue(B117, 0)</f>
        <v/>
      </c>
      <c r="G117" s="6">
        <f>CurrAttrValue(A117, 0)</f>
        <v/>
      </c>
    </row>
    <row r="118" ht="20" customHeight="1">
      <c r="A118" s="5">
        <f>CONCATENATE($A$2, $A$1, C118, $B$2)</f>
        <v/>
      </c>
      <c r="B118" s="5">
        <f>CONCATENATE($A$2, $A$1, C118, $B$1)</f>
        <v/>
      </c>
      <c r="C118" s="5">
        <f>"AI.AI_Vzrc"</f>
        <v/>
      </c>
      <c r="D118" s="6">
        <f>"89"</f>
        <v/>
      </c>
      <c r="E118" s="7">
        <f>"Виброперемещение ЗОН (rc)  "</f>
        <v/>
      </c>
      <c r="F118" s="6">
        <f>CurrAttrValue(B118, 0)</f>
        <v/>
      </c>
      <c r="G118" s="6">
        <f>CurrAttrValue(A118, 0)</f>
        <v/>
      </c>
    </row>
    <row r="119" ht="20" customHeight="1">
      <c r="A119" s="5">
        <f>CONCATENATE($A$2, $A$1, C119, $B$2)</f>
        <v/>
      </c>
      <c r="B119" s="5">
        <f>CONCATENATE($A$2, $A$1, C119, $B$1)</f>
        <v/>
      </c>
      <c r="C119" s="5">
        <f>"AI.AI_Vzbc"</f>
        <v/>
      </c>
      <c r="D119" s="6">
        <f>"90"</f>
        <v/>
      </c>
      <c r="E119" s="7">
        <f>"Виброперемещение ЗОН (bc)  "</f>
        <v/>
      </c>
      <c r="F119" s="6">
        <f>CurrAttrValue(B119, 0)</f>
        <v/>
      </c>
      <c r="G119" s="6">
        <f>CurrAttrValue(A119, 0)</f>
        <v/>
      </c>
    </row>
    <row r="122" ht="35" customHeight="1">
      <c r="E122" s="8">
        <f>"должность"</f>
        <v/>
      </c>
      <c r="F122" s="8">
        <f>"ФИО"</f>
        <v/>
      </c>
      <c r="G122" s="8">
        <f>"подпись"</f>
        <v/>
      </c>
    </row>
    <row r="123" ht="40" customHeight="1">
      <c r="E123" s="1">
        <f>"Срез значений измеряемых параметров ГПА №2 на "</f>
        <v/>
      </c>
      <c r="F123" s="2">
        <f>F1</f>
        <v/>
      </c>
      <c r="G123" s="3">
        <f>G1</f>
        <v/>
      </c>
    </row>
    <row r="125" ht="20" customHeight="1">
      <c r="D125" s="4">
        <f>"№"</f>
        <v/>
      </c>
      <c r="E125" s="4">
        <f>"Наименование параметра  "</f>
        <v/>
      </c>
      <c r="F125" s="4">
        <f>"Значение"</f>
        <v/>
      </c>
      <c r="G125" s="4">
        <f>"Ед. изм"</f>
        <v/>
      </c>
    </row>
    <row r="126" ht="20" customHeight="1">
      <c r="A126" s="5">
        <f>CONCATENATE($A$2, $A$1, C126, $B$2)</f>
        <v/>
      </c>
      <c r="B126" s="5">
        <f>CONCATENATE($A$2, $A$1, C126, $B$1)</f>
        <v/>
      </c>
      <c r="C126" s="5">
        <f>"AI.AI_Vo"</f>
        <v/>
      </c>
      <c r="D126" s="6">
        <f>"91"</f>
        <v/>
      </c>
      <c r="E126" s="7">
        <f>"Осевой сдвиг ротора Н  "</f>
        <v/>
      </c>
      <c r="F126" s="6">
        <f>CurrAttrValue(B126, 0)</f>
        <v/>
      </c>
      <c r="G126" s="6">
        <f>CurrAttrValue(A126, 0)</f>
        <v/>
      </c>
    </row>
    <row r="127" ht="20" customHeight="1">
      <c r="A127" s="5">
        <f>CONCATENATE($A$2, $A$1, C127, $B$2)</f>
        <v/>
      </c>
      <c r="B127" s="5">
        <f>CONCATENATE($A$2, $A$1, C127, $B$1)</f>
        <v/>
      </c>
      <c r="C127" s="5">
        <f>"AI.AI_Zag_BN"</f>
        <v/>
      </c>
      <c r="D127" s="6">
        <f>"92"</f>
        <v/>
      </c>
      <c r="E127" s="7">
        <f>"Загазованность  Б.Н.  "</f>
        <v/>
      </c>
      <c r="F127" s="6">
        <f>CurrAttrValue(B127, 0)</f>
        <v/>
      </c>
      <c r="G127" s="6">
        <f>CurrAttrValue(A127, 0)</f>
        <v/>
      </c>
    </row>
    <row r="128" ht="20" customHeight="1">
      <c r="A128" s="5">
        <f>CONCATENATE($A$2, $A$1, C128, $B$2)</f>
        <v/>
      </c>
      <c r="B128" s="5">
        <f>CONCATENATE($A$2, $A$1, C128, $B$1)</f>
        <v/>
      </c>
      <c r="C128" s="5">
        <f>"AI.AI_Zag_BD"</f>
        <v/>
      </c>
      <c r="D128" s="6">
        <f>"93"</f>
        <v/>
      </c>
      <c r="E128" s="7">
        <f>"Загазованность  Б.Д.  "</f>
        <v/>
      </c>
      <c r="F128" s="6">
        <f>CurrAttrValue(B128, 0)</f>
        <v/>
      </c>
      <c r="G128" s="6">
        <f>CurrAttrValue(A128, 0)</f>
        <v/>
      </c>
    </row>
    <row r="129" ht="20" customHeight="1">
      <c r="A129" s="5">
        <f>CONCATENATE($A$2, $A$1, C129, $B$2)</f>
        <v/>
      </c>
      <c r="B129" s="5">
        <f>CONCATENATE($A$2, $A$1, C129, $B$1)</f>
        <v/>
      </c>
      <c r="C129" s="5">
        <f>"AI.AI_PinN"</f>
        <v/>
      </c>
      <c r="D129" s="6">
        <f>"94"</f>
        <v/>
      </c>
      <c r="E129" s="7">
        <f>"P газа на входе Н  "</f>
        <v/>
      </c>
      <c r="F129" s="6">
        <f>CurrAttrValue(B129, 0)</f>
        <v/>
      </c>
      <c r="G129" s="6">
        <f>CurrAttrValue(A129, 0)</f>
        <v/>
      </c>
    </row>
    <row r="130" ht="20" customHeight="1">
      <c r="A130" s="5">
        <f>CONCATENATE($A$2, $A$1, C130, $B$2)</f>
        <v/>
      </c>
      <c r="B130" s="5">
        <f>CONCATENATE($A$2, $A$1, C130, $B$1)</f>
        <v/>
      </c>
      <c r="C130" s="5">
        <f>"AI.AI_Pm_MBD"</f>
        <v/>
      </c>
      <c r="D130" s="6">
        <f>"95"</f>
        <v/>
      </c>
      <c r="E130" s="7">
        <f>"Давление МБД  "</f>
        <v/>
      </c>
      <c r="F130" s="6">
        <f>CurrAttrValue(B130, 0)</f>
        <v/>
      </c>
      <c r="G130" s="6">
        <f>CurrAttrValue(A130, 0)</f>
        <v/>
      </c>
    </row>
    <row r="131" ht="20" customHeight="1">
      <c r="A131" s="5">
        <f>CONCATENATE($A$2, $A$1, C131, $B$2)</f>
        <v/>
      </c>
      <c r="B131" s="5">
        <f>CONCATENATE($A$2, $A$1, C131, $B$1)</f>
        <v/>
      </c>
      <c r="C131" s="5">
        <f>"AI.AI_Pm_inTK"</f>
        <v/>
      </c>
      <c r="D131" s="6">
        <f>"96"</f>
        <v/>
      </c>
      <c r="E131" s="7">
        <f>"Р масла на входе ТК  "</f>
        <v/>
      </c>
      <c r="F131" s="6">
        <f>CurrAttrValue(B131, 0)</f>
        <v/>
      </c>
      <c r="G131" s="6">
        <f>CurrAttrValue(A131, 0)</f>
        <v/>
      </c>
    </row>
    <row r="132" ht="20" customHeight="1">
      <c r="A132" s="5">
        <f>CONCATENATE($A$2, $A$1, C132, $B$2)</f>
        <v/>
      </c>
      <c r="B132" s="5">
        <f>CONCATENATE($A$2, $A$1, C132, $B$1)</f>
        <v/>
      </c>
      <c r="C132" s="5">
        <f>"AI.AI_Pm_inST"</f>
        <v/>
      </c>
      <c r="D132" s="6">
        <f>"97"</f>
        <v/>
      </c>
      <c r="E132" s="7">
        <f>"Р масла на входе СТ  "</f>
        <v/>
      </c>
      <c r="F132" s="6">
        <f>CurrAttrValue(B132, 0)</f>
        <v/>
      </c>
      <c r="G132" s="6">
        <f>CurrAttrValue(A132, 0)</f>
        <v/>
      </c>
    </row>
    <row r="133" ht="20" customHeight="1">
      <c r="A133" s="5">
        <f>CONCATENATE($A$2, $A$1, C133, $B$2)</f>
        <v/>
      </c>
      <c r="B133" s="5">
        <f>CONCATENATE($A$2, $A$1, C133, $B$1)</f>
        <v/>
      </c>
      <c r="C133" s="5">
        <f>"AI.AI_Pm_MBN"</f>
        <v/>
      </c>
      <c r="D133" s="6">
        <f>"98"</f>
        <v/>
      </c>
      <c r="E133" s="7">
        <f>"Давление МБН  "</f>
        <v/>
      </c>
      <c r="F133" s="6">
        <f>CurrAttrValue(B133, 0)</f>
        <v/>
      </c>
      <c r="G133" s="6">
        <f>CurrAttrValue(A133, 0)</f>
        <v/>
      </c>
    </row>
    <row r="134" ht="20" customHeight="1">
      <c r="A134" s="5">
        <f>CONCATENATE($A$2, $A$1, C134, $B$2)</f>
        <v/>
      </c>
      <c r="B134" s="5">
        <f>CONCATENATE($A$2, $A$1, C134, $B$1)</f>
        <v/>
      </c>
      <c r="C134" s="5">
        <f>"AI.AI_Patm"</f>
        <v/>
      </c>
      <c r="D134" s="6">
        <f>"99"</f>
        <v/>
      </c>
      <c r="E134" s="7">
        <f>"Атмосферное давление  "</f>
        <v/>
      </c>
      <c r="F134" s="6">
        <f>CurrAttrValue(B134, 0)</f>
        <v/>
      </c>
      <c r="G134" s="6">
        <f>CurrAttrValue(A134, 0)</f>
        <v/>
      </c>
    </row>
    <row r="135" ht="20" customHeight="1">
      <c r="A135" s="5">
        <f>CONCATENATE($A$2, $A$1, C135, $B$2)</f>
        <v/>
      </c>
      <c r="B135" s="5">
        <f>CONCATENATE($A$2, $A$1, C135, $B$1)</f>
        <v/>
      </c>
      <c r="C135" s="5">
        <f>"AI.AI_Tv_PKA"</f>
        <v/>
      </c>
      <c r="D135" s="6">
        <f>"100"</f>
        <v/>
      </c>
      <c r="E135" s="7">
        <f>"Т воздуха в ПКА  "</f>
        <v/>
      </c>
      <c r="F135" s="6">
        <f>CurrAttrValue(B135, 0)</f>
        <v/>
      </c>
      <c r="G135" s="6">
        <f>CurrAttrValue(A135, 0)</f>
        <v/>
      </c>
    </row>
    <row r="136" ht="20" customHeight="1">
      <c r="A136" s="5">
        <f>CONCATENATE($A$2, $A$1, C136, $B$2)</f>
        <v/>
      </c>
      <c r="B136" s="5">
        <f>CONCATENATE($A$2, $A$1, C136, $B$1)</f>
        <v/>
      </c>
      <c r="C136" s="5">
        <f>"AI.AI_Tatm"</f>
        <v/>
      </c>
      <c r="D136" s="6">
        <f>"101"</f>
        <v/>
      </c>
      <c r="E136" s="7">
        <f>"T атомсферного воздуха  "</f>
        <v/>
      </c>
      <c r="F136" s="6">
        <f>CurrAttrValue(B136, 0)</f>
        <v/>
      </c>
      <c r="G136" s="6">
        <f>CurrAttrValue(A136, 0)</f>
        <v/>
      </c>
    </row>
    <row r="137" ht="20" customHeight="1">
      <c r="A137" s="5">
        <f>CONCATENATE($A$2, $A$1, C137, $B$2)</f>
        <v/>
      </c>
      <c r="B137" s="5">
        <f>CONCATENATE($A$2, $A$1, C137, $B$1)</f>
        <v/>
      </c>
      <c r="C137" s="5">
        <f>"AI.AI_dPtg_MSH"</f>
        <v/>
      </c>
      <c r="D137" s="6">
        <f>"102"</f>
        <v/>
      </c>
      <c r="E137" s="7">
        <f>"Перепад давления ТГ на МШ  "</f>
        <v/>
      </c>
      <c r="F137" s="6">
        <f>CurrAttrValue(B137, 0)</f>
        <v/>
      </c>
      <c r="G137" s="6">
        <f>CurrAttrValue(A137, 0)</f>
        <v/>
      </c>
    </row>
    <row r="138" ht="20" customHeight="1">
      <c r="A138" s="5">
        <f>CONCATENATE($A$2, $A$1, C138, $B$2)</f>
        <v/>
      </c>
      <c r="B138" s="5">
        <f>CONCATENATE($A$2, $A$1, C138, $B$1)</f>
        <v/>
      </c>
      <c r="C138" s="5">
        <f>"AI.AI_Ptg_MSH"</f>
        <v/>
      </c>
      <c r="D138" s="6">
        <f>"103"</f>
        <v/>
      </c>
      <c r="E138" s="7">
        <f>"Давление ТГ перед МШ (резерв)  "</f>
        <v/>
      </c>
      <c r="F138" s="6">
        <f>CurrAttrValue(B138, 0)</f>
        <v/>
      </c>
      <c r="G138" s="6">
        <f>CurrAttrValue(A138, 0)</f>
        <v/>
      </c>
    </row>
    <row r="139" ht="20" customHeight="1">
      <c r="A139" s="5">
        <f>CONCATENATE($A$2, $A$1, C139, $B$2)</f>
        <v/>
      </c>
      <c r="B139" s="5">
        <f>CONCATENATE($A$2, $A$1, C139, $B$1)</f>
        <v/>
      </c>
      <c r="C139" s="5">
        <f>"AI.AI_Tm_inD"</f>
        <v/>
      </c>
      <c r="D139" s="6">
        <f>"104"</f>
        <v/>
      </c>
      <c r="E139" s="7">
        <f>"Т масла на входе ГТД  "</f>
        <v/>
      </c>
      <c r="F139" s="6">
        <f>CurrAttrValue(B139, 0)</f>
        <v/>
      </c>
      <c r="G139" s="6">
        <f>CurrAttrValue(A139, 0)</f>
        <v/>
      </c>
    </row>
    <row r="140" ht="20" customHeight="1">
      <c r="A140" s="5">
        <f>CONCATENATE($A$2, $A$1, C140, $B$2)</f>
        <v/>
      </c>
      <c r="B140" s="5">
        <f>CONCATENATE($A$2, $A$1, C140, $B$1)</f>
        <v/>
      </c>
      <c r="C140" s="5">
        <f>"AI.AI_Tm_outD"</f>
        <v/>
      </c>
      <c r="D140" s="6">
        <f>"105"</f>
        <v/>
      </c>
      <c r="E140" s="7">
        <f>"Т масла на сливе из ГТД  "</f>
        <v/>
      </c>
      <c r="F140" s="6">
        <f>CurrAttrValue(B140, 0)</f>
        <v/>
      </c>
      <c r="G140" s="6">
        <f>CurrAttrValue(A140, 0)</f>
        <v/>
      </c>
    </row>
    <row r="141" ht="20" customHeight="1">
      <c r="A141" s="5">
        <f>CONCATENATE($A$2, $A$1, C141, $B$2)</f>
        <v/>
      </c>
      <c r="B141" s="5">
        <f>CONCATENATE($A$2, $A$1, C141, $B$1)</f>
        <v/>
      </c>
      <c r="C141" s="5">
        <f>"AI.AI_dPmg"</f>
        <v/>
      </c>
      <c r="D141" s="6">
        <f>"106"</f>
        <v/>
      </c>
      <c r="E141" s="7">
        <f>"dP масло-газ  "</f>
        <v/>
      </c>
      <c r="F141" s="6">
        <f>CurrAttrValue(B141, 0)</f>
        <v/>
      </c>
      <c r="G141" s="6">
        <f>CurrAttrValue(A141, 0)</f>
        <v/>
      </c>
    </row>
    <row r="142" ht="20" customHeight="1">
      <c r="A142" s="5">
        <f>CONCATENATE($A$2, $A$1, C142, $B$2)</f>
        <v/>
      </c>
      <c r="B142" s="5">
        <f>CONCATENATE($A$2, $A$1, C142, $B$1)</f>
        <v/>
      </c>
      <c r="C142" s="5">
        <f>"AI.AI_Pm_sN"</f>
        <v/>
      </c>
      <c r="D142" s="6">
        <f>"107"</f>
        <v/>
      </c>
      <c r="E142" s="7">
        <f>"P масла смазки Н  "</f>
        <v/>
      </c>
      <c r="F142" s="6">
        <f>CurrAttrValue(B142, 0)</f>
        <v/>
      </c>
      <c r="G142" s="6">
        <f>CurrAttrValue(A142, 0)</f>
        <v/>
      </c>
    </row>
    <row r="143" ht="20" customHeight="1">
      <c r="A143" s="5">
        <f>CONCATENATE($A$2, $A$1, C143, $B$2)</f>
        <v/>
      </c>
      <c r="B143" s="5">
        <f>CONCATENATE($A$2, $A$1, C143, $B$1)</f>
        <v/>
      </c>
      <c r="C143" s="5">
        <f>"AI.AI_Pm_uN"</f>
        <v/>
      </c>
      <c r="D143" s="6">
        <f>"108"</f>
        <v/>
      </c>
      <c r="E143" s="7">
        <f>"P масла уплотнений Н  "</f>
        <v/>
      </c>
      <c r="F143" s="6">
        <f>CurrAttrValue(B143, 0)</f>
        <v/>
      </c>
      <c r="G143" s="6">
        <f>CurrAttrValue(A143, 0)</f>
        <v/>
      </c>
    </row>
    <row r="146" ht="35" customHeight="1">
      <c r="E146" s="8">
        <f>"должность"</f>
        <v/>
      </c>
      <c r="F146" s="8">
        <f>"ФИО"</f>
        <v/>
      </c>
      <c r="G146" s="8">
        <f>"подпись"</f>
        <v/>
      </c>
    </row>
    <row r="147" ht="40" customHeight="1">
      <c r="E147" s="1">
        <f>"Срез значений измеряемых параметров ГПА №2 на "</f>
        <v/>
      </c>
      <c r="F147" s="2">
        <f>F1</f>
        <v/>
      </c>
      <c r="G147" s="3">
        <f>G1</f>
        <v/>
      </c>
    </row>
    <row r="149" ht="20" customHeight="1">
      <c r="D149" s="4">
        <f>"№"</f>
        <v/>
      </c>
      <c r="E149" s="4">
        <f>"Наименование параметра  "</f>
        <v/>
      </c>
      <c r="F149" s="4">
        <f>"Значение"</f>
        <v/>
      </c>
      <c r="G149" s="4">
        <f>"Ед. изм"</f>
        <v/>
      </c>
    </row>
    <row r="150" ht="20" customHeight="1">
      <c r="A150" s="5">
        <f>CONCATENATE($A$2, $A$1, C150, $B$2)</f>
        <v/>
      </c>
      <c r="B150" s="5">
        <f>CONCATENATE($A$2, $A$1, C150, $B$1)</f>
        <v/>
      </c>
      <c r="C150" s="5">
        <f>"AI.AI_dP_VOU"</f>
        <v/>
      </c>
      <c r="D150" s="6">
        <f>"109"</f>
        <v/>
      </c>
      <c r="E150" s="7">
        <f>"dP на фильтре ВОУ  "</f>
        <v/>
      </c>
      <c r="F150" s="6">
        <f>CurrAttrValue(B150, 0)</f>
        <v/>
      </c>
      <c r="G150" s="6">
        <f>CurrAttrValue(A150, 0)</f>
        <v/>
      </c>
    </row>
    <row r="151" ht="20" customHeight="1">
      <c r="A151" s="5">
        <f>CONCATENATE($A$2, $A$1, C151, $B$2)</f>
        <v/>
      </c>
      <c r="B151" s="5">
        <f>CONCATENATE($A$2, $A$1, C151, $B$1)</f>
        <v/>
      </c>
      <c r="C151" s="5">
        <f>"AI.AI_Tm_inN"</f>
        <v/>
      </c>
      <c r="D151" s="6">
        <f>"110"</f>
        <v/>
      </c>
      <c r="E151" s="7">
        <f>"Т масла на входе Н  "</f>
        <v/>
      </c>
      <c r="F151" s="6">
        <f>CurrAttrValue(B151, 0)</f>
        <v/>
      </c>
      <c r="G151" s="6">
        <f>CurrAttrValue(A151, 0)</f>
        <v/>
      </c>
    </row>
    <row r="152" ht="20" customHeight="1">
      <c r="A152" s="5">
        <f>CONCATENATE($A$2, $A$1, C152, $B$2)</f>
        <v/>
      </c>
      <c r="B152" s="5">
        <f>CONCATENATE($A$2, $A$1, C152, $B$1)</f>
        <v/>
      </c>
      <c r="C152" s="5">
        <f>"AI.AI_Tv_OD"</f>
        <v/>
      </c>
      <c r="D152" s="6">
        <f>"111"</f>
        <v/>
      </c>
      <c r="E152" s="7">
        <f>"T воздуха в ОД  "</f>
        <v/>
      </c>
      <c r="F152" s="6">
        <f>CurrAttrValue(B152, 0)</f>
        <v/>
      </c>
      <c r="G152" s="6">
        <f>CurrAttrValue(A152, 0)</f>
        <v/>
      </c>
    </row>
    <row r="153" ht="20" customHeight="1">
      <c r="A153" s="5">
        <f>CONCATENATE($A$2, $A$1, C153, $B$2)</f>
        <v/>
      </c>
      <c r="B153" s="5">
        <f>CONCATENATE($A$2, $A$1, C153, $B$1)</f>
        <v/>
      </c>
      <c r="C153" s="5">
        <f>"AI.AI_Tv_BB"</f>
        <v/>
      </c>
      <c r="D153" s="6">
        <f>"112"</f>
        <v/>
      </c>
      <c r="E153" s="7">
        <f>"T воздуха в ББ (резерв)  "</f>
        <v/>
      </c>
      <c r="F153" s="6">
        <f>CurrAttrValue(B153, 0)</f>
        <v/>
      </c>
      <c r="G153" s="6">
        <f>CurrAttrValue(A153, 0)</f>
        <v/>
      </c>
    </row>
    <row r="154" ht="20" customHeight="1">
      <c r="A154" s="5">
        <f>CONCATENATE($A$2, $A$1, C154, $B$2)</f>
        <v/>
      </c>
      <c r="B154" s="5">
        <f>CONCATENATE($A$2, $A$1, C154, $B$1)</f>
        <v/>
      </c>
      <c r="C154" s="5">
        <f>"AI.AI_Tv_OA"</f>
        <v/>
      </c>
      <c r="D154" s="6">
        <f>"113"</f>
        <v/>
      </c>
      <c r="E154" s="7">
        <f>"T воздуха в ОА  "</f>
        <v/>
      </c>
      <c r="F154" s="6">
        <f>CurrAttrValue(B154, 0)</f>
        <v/>
      </c>
      <c r="G154" s="6">
        <f>CurrAttrValue(A154, 0)</f>
        <v/>
      </c>
    </row>
    <row r="155" ht="20" customHeight="1">
      <c r="A155" s="5">
        <f>CONCATENATE($A$2, $A$1, C155, $B$2)</f>
        <v/>
      </c>
      <c r="B155" s="5">
        <f>CONCATENATE($A$2, $A$1, C155, $B$1)</f>
        <v/>
      </c>
      <c r="C155" s="5">
        <f>"AI.AI_V_TK"</f>
        <v/>
      </c>
      <c r="D155" s="6">
        <f>"114"</f>
        <v/>
      </c>
      <c r="E155" s="7">
        <f>"Виброскорость корпуса ТК  "</f>
        <v/>
      </c>
      <c r="F155" s="6">
        <f>CurrAttrValue(B155, 0)</f>
        <v/>
      </c>
      <c r="G155" s="6">
        <f>CurrAttrValue(A155, 0)</f>
        <v/>
      </c>
    </row>
    <row r="156" ht="20" customHeight="1">
      <c r="A156" s="5">
        <f>CONCATENATE($A$2, $A$1, C156, $B$2)</f>
        <v/>
      </c>
      <c r="B156" s="5">
        <f>CONCATENATE($A$2, $A$1, C156, $B$1)</f>
        <v/>
      </c>
      <c r="C156" s="5">
        <f>"AI.AI_V_ST"</f>
        <v/>
      </c>
      <c r="D156" s="6">
        <f>"115"</f>
        <v/>
      </c>
      <c r="E156" s="7">
        <f>"Виброскорость корпуса СТ  "</f>
        <v/>
      </c>
      <c r="F156" s="6">
        <f>CurrAttrValue(B156, 0)</f>
        <v/>
      </c>
      <c r="G156" s="6">
        <f>CurrAttrValue(A156, 0)</f>
        <v/>
      </c>
    </row>
    <row r="157" ht="20" customHeight="1">
      <c r="A157" s="5">
        <f>CONCATENATE($A$2, $A$1, C157, $B$2)</f>
        <v/>
      </c>
      <c r="B157" s="5">
        <f>CONCATENATE($A$2, $A$1, C157, $B$1)</f>
        <v/>
      </c>
      <c r="C157" s="5">
        <f>"AI.AI_U_VVOD1"</f>
        <v/>
      </c>
      <c r="D157" s="6">
        <f>"116"</f>
        <v/>
      </c>
      <c r="E157" s="7">
        <f>"Напр. на Вводе 1 (Основное питание AC 220В)  "</f>
        <v/>
      </c>
      <c r="F157" s="6">
        <f>CurrAttrValue(B157, 0)</f>
        <v/>
      </c>
      <c r="G157" s="6">
        <f>CurrAttrValue(A157, 0)</f>
        <v/>
      </c>
    </row>
    <row r="158" ht="20" customHeight="1">
      <c r="A158" s="5">
        <f>CONCATENATE($A$2, $A$1, C158, $B$2)</f>
        <v/>
      </c>
      <c r="B158" s="5">
        <f>CONCATENATE($A$2, $A$1, C158, $B$1)</f>
        <v/>
      </c>
      <c r="C158" s="5">
        <f>"AI.AI_U_VVOD2"</f>
        <v/>
      </c>
      <c r="D158" s="6">
        <f>"117"</f>
        <v/>
      </c>
      <c r="E158" s="7">
        <f>"Напр. на Вводе 2 (Резервное питание DC 220В)  "</f>
        <v/>
      </c>
      <c r="F158" s="6">
        <f>CurrAttrValue(B158, 0)</f>
        <v/>
      </c>
      <c r="G158" s="6">
        <f>CurrAttrValue(A158, 0)</f>
        <v/>
      </c>
    </row>
    <row r="159" ht="20" customHeight="1">
      <c r="A159" s="5">
        <f>CONCATENATE($A$2, $A$1, C159, $B$2)</f>
        <v/>
      </c>
      <c r="B159" s="5">
        <f>CONCATENATE($A$2, $A$1, C159, $B$1)</f>
        <v/>
      </c>
      <c r="C159" s="5">
        <f>"AI.AI_U_VVOD3"</f>
        <v/>
      </c>
      <c r="D159" s="6">
        <f>"118"</f>
        <v/>
      </c>
      <c r="E159" s="7">
        <f>"Напр. на Вводе 3 (Питание DC 27В)  "</f>
        <v/>
      </c>
      <c r="F159" s="6">
        <f>CurrAttrValue(B159, 0)</f>
        <v/>
      </c>
      <c r="G159" s="6">
        <f>CurrAttrValue(A159, 0)</f>
        <v/>
      </c>
    </row>
    <row r="162" ht="35" customHeight="1">
      <c r="E162" s="8">
        <f>"должность"</f>
        <v/>
      </c>
      <c r="F162" s="8">
        <f>"ФИО"</f>
        <v/>
      </c>
      <c r="G162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2022-08-04T15:13:52Z</dcterms:created>
  <dcterms:modified xmlns:dcterms="http://purl.org/dc/terms/" xmlns:xsi="http://www.w3.org/2001/XMLSchema-instance" xsi:type="dcterms:W3CDTF">2022-08-04T15:13:52Z</dcterms:modified>
</cp:coreProperties>
</file>