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Лист 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b val="1"/>
      <sz val="16"/>
    </font>
    <font>
      <name val="Arial"/>
      <b val="1"/>
      <sz val="14"/>
    </font>
    <font>
      <name val="Arial"/>
      <sz val="14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top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applyAlignment="1" pivotButton="0" quotePrefix="0" xfId="0">
      <alignment horizontal="right" vertical="top"/>
    </xf>
    <xf numFmtId="15" fontId="1" fillId="0" borderId="0" applyAlignment="1" pivotButton="0" quotePrefix="0" xfId="0">
      <alignment horizontal="center" vertical="top"/>
    </xf>
    <xf numFmtId="20" fontId="1" fillId="0" borderId="0" applyAlignment="1" pivotButton="0" quotePrefix="0" xfId="0">
      <alignment horizontal="left" vertical="top"/>
    </xf>
    <xf numFmtId="0" fontId="2" fillId="0" borderId="1" applyAlignment="1" pivotButton="0" quotePrefix="0" xfId="0">
      <alignment horizontal="center" vertical="center"/>
    </xf>
    <xf numFmtId="0" fontId="3" fillId="0" borderId="1" pivotButton="0" quotePrefix="0" xfId="0"/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9"/>
  <sheetViews>
    <sheetView workbookViewId="0">
      <selection activeCell="A1" sqref="A1"/>
    </sheetView>
  </sheetViews>
  <sheetFormatPr baseColWidth="8" defaultRowHeight="15"/>
  <cols>
    <col hidden="1" width="13" customWidth="1" min="1" max="1"/>
    <col hidden="1" width="13" customWidth="1" min="2" max="2"/>
    <col hidden="1" width="13" customWidth="1" min="3" max="3"/>
    <col width="7" customWidth="1" min="4" max="4"/>
    <col width="105" customWidth="1" min="5" max="5"/>
    <col width="20" customWidth="1" min="6" max="6"/>
    <col width="15" customWidth="1" min="7" max="7"/>
  </cols>
  <sheetData>
    <row r="1" ht="40" customHeight="1">
      <c r="A1">
        <f>"GPA1."</f>
        <v/>
      </c>
      <c r="B1">
        <f>".Value;1"</f>
        <v/>
      </c>
      <c r="E1" s="1">
        <f>"Срез накопленных значений по наработке ГПА №1 на "</f>
        <v/>
      </c>
      <c r="F1" s="2">
        <f>NOW()</f>
        <v/>
      </c>
      <c r="G1" s="3">
        <f>NOW()</f>
        <v/>
      </c>
    </row>
    <row r="2">
      <c r="A2">
        <f>"Получение данных с OPC UA@"</f>
        <v/>
      </c>
      <c r="B2">
        <f>".Value.100;1"</f>
        <v/>
      </c>
    </row>
    <row r="3" ht="20" customHeight="1">
      <c r="D3" s="4">
        <f>"№"</f>
        <v/>
      </c>
      <c r="E3" s="4">
        <f>"Наименование параметра  "</f>
        <v/>
      </c>
      <c r="F3" s="4">
        <f>"Значение"</f>
        <v/>
      </c>
      <c r="G3" s="4">
        <f>"Ед. изм."</f>
        <v/>
      </c>
    </row>
    <row r="4" ht="20" customHeight="1">
      <c r="A4" s="5">
        <f>CONCATENATE($A$2, $A$1, C4, $B$2)</f>
        <v/>
      </c>
      <c r="B4" s="5">
        <f>CONCATENATE($A$2, $A$1, C4, $B$1)</f>
        <v/>
      </c>
      <c r="C4" s="5">
        <f>"System.CNT.SK_Swap"</f>
        <v/>
      </c>
      <c r="D4" s="6">
        <f>"1"</f>
        <v/>
      </c>
      <c r="E4" s="7">
        <f>"СК  "</f>
        <v/>
      </c>
      <c r="F4" s="6">
        <f>CurrAttrValue(B4, 0)</f>
        <v/>
      </c>
      <c r="G4" s="6">
        <f>"-"</f>
        <v/>
      </c>
    </row>
    <row r="5" ht="20" customHeight="1">
      <c r="A5" s="5">
        <f>CONCATENATE($A$2, $A$1, C5, $B$2)</f>
        <v/>
      </c>
      <c r="B5" s="5">
        <f>CONCATENATE($A$2, $A$1, C5, $B$1)</f>
        <v/>
      </c>
      <c r="C5" s="5">
        <f>"System.CNT.VNA_Swap"</f>
        <v/>
      </c>
      <c r="D5" s="6">
        <f>"2"</f>
        <v/>
      </c>
      <c r="E5" s="7">
        <f>"Клапан ВНА  "</f>
        <v/>
      </c>
      <c r="F5" s="6">
        <f>CurrAttrValue(B5, 0)</f>
        <v/>
      </c>
      <c r="G5" s="6">
        <f>"-"</f>
        <v/>
      </c>
    </row>
    <row r="6" ht="20" customHeight="1">
      <c r="A6" s="5">
        <f>CONCATENATE($A$2, $A$1, C6, $B$2)</f>
        <v/>
      </c>
      <c r="B6" s="5">
        <f>CONCATENATE($A$2, $A$1, C6, $B$1)</f>
        <v/>
      </c>
      <c r="C6" s="5">
        <f>"System.CNT.AZ_Swap"</f>
        <v/>
      </c>
      <c r="D6" s="6">
        <f>"3"</f>
        <v/>
      </c>
      <c r="E6" s="7">
        <f>"АЗ  "</f>
        <v/>
      </c>
      <c r="F6" s="6">
        <f>CurrAttrValue(B6, 0)</f>
        <v/>
      </c>
      <c r="G6" s="6">
        <f>"-"</f>
        <v/>
      </c>
    </row>
    <row r="7" ht="20" customHeight="1">
      <c r="A7" s="5">
        <f>CONCATENATE($A$2, $A$1, C7, $B$2)</f>
        <v/>
      </c>
      <c r="B7" s="5">
        <f>CONCATENATE($A$2, $A$1, C7, $B$1)</f>
        <v/>
      </c>
      <c r="C7" s="5">
        <f>"System.CNT.KPV1_Swap"</f>
        <v/>
      </c>
      <c r="D7" s="6">
        <f>"4"</f>
        <v/>
      </c>
      <c r="E7" s="7">
        <f>"КПВ1  "</f>
        <v/>
      </c>
      <c r="F7" s="6">
        <f>CurrAttrValue(B7, 0)</f>
        <v/>
      </c>
      <c r="G7" s="6">
        <f>"-"</f>
        <v/>
      </c>
    </row>
    <row r="8" ht="20" customHeight="1">
      <c r="A8" s="5">
        <f>CONCATENATE($A$2, $A$1, C8, $B$2)</f>
        <v/>
      </c>
      <c r="B8" s="5">
        <f>CONCATENATE($A$2, $A$1, C8, $B$1)</f>
        <v/>
      </c>
      <c r="C8" s="5">
        <f>"System.CNT.KPV2_Swap"</f>
        <v/>
      </c>
      <c r="D8" s="6">
        <f>"5"</f>
        <v/>
      </c>
      <c r="E8" s="7">
        <f>"КПВ2  "</f>
        <v/>
      </c>
      <c r="F8" s="6">
        <f>CurrAttrValue(B8, 0)</f>
        <v/>
      </c>
      <c r="G8" s="6">
        <f>"-"</f>
        <v/>
      </c>
    </row>
    <row r="9" ht="20" customHeight="1">
      <c r="A9" s="5">
        <f>CONCATENATE($A$2, $A$1, C9, $B$2)</f>
        <v/>
      </c>
      <c r="B9" s="5">
        <f>CONCATENATE($A$2, $A$1, C9, $B$1)</f>
        <v/>
      </c>
      <c r="C9" s="5">
        <f>"System.CNT.KPV3_Swap"</f>
        <v/>
      </c>
      <c r="D9" s="6">
        <f>"6"</f>
        <v/>
      </c>
      <c r="E9" s="7">
        <f>"КПВ3  "</f>
        <v/>
      </c>
      <c r="F9" s="6">
        <f>CurrAttrValue(B9, 0)</f>
        <v/>
      </c>
      <c r="G9" s="6">
        <f>"-"</f>
        <v/>
      </c>
    </row>
    <row r="10" ht="20" customHeight="1">
      <c r="A10" s="5">
        <f>CONCATENATE($A$2, $A$1, C10, $B$2)</f>
        <v/>
      </c>
      <c r="B10" s="5">
        <f>CONCATENATE($A$2, $A$1, C10, $B$1)</f>
        <v/>
      </c>
      <c r="C10" s="5">
        <f>"System.CNT.KPV4_Swap"</f>
        <v/>
      </c>
      <c r="D10" s="6">
        <f>"7"</f>
        <v/>
      </c>
      <c r="E10" s="7">
        <f>"КПВ4  "</f>
        <v/>
      </c>
      <c r="F10" s="6">
        <f>CurrAttrValue(B10, 0)</f>
        <v/>
      </c>
      <c r="G10" s="6">
        <f>"-"</f>
        <v/>
      </c>
    </row>
    <row r="11" ht="20" customHeight="1">
      <c r="A11" s="5">
        <f>CONCATENATE($A$2, $A$1, C11, $B$2)</f>
        <v/>
      </c>
      <c r="B11" s="5">
        <f>CONCATENATE($A$2, $A$1, C11, $B$1)</f>
        <v/>
      </c>
      <c r="C11" s="5">
        <f>"System.CNT.KPV5_Swap"</f>
        <v/>
      </c>
      <c r="D11" s="6">
        <f>"8"</f>
        <v/>
      </c>
      <c r="E11" s="7">
        <f>"КПВ5  "</f>
        <v/>
      </c>
      <c r="F11" s="6">
        <f>CurrAttrValue(B11, 0)</f>
        <v/>
      </c>
      <c r="G11" s="6">
        <f>"-"</f>
        <v/>
      </c>
    </row>
    <row r="12" ht="20" customHeight="1">
      <c r="A12" s="5">
        <f>CONCATENATE($A$2, $A$1, C12, $B$2)</f>
        <v/>
      </c>
      <c r="B12" s="5">
        <f>CONCATENATE($A$2, $A$1, C12, $B$1)</f>
        <v/>
      </c>
      <c r="C12" s="5">
        <f>"System.CNT.VNAHeat_Swap"</f>
        <v/>
      </c>
      <c r="D12" s="6">
        <f>"9"</f>
        <v/>
      </c>
      <c r="E12" s="7">
        <f>"Клапан обогрева ВНА  "</f>
        <v/>
      </c>
      <c r="F12" s="6">
        <f>CurrAttrValue(B12, 0)</f>
        <v/>
      </c>
      <c r="G12" s="6">
        <f>"-"</f>
        <v/>
      </c>
    </row>
    <row r="13" ht="20" customHeight="1">
      <c r="A13" s="5">
        <f>CONCATENATE($A$2, $A$1, C13, $B$2)</f>
        <v/>
      </c>
      <c r="B13" s="5">
        <f>CONCATENATE($A$2, $A$1, C13, $B$1)</f>
        <v/>
      </c>
      <c r="C13" s="5">
        <f>"System.CNT.Kr1_Swap"</f>
        <v/>
      </c>
      <c r="D13" s="6">
        <f>"10"</f>
        <v/>
      </c>
      <c r="E13" s="7">
        <f>"Кран 1  "</f>
        <v/>
      </c>
      <c r="F13" s="6">
        <f>CurrAttrValue(B13, 0)</f>
        <v/>
      </c>
      <c r="G13" s="6">
        <f>"-"</f>
        <v/>
      </c>
    </row>
    <row r="14" ht="20" customHeight="1">
      <c r="A14" s="5">
        <f>CONCATENATE($A$2, $A$1, C14, $B$2)</f>
        <v/>
      </c>
      <c r="B14" s="5">
        <f>CONCATENATE($A$2, $A$1, C14, $B$1)</f>
        <v/>
      </c>
      <c r="C14" s="5">
        <f>"System.CNT.Kr2_Swap"</f>
        <v/>
      </c>
      <c r="D14" s="6">
        <f>"11"</f>
        <v/>
      </c>
      <c r="E14" s="7">
        <f>"Кран 2  "</f>
        <v/>
      </c>
      <c r="F14" s="6">
        <f>CurrAttrValue(B14, 0)</f>
        <v/>
      </c>
      <c r="G14" s="6">
        <f>"-"</f>
        <v/>
      </c>
    </row>
    <row r="15" ht="20" customHeight="1">
      <c r="A15" s="5">
        <f>CONCATENATE($A$2, $A$1, C15, $B$2)</f>
        <v/>
      </c>
      <c r="B15" s="5">
        <f>CONCATENATE($A$2, $A$1, C15, $B$1)</f>
        <v/>
      </c>
      <c r="C15" s="5">
        <f>"System.CNT.Kr4_Swap"</f>
        <v/>
      </c>
      <c r="D15" s="6">
        <f>"12"</f>
        <v/>
      </c>
      <c r="E15" s="7">
        <f>"Кран 4  "</f>
        <v/>
      </c>
      <c r="F15" s="6">
        <f>CurrAttrValue(B15, 0)</f>
        <v/>
      </c>
      <c r="G15" s="6">
        <f>"-"</f>
        <v/>
      </c>
    </row>
    <row r="16" ht="20" customHeight="1">
      <c r="A16" s="5">
        <f>CONCATENATE($A$2, $A$1, C16, $B$2)</f>
        <v/>
      </c>
      <c r="B16" s="5">
        <f>CONCATENATE($A$2, $A$1, C16, $B$1)</f>
        <v/>
      </c>
      <c r="C16" s="5">
        <f>"System.CNT.Kr5_Swap"</f>
        <v/>
      </c>
      <c r="D16" s="6">
        <f>"13"</f>
        <v/>
      </c>
      <c r="E16" s="7">
        <f>"Кран 5  "</f>
        <v/>
      </c>
      <c r="F16" s="6">
        <f>CurrAttrValue(B16, 0)</f>
        <v/>
      </c>
      <c r="G16" s="6">
        <f>"-"</f>
        <v/>
      </c>
    </row>
    <row r="17" ht="20" customHeight="1">
      <c r="A17" s="5">
        <f>CONCATENATE($A$2, $A$1, C17, $B$2)</f>
        <v/>
      </c>
      <c r="B17" s="5">
        <f>CONCATENATE($A$2, $A$1, C17, $B$1)</f>
        <v/>
      </c>
      <c r="C17" s="5">
        <f>"System.CNT.Kr6_Swap"</f>
        <v/>
      </c>
      <c r="D17" s="6">
        <f>"14"</f>
        <v/>
      </c>
      <c r="E17" s="7">
        <f>"Кран 6  "</f>
        <v/>
      </c>
      <c r="F17" s="6">
        <f>CurrAttrValue(B17, 0)</f>
        <v/>
      </c>
      <c r="G17" s="6">
        <f>"-"</f>
        <v/>
      </c>
    </row>
    <row r="18" ht="20" customHeight="1">
      <c r="A18" s="5">
        <f>CONCATENATE($A$2, $A$1, C18, $B$2)</f>
        <v/>
      </c>
      <c r="B18" s="5">
        <f>CONCATENATE($A$2, $A$1, C18, $B$1)</f>
        <v/>
      </c>
      <c r="C18" s="5">
        <f>"System.CNT.Kr9_Swap"</f>
        <v/>
      </c>
      <c r="D18" s="6">
        <f>"15"</f>
        <v/>
      </c>
      <c r="E18" s="7">
        <f>"Кран №9  "</f>
        <v/>
      </c>
      <c r="F18" s="6">
        <f>CurrAttrValue(B18, 0)</f>
        <v/>
      </c>
      <c r="G18" s="6">
        <f>"-"</f>
        <v/>
      </c>
    </row>
    <row r="19" ht="20" customHeight="1">
      <c r="A19" s="5">
        <f>CONCATENATE($A$2, $A$1, C19, $B$2)</f>
        <v/>
      </c>
      <c r="B19" s="5">
        <f>CONCATENATE($A$2, $A$1, C19, $B$1)</f>
        <v/>
      </c>
      <c r="C19" s="5">
        <f>"System.CNT.Kr10_Swap"</f>
        <v/>
      </c>
      <c r="D19" s="6">
        <f>"16"</f>
        <v/>
      </c>
      <c r="E19" s="7">
        <f>"Кран №10  "</f>
        <v/>
      </c>
      <c r="F19" s="6">
        <f>CurrAttrValue(B19, 0)</f>
        <v/>
      </c>
      <c r="G19" s="6">
        <f>"-"</f>
        <v/>
      </c>
    </row>
    <row r="20" ht="20" customHeight="1">
      <c r="A20" s="5">
        <f>CONCATENATE($A$2, $A$1, C20, $B$2)</f>
        <v/>
      </c>
      <c r="B20" s="5">
        <f>CONCATENATE($A$2, $A$1, C20, $B$1)</f>
        <v/>
      </c>
      <c r="C20" s="5">
        <f>"System.CNT.Kr11_Swap"</f>
        <v/>
      </c>
      <c r="D20" s="6">
        <f>"17"</f>
        <v/>
      </c>
      <c r="E20" s="7">
        <f>"Кран 11  "</f>
        <v/>
      </c>
      <c r="F20" s="6">
        <f>CurrAttrValue(B20, 0)</f>
        <v/>
      </c>
      <c r="G20" s="6">
        <f>"-"</f>
        <v/>
      </c>
    </row>
    <row r="21" ht="20" customHeight="1">
      <c r="A21" s="5">
        <f>CONCATENATE($A$2, $A$1, C21, $B$2)</f>
        <v/>
      </c>
      <c r="B21" s="5">
        <f>CONCATENATE($A$2, $A$1, C21, $B$1)</f>
        <v/>
      </c>
      <c r="C21" s="5">
        <f>"System.CNT.Kr12_Swap"</f>
        <v/>
      </c>
      <c r="D21" s="6">
        <f>"18"</f>
        <v/>
      </c>
      <c r="E21" s="7">
        <f>"Кран 12  "</f>
        <v/>
      </c>
      <c r="F21" s="6">
        <f>CurrAttrValue(B21, 0)</f>
        <v/>
      </c>
      <c r="G21" s="6">
        <f>"-"</f>
        <v/>
      </c>
    </row>
    <row r="24" ht="35" customHeight="1">
      <c r="E24" s="8">
        <f>"должность"</f>
        <v/>
      </c>
      <c r="F24" s="8">
        <f>"ФИО"</f>
        <v/>
      </c>
      <c r="G24" s="8">
        <f>"подпись"</f>
        <v/>
      </c>
    </row>
    <row r="25" ht="40" customHeight="1">
      <c r="E25" s="1">
        <f>"Срез накопленных значений по наработке ГПА №1 на "</f>
        <v/>
      </c>
      <c r="F25" s="2">
        <f>F1</f>
        <v/>
      </c>
      <c r="G25" s="3">
        <f>G1</f>
        <v/>
      </c>
    </row>
    <row r="27" ht="20" customHeight="1">
      <c r="D27" s="4">
        <f>"№"</f>
        <v/>
      </c>
      <c r="E27" s="4">
        <f>"Наименование параметра  "</f>
        <v/>
      </c>
      <c r="F27" s="4">
        <f>"Значение"</f>
        <v/>
      </c>
      <c r="G27" s="4">
        <f>"Ед. изм"</f>
        <v/>
      </c>
    </row>
    <row r="28" ht="20" customHeight="1">
      <c r="A28" s="5">
        <f>CONCATENATE($A$2, $A$1, C28, $B$2)</f>
        <v/>
      </c>
      <c r="B28" s="5">
        <f>CONCATENATE($A$2, $A$1, C28, $B$1)</f>
        <v/>
      </c>
      <c r="C28" s="5">
        <f>"System.CNT.Kr13_Swap"</f>
        <v/>
      </c>
      <c r="D28" s="6">
        <f>"19"</f>
        <v/>
      </c>
      <c r="E28" s="7">
        <f>"Кран 13  "</f>
        <v/>
      </c>
      <c r="F28" s="6">
        <f>CurrAttrValue(B28, 0)</f>
        <v/>
      </c>
      <c r="G28" s="6">
        <f>"-"</f>
        <v/>
      </c>
    </row>
    <row r="29" ht="20" customHeight="1">
      <c r="A29" s="5">
        <f>CONCATENATE($A$2, $A$1, C29, $B$2)</f>
        <v/>
      </c>
      <c r="B29" s="5">
        <f>CONCATENATE($A$2, $A$1, C29, $B$1)</f>
        <v/>
      </c>
      <c r="C29" s="5">
        <f>"System.CNT.PNS_WorkTime"</f>
        <v/>
      </c>
      <c r="D29" s="6">
        <f>"20"</f>
        <v/>
      </c>
      <c r="E29" s="7">
        <f>"ПНС  "</f>
        <v/>
      </c>
      <c r="F29" s="6">
        <f>CurrAttrValue(B29, 0)</f>
        <v/>
      </c>
      <c r="G29" s="6">
        <f>"час"</f>
        <v/>
      </c>
    </row>
    <row r="30" ht="20" customHeight="1">
      <c r="A30" s="5">
        <f>CONCATENATE($A$2, $A$1, C30, $B$2)</f>
        <v/>
      </c>
      <c r="B30" s="5">
        <f>CONCATENATE($A$2, $A$1, C30, $B$1)</f>
        <v/>
      </c>
      <c r="C30" s="5">
        <f>"System.CNT.PNS_Swap"</f>
        <v/>
      </c>
      <c r="D30" s="6">
        <f>"21"</f>
        <v/>
      </c>
      <c r="E30" s="7">
        <f>"ПНС  "</f>
        <v/>
      </c>
      <c r="F30" s="6">
        <f>CurrAttrValue(B30, 0)</f>
        <v/>
      </c>
      <c r="G30" s="6">
        <f>"-"</f>
        <v/>
      </c>
    </row>
    <row r="31" ht="20" customHeight="1">
      <c r="A31" s="5">
        <f>CONCATENATE($A$2, $A$1, C31, $B$2)</f>
        <v/>
      </c>
      <c r="B31" s="5">
        <f>CONCATENATE($A$2, $A$1, C31, $B$1)</f>
        <v/>
      </c>
      <c r="C31" s="5">
        <f>"System.CNT.PNU_WorkTime"</f>
        <v/>
      </c>
      <c r="D31" s="6">
        <f>"22"</f>
        <v/>
      </c>
      <c r="E31" s="7">
        <f>"ПНУ  "</f>
        <v/>
      </c>
      <c r="F31" s="6">
        <f>CurrAttrValue(B31, 0)</f>
        <v/>
      </c>
      <c r="G31" s="6">
        <f>"час"</f>
        <v/>
      </c>
    </row>
    <row r="32" ht="20" customHeight="1">
      <c r="A32" s="5">
        <f>CONCATENATE($A$2, $A$1, C32, $B$2)</f>
        <v/>
      </c>
      <c r="B32" s="5">
        <f>CONCATENATE($A$2, $A$1, C32, $B$1)</f>
        <v/>
      </c>
      <c r="C32" s="5">
        <f>"System.CNT.PNU_Swap"</f>
        <v/>
      </c>
      <c r="D32" s="6">
        <f>"23"</f>
        <v/>
      </c>
      <c r="E32" s="7">
        <f>"ПНУ  "</f>
        <v/>
      </c>
      <c r="F32" s="6">
        <f>CurrAttrValue(B32, 0)</f>
        <v/>
      </c>
      <c r="G32" s="6">
        <f>"-"</f>
        <v/>
      </c>
    </row>
    <row r="33" ht="20" customHeight="1">
      <c r="A33" s="5">
        <f>CONCATENATE($A$2, $A$1, C33, $B$2)</f>
        <v/>
      </c>
      <c r="B33" s="5">
        <f>CONCATENATE($A$2, $A$1, C33, $B$1)</f>
        <v/>
      </c>
      <c r="C33" s="5">
        <f>"System.CNT.VVON_WorkTime"</f>
        <v/>
      </c>
      <c r="D33" s="6">
        <f>"24"</f>
        <v/>
      </c>
      <c r="E33" s="7">
        <f>"ВВОН  "</f>
        <v/>
      </c>
      <c r="F33" s="6">
        <f>CurrAttrValue(B33, 0)</f>
        <v/>
      </c>
      <c r="G33" s="6">
        <f>"час"</f>
        <v/>
      </c>
    </row>
    <row r="34" ht="20" customHeight="1">
      <c r="A34" s="5">
        <f>CONCATENATE($A$2, $A$1, C34, $B$2)</f>
        <v/>
      </c>
      <c r="B34" s="5">
        <f>CONCATENATE($A$2, $A$1, C34, $B$1)</f>
        <v/>
      </c>
      <c r="C34" s="5">
        <f>"System.CNT.VVOU_WorkTime"</f>
        <v/>
      </c>
      <c r="D34" s="6">
        <f>"25"</f>
        <v/>
      </c>
      <c r="E34" s="7">
        <f>"ВВОУ  "</f>
        <v/>
      </c>
      <c r="F34" s="6">
        <f>CurrAttrValue(B34, 0)</f>
        <v/>
      </c>
      <c r="G34" s="6">
        <f>"час"</f>
        <v/>
      </c>
    </row>
    <row r="35" ht="20" customHeight="1">
      <c r="A35" s="5">
        <f>CONCATENATE($A$2, $A$1, C35, $B$2)</f>
        <v/>
      </c>
      <c r="B35" s="5">
        <f>CONCATENATE($A$2, $A$1, C35, $B$1)</f>
        <v/>
      </c>
      <c r="C35" s="5">
        <f>"System.CNT.VMOD1_WorkTime"</f>
        <v/>
      </c>
      <c r="D35" s="6">
        <f>"26"</f>
        <v/>
      </c>
      <c r="E35" s="7">
        <f>"ВМОД-1  "</f>
        <v/>
      </c>
      <c r="F35" s="6">
        <f>CurrAttrValue(B35, 0)</f>
        <v/>
      </c>
      <c r="G35" s="6">
        <f>"час"</f>
        <v/>
      </c>
    </row>
    <row r="36" ht="20" customHeight="1">
      <c r="A36" s="5">
        <f>CONCATENATE($A$2, $A$1, C36, $B$2)</f>
        <v/>
      </c>
      <c r="B36" s="5">
        <f>CONCATENATE($A$2, $A$1, C36, $B$1)</f>
        <v/>
      </c>
      <c r="C36" s="5">
        <f>"System.CNT.VMOD2_WorkTime"</f>
        <v/>
      </c>
      <c r="D36" s="6">
        <f>"27"</f>
        <v/>
      </c>
      <c r="E36" s="7">
        <f>"ВМОД-2  "</f>
        <v/>
      </c>
      <c r="F36" s="6">
        <f>CurrAttrValue(B36, 0)</f>
        <v/>
      </c>
      <c r="G36" s="6">
        <f>"час"</f>
        <v/>
      </c>
    </row>
    <row r="37" ht="20" customHeight="1">
      <c r="A37" s="5">
        <f>CONCATENATE($A$2, $A$1, C37, $B$2)</f>
        <v/>
      </c>
      <c r="B37" s="5">
        <f>CONCATENATE($A$2, $A$1, C37, $B$1)</f>
        <v/>
      </c>
      <c r="C37" s="5">
        <f>"System.CNT.VMON1_WorkTime"</f>
        <v/>
      </c>
      <c r="D37" s="6">
        <f>"28"</f>
        <v/>
      </c>
      <c r="E37" s="7">
        <f>"ВМОН-1  "</f>
        <v/>
      </c>
      <c r="F37" s="6">
        <f>CurrAttrValue(B37, 0)</f>
        <v/>
      </c>
      <c r="G37" s="6">
        <f>"час"</f>
        <v/>
      </c>
    </row>
    <row r="38" ht="20" customHeight="1">
      <c r="A38" s="5">
        <f>CONCATENATE($A$2, $A$1, C38, $B$2)</f>
        <v/>
      </c>
      <c r="B38" s="5">
        <f>CONCATENATE($A$2, $A$1, C38, $B$1)</f>
        <v/>
      </c>
      <c r="C38" s="5">
        <f>"System.CNT.VMON2_WorkTime"</f>
        <v/>
      </c>
      <c r="D38" s="6">
        <f>"29"</f>
        <v/>
      </c>
      <c r="E38" s="7">
        <f>"ВМОН-2  "</f>
        <v/>
      </c>
      <c r="F38" s="6">
        <f>CurrAttrValue(B38, 0)</f>
        <v/>
      </c>
      <c r="G38" s="6">
        <f>"час"</f>
        <v/>
      </c>
    </row>
    <row r="39" ht="20" customHeight="1">
      <c r="A39" s="5">
        <f>CONCATENATE($A$2, $A$1, C39, $B$2)</f>
        <v/>
      </c>
      <c r="B39" s="5">
        <f>CONCATENATE($A$2, $A$1, C39, $B$1)</f>
        <v/>
      </c>
      <c r="C39" s="5">
        <f>"System.CNT.MBD_Heat_WorkTime"</f>
        <v/>
      </c>
      <c r="D39" s="6">
        <f>"30"</f>
        <v/>
      </c>
      <c r="E39" s="7">
        <f>"ТЭН МБД  "</f>
        <v/>
      </c>
      <c r="F39" s="6">
        <f>CurrAttrValue(B39, 0)</f>
        <v/>
      </c>
      <c r="G39" s="6">
        <f>"час"</f>
        <v/>
      </c>
    </row>
    <row r="40" ht="20" customHeight="1">
      <c r="A40" s="5">
        <f>CONCATENATE($A$2, $A$1, C40, $B$2)</f>
        <v/>
      </c>
      <c r="B40" s="5">
        <f>CONCATENATE($A$2, $A$1, C40, $B$1)</f>
        <v/>
      </c>
      <c r="C40" s="5">
        <f>"System.CNT.MBN_Heat_WorkTime"</f>
        <v/>
      </c>
      <c r="D40" s="6">
        <f>"31"</f>
        <v/>
      </c>
      <c r="E40" s="7">
        <f>"ТЭН МБН  "</f>
        <v/>
      </c>
      <c r="F40" s="6">
        <f>CurrAttrValue(B40, 0)</f>
        <v/>
      </c>
      <c r="G40" s="6">
        <f>"час"</f>
        <v/>
      </c>
    </row>
    <row r="41" ht="20" customHeight="1">
      <c r="A41" s="5">
        <f>CONCATENATE($A$2, $A$1, C41, $B$2)</f>
        <v/>
      </c>
      <c r="B41" s="5">
        <f>CONCATENATE($A$2, $A$1, C41, $B$1)</f>
        <v/>
      </c>
      <c r="C41" s="5">
        <f>"System.CNT.Buzzer_Swap"</f>
        <v/>
      </c>
      <c r="D41" s="6">
        <f>"32"</f>
        <v/>
      </c>
      <c r="E41" s="7">
        <f>"Звуковая сигнализация  "</f>
        <v/>
      </c>
      <c r="F41" s="6">
        <f>CurrAttrValue(B41, 0)</f>
        <v/>
      </c>
      <c r="G41" s="6">
        <f>"-"</f>
        <v/>
      </c>
    </row>
    <row r="42" ht="20" customHeight="1">
      <c r="A42" s="5">
        <f>CONCATENATE($A$2, $A$1, C42, $B$2)</f>
        <v/>
      </c>
      <c r="B42" s="5">
        <f>CONCATENATE($A$2, $A$1, C42, $B$1)</f>
        <v/>
      </c>
      <c r="C42" s="5">
        <f>"System.CNT.Buzzer2_Swap"</f>
        <v/>
      </c>
      <c r="D42" s="6">
        <f>"33"</f>
        <v/>
      </c>
      <c r="E42" s="7">
        <f>"Звуковуя сигнализация (тон 2)  "</f>
        <v/>
      </c>
      <c r="F42" s="6">
        <f>CurrAttrValue(B42, 0)</f>
        <v/>
      </c>
      <c r="G42" s="6">
        <f>"-"</f>
        <v/>
      </c>
    </row>
    <row r="43" ht="20" customHeight="1">
      <c r="A43" s="5">
        <f>CONCATENATE($A$2, $A$1, C43, $B$2)</f>
        <v/>
      </c>
      <c r="B43" s="5">
        <f>CONCATENATE($A$2, $A$1, C43, $B$1)</f>
        <v/>
      </c>
      <c r="C43" s="5">
        <f>"System.CNT.ONGPA_Swap"</f>
        <v/>
      </c>
      <c r="D43" s="6">
        <f>"34"</f>
        <v/>
      </c>
      <c r="E43" s="7">
        <f>"Агрегат в работе  "</f>
        <v/>
      </c>
      <c r="F43" s="6">
        <f>CurrAttrValue(B43, 0)</f>
        <v/>
      </c>
      <c r="G43" s="6">
        <f>"-"</f>
        <v/>
      </c>
    </row>
    <row r="44" ht="20" customHeight="1">
      <c r="A44" s="5">
        <f>CONCATENATE($A$2, $A$1, C44, $B$2)</f>
        <v/>
      </c>
      <c r="B44" s="5">
        <f>CONCATENATE($A$2, $A$1, C44, $B$1)</f>
        <v/>
      </c>
      <c r="C44" s="5">
        <f>"System.CNT.Warning_Swap"</f>
        <v/>
      </c>
      <c r="D44" s="6">
        <f>"35"</f>
        <v/>
      </c>
      <c r="E44" s="7">
        <f>"Предупредительная сигнализация  "</f>
        <v/>
      </c>
      <c r="F44" s="6">
        <f>CurrAttrValue(B44, 0)</f>
        <v/>
      </c>
      <c r="G44" s="6">
        <f>"-"</f>
        <v/>
      </c>
    </row>
    <row r="45" ht="20" customHeight="1">
      <c r="A45" s="5">
        <f>CONCATENATE($A$2, $A$1, C45, $B$2)</f>
        <v/>
      </c>
      <c r="B45" s="5">
        <f>CONCATENATE($A$2, $A$1, C45, $B$1)</f>
        <v/>
      </c>
      <c r="C45" s="5">
        <f>"System.CNT.Alarm_Swap"</f>
        <v/>
      </c>
      <c r="D45" s="6">
        <f>"36"</f>
        <v/>
      </c>
      <c r="E45" s="7">
        <f>"Аварийная сигнализация  "</f>
        <v/>
      </c>
      <c r="F45" s="6">
        <f>CurrAttrValue(B45, 0)</f>
        <v/>
      </c>
      <c r="G45" s="6">
        <f>"-"</f>
        <v/>
      </c>
    </row>
    <row r="48" ht="35" customHeight="1">
      <c r="E48" s="8">
        <f>"должность"</f>
        <v/>
      </c>
      <c r="F48" s="8">
        <f>"ФИО"</f>
        <v/>
      </c>
      <c r="G48" s="8">
        <f>"подпись"</f>
        <v/>
      </c>
    </row>
    <row r="49" ht="40" customHeight="1">
      <c r="E49" s="1">
        <f>"Срез накопленных значений по наработке ГПА №1 на "</f>
        <v/>
      </c>
      <c r="F49" s="2">
        <f>F1</f>
        <v/>
      </c>
      <c r="G49" s="3">
        <f>G1</f>
        <v/>
      </c>
    </row>
    <row r="51" ht="20" customHeight="1">
      <c r="D51" s="4">
        <f>"№"</f>
        <v/>
      </c>
      <c r="E51" s="4">
        <f>"Наименование параметра  "</f>
        <v/>
      </c>
      <c r="F51" s="4">
        <f>"Значение"</f>
        <v/>
      </c>
      <c r="G51" s="4">
        <f>"Ед. изм"</f>
        <v/>
      </c>
    </row>
    <row r="52" ht="20" customHeight="1">
      <c r="A52" s="5">
        <f>CONCATENATE($A$2, $A$1, C52, $B$2)</f>
        <v/>
      </c>
      <c r="B52" s="5">
        <f>CONCATENATE($A$2, $A$1, C52, $B$1)</f>
        <v/>
      </c>
      <c r="C52" s="5">
        <f>"System.CNT.Indication_AO_Swap"</f>
        <v/>
      </c>
      <c r="D52" s="6">
        <f>"37"</f>
        <v/>
      </c>
      <c r="E52" s="7">
        <f>"""Индикация кн. АО""    "</f>
        <v/>
      </c>
      <c r="F52" s="6">
        <f>CurrAttrValue(B52, 0)</f>
        <v/>
      </c>
      <c r="G52" s="6">
        <f>"-"</f>
        <v/>
      </c>
    </row>
    <row r="53" ht="20" customHeight="1">
      <c r="A53" s="5">
        <f>CONCATENATE($A$2, $A$1, C53, $B$2)</f>
        <v/>
      </c>
      <c r="B53" s="5">
        <f>CONCATENATE($A$2, $A$1, C53, $B$1)</f>
        <v/>
      </c>
      <c r="C53" s="5">
        <f>"System.CNT.CheckSPO_Swap"</f>
        <v/>
      </c>
      <c r="D53" s="6">
        <f>"38"</f>
        <v/>
      </c>
      <c r="E53" s="7">
        <f>"Контроль СПО (БЗА)  "</f>
        <v/>
      </c>
      <c r="F53" s="6">
        <f>CurrAttrValue(B53, 0)</f>
        <v/>
      </c>
      <c r="G53" s="6">
        <f>"-"</f>
        <v/>
      </c>
    </row>
    <row r="54" ht="20" customHeight="1">
      <c r="A54" s="5">
        <f>CONCATENATE($A$2, $A$1, C54, $B$2)</f>
        <v/>
      </c>
      <c r="B54" s="5">
        <f>CONCATENATE($A$2, $A$1, C54, $B$1)</f>
        <v/>
      </c>
      <c r="C54" s="5">
        <f>"System.CNT.UnlockSPO_Swap"</f>
        <v/>
      </c>
      <c r="D54" s="6">
        <f>"39"</f>
        <v/>
      </c>
      <c r="E54" s="7">
        <f>"Деблокировка СПО (БЗА)  "</f>
        <v/>
      </c>
      <c r="F54" s="6">
        <f>CurrAttrValue(B54, 0)</f>
        <v/>
      </c>
      <c r="G54" s="6">
        <f>"-"</f>
        <v/>
      </c>
    </row>
    <row r="55" ht="20" customHeight="1">
      <c r="A55" s="5">
        <f>CONCATENATE($A$2, $A$1, C55, $B$2)</f>
        <v/>
      </c>
      <c r="B55" s="5">
        <f>CONCATENATE($A$2, $A$1, C55, $B$1)</f>
        <v/>
      </c>
      <c r="C55" s="5">
        <f>"System.CNT.VibrControl_Swap"</f>
        <v/>
      </c>
      <c r="D55" s="6">
        <f>"40"</f>
        <v/>
      </c>
      <c r="E55" s="7">
        <f>"Контроль вибрации  "</f>
        <v/>
      </c>
      <c r="F55" s="6">
        <f>CurrAttrValue(B55, 0)</f>
        <v/>
      </c>
      <c r="G55" s="6">
        <f>"-"</f>
        <v/>
      </c>
    </row>
    <row r="56" ht="20" customHeight="1">
      <c r="A56" s="5">
        <f>CONCATENATE($A$2, $A$1, C56, $B$2)</f>
        <v/>
      </c>
      <c r="B56" s="5">
        <f>CONCATENATE($A$2, $A$1, C56, $B$1)</f>
        <v/>
      </c>
      <c r="C56" s="5">
        <f>"System.CNT.Kr15_Swap"</f>
        <v/>
      </c>
      <c r="D56" s="6">
        <f>"41"</f>
        <v/>
      </c>
      <c r="E56" s="7">
        <f>"Кран 15  "</f>
        <v/>
      </c>
      <c r="F56" s="6">
        <f>CurrAttrValue(B56, 0)</f>
        <v/>
      </c>
      <c r="G56" s="6">
        <f>"-"</f>
        <v/>
      </c>
    </row>
    <row r="59" ht="35" customHeight="1">
      <c r="E59" s="8">
        <f>"должность"</f>
        <v/>
      </c>
      <c r="F59" s="8">
        <f>"ФИО"</f>
        <v/>
      </c>
      <c r="G59" s="8">
        <f>"подпись"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2022-08-04T15:13:52Z</dcterms:created>
  <dcterms:modified xmlns:dcterms="http://purl.org/dc/terms/" xmlns:xsi="http://www.w3.org/2001/XMLSchema-instance" xsi:type="dcterms:W3CDTF">2022-08-04T15:13:52Z</dcterms:modified>
</cp:coreProperties>
</file>