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right" vertical="top"/>
    </xf>
    <xf numFmtId="15" fontId="1" fillId="0" borderId="0" applyAlignment="1" pivotButton="0" quotePrefix="0" xfId="0">
      <alignment horizontal="center" vertical="top"/>
    </xf>
    <xf numFmtId="2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2" max="2"/>
    <col hidden="1" width="13" customWidth="1" min="3" max="3"/>
    <col width="7" customWidth="1" min="4" max="4"/>
    <col width="105" customWidth="1" min="5" max="5"/>
    <col width="20" customWidth="1" min="6" max="6"/>
    <col width="15" customWidth="1" min="7" max="7"/>
  </cols>
  <sheetData>
    <row r="1" ht="40" customHeight="1">
      <c r="A1">
        <f>"GPA2."</f>
        <v/>
      </c>
      <c r="B1">
        <f>".Value;1"</f>
        <v/>
      </c>
      <c r="E1" s="1">
        <f>"Срез накопленных значений по наработке ГПА №2 на "</f>
        <v/>
      </c>
      <c r="F1" s="2">
        <f>NOW()</f>
        <v/>
      </c>
      <c r="G1" s="3">
        <f>NOW()</f>
        <v/>
      </c>
    </row>
    <row r="2">
      <c r="A2">
        <f>"Получение данных с OPC UA@"</f>
        <v/>
      </c>
      <c r="B2">
        <f>".Value.100;1"</f>
        <v/>
      </c>
    </row>
    <row r="3" ht="20" customHeight="1">
      <c r="D3" s="4">
        <f>"№"</f>
        <v/>
      </c>
      <c r="E3" s="4">
        <f>"Наименование параметра  "</f>
        <v/>
      </c>
      <c r="F3" s="4">
        <f>"Значение"</f>
        <v/>
      </c>
      <c r="G3" s="4">
        <f>"Ед. изм."</f>
        <v/>
      </c>
    </row>
    <row r="59" ht="20" customHeight="1">
      <c r="A59" s="5">
        <f>CONCATENATE($A$2, $A$1, C59, $B$2)</f>
        <v/>
      </c>
      <c r="B59" s="5">
        <f>CONCATENATE($A$2, $A$1, C59, $B$1)</f>
        <v/>
      </c>
      <c r="C59" s="5">
        <f>"System.CNT.SK_Swap"</f>
        <v/>
      </c>
      <c r="D59" s="6">
        <f>"42"</f>
        <v/>
      </c>
      <c r="E59" s="7">
        <f>"СК  "</f>
        <v/>
      </c>
      <c r="F59" s="6">
        <f>CurrAttrValue(B59, 0)</f>
        <v/>
      </c>
      <c r="G59" s="6">
        <f>"-"</f>
        <v/>
      </c>
    </row>
    <row r="60" ht="20" customHeight="1">
      <c r="A60" s="5">
        <f>CONCATENATE($A$2, $A$1, C60, $B$2)</f>
        <v/>
      </c>
      <c r="B60" s="5">
        <f>CONCATENATE($A$2, $A$1, C60, $B$1)</f>
        <v/>
      </c>
      <c r="C60" s="5">
        <f>"System.CNT.VNA_Swap"</f>
        <v/>
      </c>
      <c r="D60" s="6">
        <f>"43"</f>
        <v/>
      </c>
      <c r="E60" s="7">
        <f>"Клапан ВНА  "</f>
        <v/>
      </c>
      <c r="F60" s="6">
        <f>CurrAttrValue(B60, 0)</f>
        <v/>
      </c>
      <c r="G60" s="6">
        <f>"-"</f>
        <v/>
      </c>
    </row>
    <row r="61" ht="20" customHeight="1">
      <c r="A61" s="5">
        <f>CONCATENATE($A$2, $A$1, C61, $B$2)</f>
        <v/>
      </c>
      <c r="B61" s="5">
        <f>CONCATENATE($A$2, $A$1, C61, $B$1)</f>
        <v/>
      </c>
      <c r="C61" s="5">
        <f>"System.CNT.AZ_Swap"</f>
        <v/>
      </c>
      <c r="D61" s="6">
        <f>"44"</f>
        <v/>
      </c>
      <c r="E61" s="7">
        <f>"АЗ  "</f>
        <v/>
      </c>
      <c r="F61" s="6">
        <f>CurrAttrValue(B61, 0)</f>
        <v/>
      </c>
      <c r="G61" s="6">
        <f>"-"</f>
        <v/>
      </c>
    </row>
    <row r="62" ht="20" customHeight="1">
      <c r="A62" s="5">
        <f>CONCATENATE($A$2, $A$1, C62, $B$2)</f>
        <v/>
      </c>
      <c r="B62" s="5">
        <f>CONCATENATE($A$2, $A$1, C62, $B$1)</f>
        <v/>
      </c>
      <c r="C62" s="5">
        <f>"System.CNT.KPV1_Swap"</f>
        <v/>
      </c>
      <c r="D62" s="6">
        <f>"45"</f>
        <v/>
      </c>
      <c r="E62" s="7">
        <f>"КПВ1  "</f>
        <v/>
      </c>
      <c r="F62" s="6">
        <f>CurrAttrValue(B62, 0)</f>
        <v/>
      </c>
      <c r="G62" s="6">
        <f>"-"</f>
        <v/>
      </c>
    </row>
    <row r="63" ht="20" customHeight="1">
      <c r="A63" s="5">
        <f>CONCATENATE($A$2, $A$1, C63, $B$2)</f>
        <v/>
      </c>
      <c r="B63" s="5">
        <f>CONCATENATE($A$2, $A$1, C63, $B$1)</f>
        <v/>
      </c>
      <c r="C63" s="5">
        <f>"System.CNT.KPV2_Swap"</f>
        <v/>
      </c>
      <c r="D63" s="6">
        <f>"46"</f>
        <v/>
      </c>
      <c r="E63" s="7">
        <f>"КПВ2  "</f>
        <v/>
      </c>
      <c r="F63" s="6">
        <f>CurrAttrValue(B63, 0)</f>
        <v/>
      </c>
      <c r="G63" s="6">
        <f>"-"</f>
        <v/>
      </c>
    </row>
    <row r="64" ht="20" customHeight="1">
      <c r="A64" s="5">
        <f>CONCATENATE($A$2, $A$1, C64, $B$2)</f>
        <v/>
      </c>
      <c r="B64" s="5">
        <f>CONCATENATE($A$2, $A$1, C64, $B$1)</f>
        <v/>
      </c>
      <c r="C64" s="5">
        <f>"System.CNT.KPV3_Swap"</f>
        <v/>
      </c>
      <c r="D64" s="6">
        <f>"47"</f>
        <v/>
      </c>
      <c r="E64" s="7">
        <f>"КПВ3  "</f>
        <v/>
      </c>
      <c r="F64" s="6">
        <f>CurrAttrValue(B64, 0)</f>
        <v/>
      </c>
      <c r="G64" s="6">
        <f>"-"</f>
        <v/>
      </c>
    </row>
    <row r="65" ht="20" customHeight="1">
      <c r="A65" s="5">
        <f>CONCATENATE($A$2, $A$1, C65, $B$2)</f>
        <v/>
      </c>
      <c r="B65" s="5">
        <f>CONCATENATE($A$2, $A$1, C65, $B$1)</f>
        <v/>
      </c>
      <c r="C65" s="5">
        <f>"System.CNT.KPV4_Swap"</f>
        <v/>
      </c>
      <c r="D65" s="6">
        <f>"48"</f>
        <v/>
      </c>
      <c r="E65" s="7">
        <f>"КПВ4  "</f>
        <v/>
      </c>
      <c r="F65" s="6">
        <f>CurrAttrValue(B65, 0)</f>
        <v/>
      </c>
      <c r="G65" s="6">
        <f>"-"</f>
        <v/>
      </c>
    </row>
    <row r="66" ht="20" customHeight="1">
      <c r="A66" s="5">
        <f>CONCATENATE($A$2, $A$1, C66, $B$2)</f>
        <v/>
      </c>
      <c r="B66" s="5">
        <f>CONCATENATE($A$2, $A$1, C66, $B$1)</f>
        <v/>
      </c>
      <c r="C66" s="5">
        <f>"System.CNT.KPV5_Swap"</f>
        <v/>
      </c>
      <c r="D66" s="6">
        <f>"49"</f>
        <v/>
      </c>
      <c r="E66" s="7">
        <f>"КПВ5  "</f>
        <v/>
      </c>
      <c r="F66" s="6">
        <f>CurrAttrValue(B66, 0)</f>
        <v/>
      </c>
      <c r="G66" s="6">
        <f>"-"</f>
        <v/>
      </c>
    </row>
    <row r="67" ht="20" customHeight="1">
      <c r="A67" s="5">
        <f>CONCATENATE($A$2, $A$1, C67, $B$2)</f>
        <v/>
      </c>
      <c r="B67" s="5">
        <f>CONCATENATE($A$2, $A$1, C67, $B$1)</f>
        <v/>
      </c>
      <c r="C67" s="5">
        <f>"System.CNT.VNAHeat_Swap"</f>
        <v/>
      </c>
      <c r="D67" s="6">
        <f>"50"</f>
        <v/>
      </c>
      <c r="E67" s="7">
        <f>"Клапан обогрева ВНА  "</f>
        <v/>
      </c>
      <c r="F67" s="6">
        <f>CurrAttrValue(B67, 0)</f>
        <v/>
      </c>
      <c r="G67" s="6">
        <f>"-"</f>
        <v/>
      </c>
    </row>
    <row r="68" ht="20" customHeight="1">
      <c r="A68" s="5">
        <f>CONCATENATE($A$2, $A$1, C68, $B$2)</f>
        <v/>
      </c>
      <c r="B68" s="5">
        <f>CONCATENATE($A$2, $A$1, C68, $B$1)</f>
        <v/>
      </c>
      <c r="C68" s="5">
        <f>"System.CNT.Kr1_Swap"</f>
        <v/>
      </c>
      <c r="D68" s="6">
        <f>"51"</f>
        <v/>
      </c>
      <c r="E68" s="7">
        <f>"Кран 1  "</f>
        <v/>
      </c>
      <c r="F68" s="6">
        <f>CurrAttrValue(B68, 0)</f>
        <v/>
      </c>
      <c r="G68" s="6">
        <f>"-"</f>
        <v/>
      </c>
    </row>
    <row r="69" ht="20" customHeight="1">
      <c r="A69" s="5">
        <f>CONCATENATE($A$2, $A$1, C69, $B$2)</f>
        <v/>
      </c>
      <c r="B69" s="5">
        <f>CONCATENATE($A$2, $A$1, C69, $B$1)</f>
        <v/>
      </c>
      <c r="C69" s="5">
        <f>"System.CNT.Kr2_Swap"</f>
        <v/>
      </c>
      <c r="D69" s="6">
        <f>"52"</f>
        <v/>
      </c>
      <c r="E69" s="7">
        <f>"Кран 2  "</f>
        <v/>
      </c>
      <c r="F69" s="6">
        <f>CurrAttrValue(B69, 0)</f>
        <v/>
      </c>
      <c r="G69" s="6">
        <f>"-"</f>
        <v/>
      </c>
    </row>
    <row r="70" ht="20" customHeight="1">
      <c r="A70" s="5">
        <f>CONCATENATE($A$2, $A$1, C70, $B$2)</f>
        <v/>
      </c>
      <c r="B70" s="5">
        <f>CONCATENATE($A$2, $A$1, C70, $B$1)</f>
        <v/>
      </c>
      <c r="C70" s="5">
        <f>"System.CNT.Kr4_Swap"</f>
        <v/>
      </c>
      <c r="D70" s="6">
        <f>"53"</f>
        <v/>
      </c>
      <c r="E70" s="7">
        <f>"Кран 4  "</f>
        <v/>
      </c>
      <c r="F70" s="6">
        <f>CurrAttrValue(B70, 0)</f>
        <v/>
      </c>
      <c r="G70" s="6">
        <f>"-"</f>
        <v/>
      </c>
    </row>
    <row r="71" ht="20" customHeight="1">
      <c r="A71" s="5">
        <f>CONCATENATE($A$2, $A$1, C71, $B$2)</f>
        <v/>
      </c>
      <c r="B71" s="5">
        <f>CONCATENATE($A$2, $A$1, C71, $B$1)</f>
        <v/>
      </c>
      <c r="C71" s="5">
        <f>"System.CNT.Kr5_Swap"</f>
        <v/>
      </c>
      <c r="D71" s="6">
        <f>"54"</f>
        <v/>
      </c>
      <c r="E71" s="7">
        <f>"Кран 5  "</f>
        <v/>
      </c>
      <c r="F71" s="6">
        <f>CurrAttrValue(B71, 0)</f>
        <v/>
      </c>
      <c r="G71" s="6">
        <f>"-"</f>
        <v/>
      </c>
    </row>
    <row r="74" ht="35" customHeight="1">
      <c r="E74" s="8">
        <f>"должность"</f>
        <v/>
      </c>
      <c r="F74" s="8">
        <f>"ФИО"</f>
        <v/>
      </c>
      <c r="G74" s="8">
        <f>"подпись"</f>
        <v/>
      </c>
    </row>
    <row r="75" ht="40" customHeight="1">
      <c r="E75" s="1">
        <f>"Срез накопленных значений по наработке ГПА №2 на "</f>
        <v/>
      </c>
      <c r="F75" s="2">
        <f>F1</f>
        <v/>
      </c>
      <c r="G75" s="3">
        <f>G1</f>
        <v/>
      </c>
    </row>
    <row r="77" ht="20" customHeight="1">
      <c r="D77" s="4">
        <f>"№"</f>
        <v/>
      </c>
      <c r="E77" s="4">
        <f>"Наименование параметра  "</f>
        <v/>
      </c>
      <c r="F77" s="4">
        <f>"Значение"</f>
        <v/>
      </c>
      <c r="G77" s="4">
        <f>"Ед. изм"</f>
        <v/>
      </c>
    </row>
    <row r="78" ht="20" customHeight="1">
      <c r="A78" s="5">
        <f>CONCATENATE($A$2, $A$1, C78, $B$2)</f>
        <v/>
      </c>
      <c r="B78" s="5">
        <f>CONCATENATE($A$2, $A$1, C78, $B$1)</f>
        <v/>
      </c>
      <c r="C78" s="5">
        <f>"System.CNT.Kr6_Swap"</f>
        <v/>
      </c>
      <c r="D78" s="6">
        <f>"55"</f>
        <v/>
      </c>
      <c r="E78" s="7">
        <f>"Кран 6  "</f>
        <v/>
      </c>
      <c r="F78" s="6">
        <f>CurrAttrValue(B78, 0)</f>
        <v/>
      </c>
      <c r="G78" s="6">
        <f>"-"</f>
        <v/>
      </c>
    </row>
    <row r="79" ht="20" customHeight="1">
      <c r="A79" s="5">
        <f>CONCATENATE($A$2, $A$1, C79, $B$2)</f>
        <v/>
      </c>
      <c r="B79" s="5">
        <f>CONCATENATE($A$2, $A$1, C79, $B$1)</f>
        <v/>
      </c>
      <c r="C79" s="5">
        <f>"System.CNT.Kr9_Swap"</f>
        <v/>
      </c>
      <c r="D79" s="6">
        <f>"56"</f>
        <v/>
      </c>
      <c r="E79" s="7">
        <f>"Кран №9  "</f>
        <v/>
      </c>
      <c r="F79" s="6">
        <f>CurrAttrValue(B79, 0)</f>
        <v/>
      </c>
      <c r="G79" s="6">
        <f>"-"</f>
        <v/>
      </c>
    </row>
    <row r="80" ht="20" customHeight="1">
      <c r="A80" s="5">
        <f>CONCATENATE($A$2, $A$1, C80, $B$2)</f>
        <v/>
      </c>
      <c r="B80" s="5">
        <f>CONCATENATE($A$2, $A$1, C80, $B$1)</f>
        <v/>
      </c>
      <c r="C80" s="5">
        <f>"System.CNT.Kr10_Swap"</f>
        <v/>
      </c>
      <c r="D80" s="6">
        <f>"57"</f>
        <v/>
      </c>
      <c r="E80" s="7">
        <f>"Кран №10  "</f>
        <v/>
      </c>
      <c r="F80" s="6">
        <f>CurrAttrValue(B80, 0)</f>
        <v/>
      </c>
      <c r="G80" s="6">
        <f>"-"</f>
        <v/>
      </c>
    </row>
    <row r="81" ht="20" customHeight="1">
      <c r="A81" s="5">
        <f>CONCATENATE($A$2, $A$1, C81, $B$2)</f>
        <v/>
      </c>
      <c r="B81" s="5">
        <f>CONCATENATE($A$2, $A$1, C81, $B$1)</f>
        <v/>
      </c>
      <c r="C81" s="5">
        <f>"System.CNT.Kr11_Swap"</f>
        <v/>
      </c>
      <c r="D81" s="6">
        <f>"58"</f>
        <v/>
      </c>
      <c r="E81" s="7">
        <f>"Кран 11  "</f>
        <v/>
      </c>
      <c r="F81" s="6">
        <f>CurrAttrValue(B81, 0)</f>
        <v/>
      </c>
      <c r="G81" s="6">
        <f>"-"</f>
        <v/>
      </c>
    </row>
    <row r="82" ht="20" customHeight="1">
      <c r="A82" s="5">
        <f>CONCATENATE($A$2, $A$1, C82, $B$2)</f>
        <v/>
      </c>
      <c r="B82" s="5">
        <f>CONCATENATE($A$2, $A$1, C82, $B$1)</f>
        <v/>
      </c>
      <c r="C82" s="5">
        <f>"System.CNT.Kr12_Swap"</f>
        <v/>
      </c>
      <c r="D82" s="6">
        <f>"59"</f>
        <v/>
      </c>
      <c r="E82" s="7">
        <f>"Кран 12  "</f>
        <v/>
      </c>
      <c r="F82" s="6">
        <f>CurrAttrValue(B82, 0)</f>
        <v/>
      </c>
      <c r="G82" s="6">
        <f>"-"</f>
        <v/>
      </c>
    </row>
    <row r="83" ht="20" customHeight="1">
      <c r="A83" s="5">
        <f>CONCATENATE($A$2, $A$1, C83, $B$2)</f>
        <v/>
      </c>
      <c r="B83" s="5">
        <f>CONCATENATE($A$2, $A$1, C83, $B$1)</f>
        <v/>
      </c>
      <c r="C83" s="5">
        <f>"System.CNT.Kr13_Swap"</f>
        <v/>
      </c>
      <c r="D83" s="6">
        <f>"60"</f>
        <v/>
      </c>
      <c r="E83" s="7">
        <f>"Кран 13  "</f>
        <v/>
      </c>
      <c r="F83" s="6">
        <f>CurrAttrValue(B83, 0)</f>
        <v/>
      </c>
      <c r="G83" s="6">
        <f>"-"</f>
        <v/>
      </c>
    </row>
    <row r="84" ht="20" customHeight="1">
      <c r="A84" s="5">
        <f>CONCATENATE($A$2, $A$1, C84, $B$2)</f>
        <v/>
      </c>
      <c r="B84" s="5">
        <f>CONCATENATE($A$2, $A$1, C84, $B$1)</f>
        <v/>
      </c>
      <c r="C84" s="5">
        <f>"System.CNT.PNS_WorkTime"</f>
        <v/>
      </c>
      <c r="D84" s="6">
        <f>"61"</f>
        <v/>
      </c>
      <c r="E84" s="7">
        <f>"ПНС  "</f>
        <v/>
      </c>
      <c r="F84" s="6">
        <f>CurrAttrValue(B84, 0)</f>
        <v/>
      </c>
      <c r="G84" s="6">
        <f>"час"</f>
        <v/>
      </c>
    </row>
    <row r="85" ht="20" customHeight="1">
      <c r="A85" s="5">
        <f>CONCATENATE($A$2, $A$1, C85, $B$2)</f>
        <v/>
      </c>
      <c r="B85" s="5">
        <f>CONCATENATE($A$2, $A$1, C85, $B$1)</f>
        <v/>
      </c>
      <c r="C85" s="5">
        <f>"System.CNT.PNS_Swap"</f>
        <v/>
      </c>
      <c r="D85" s="6">
        <f>"62"</f>
        <v/>
      </c>
      <c r="E85" s="7">
        <f>"ПНС  "</f>
        <v/>
      </c>
      <c r="F85" s="6">
        <f>CurrAttrValue(B85, 0)</f>
        <v/>
      </c>
      <c r="G85" s="6">
        <f>"-"</f>
        <v/>
      </c>
    </row>
    <row r="86" ht="20" customHeight="1">
      <c r="A86" s="5">
        <f>CONCATENATE($A$2, $A$1, C86, $B$2)</f>
        <v/>
      </c>
      <c r="B86" s="5">
        <f>CONCATENATE($A$2, $A$1, C86, $B$1)</f>
        <v/>
      </c>
      <c r="C86" s="5">
        <f>"System.CNT.PNU_WorkTime"</f>
        <v/>
      </c>
      <c r="D86" s="6">
        <f>"63"</f>
        <v/>
      </c>
      <c r="E86" s="7">
        <f>"ПНУ  "</f>
        <v/>
      </c>
      <c r="F86" s="6">
        <f>CurrAttrValue(B86, 0)</f>
        <v/>
      </c>
      <c r="G86" s="6">
        <f>"час"</f>
        <v/>
      </c>
    </row>
    <row r="87" ht="20" customHeight="1">
      <c r="A87" s="5">
        <f>CONCATENATE($A$2, $A$1, C87, $B$2)</f>
        <v/>
      </c>
      <c r="B87" s="5">
        <f>CONCATENATE($A$2, $A$1, C87, $B$1)</f>
        <v/>
      </c>
      <c r="C87" s="5">
        <f>"System.CNT.PNU_Swap"</f>
        <v/>
      </c>
      <c r="D87" s="6">
        <f>"64"</f>
        <v/>
      </c>
      <c r="E87" s="7">
        <f>"ПНУ  "</f>
        <v/>
      </c>
      <c r="F87" s="6">
        <f>CurrAttrValue(B87, 0)</f>
        <v/>
      </c>
      <c r="G87" s="6">
        <f>"-"</f>
        <v/>
      </c>
    </row>
    <row r="88" ht="20" customHeight="1">
      <c r="A88" s="5">
        <f>CONCATENATE($A$2, $A$1, C88, $B$2)</f>
        <v/>
      </c>
      <c r="B88" s="5">
        <f>CONCATENATE($A$2, $A$1, C88, $B$1)</f>
        <v/>
      </c>
      <c r="C88" s="5">
        <f>"System.CNT.VVON_WorkTime"</f>
        <v/>
      </c>
      <c r="D88" s="6">
        <f>"65"</f>
        <v/>
      </c>
      <c r="E88" s="7">
        <f>"ВВОН  "</f>
        <v/>
      </c>
      <c r="F88" s="6">
        <f>CurrAttrValue(B88, 0)</f>
        <v/>
      </c>
      <c r="G88" s="6">
        <f>"час"</f>
        <v/>
      </c>
    </row>
    <row r="89" ht="20" customHeight="1">
      <c r="A89" s="5">
        <f>CONCATENATE($A$2, $A$1, C89, $B$2)</f>
        <v/>
      </c>
      <c r="B89" s="5">
        <f>CONCATENATE($A$2, $A$1, C89, $B$1)</f>
        <v/>
      </c>
      <c r="C89" s="5">
        <f>"System.CNT.VVOU_WorkTime"</f>
        <v/>
      </c>
      <c r="D89" s="6">
        <f>"66"</f>
        <v/>
      </c>
      <c r="E89" s="7">
        <f>"ВВОУ  "</f>
        <v/>
      </c>
      <c r="F89" s="6">
        <f>CurrAttrValue(B89, 0)</f>
        <v/>
      </c>
      <c r="G89" s="6">
        <f>"час"</f>
        <v/>
      </c>
    </row>
    <row r="90" ht="20" customHeight="1">
      <c r="A90" s="5">
        <f>CONCATENATE($A$2, $A$1, C90, $B$2)</f>
        <v/>
      </c>
      <c r="B90" s="5">
        <f>CONCATENATE($A$2, $A$1, C90, $B$1)</f>
        <v/>
      </c>
      <c r="C90" s="5">
        <f>"System.CNT.VMOD1_WorkTime"</f>
        <v/>
      </c>
      <c r="D90" s="6">
        <f>"67"</f>
        <v/>
      </c>
      <c r="E90" s="7">
        <f>"ВМОД-1  "</f>
        <v/>
      </c>
      <c r="F90" s="6">
        <f>CurrAttrValue(B90, 0)</f>
        <v/>
      </c>
      <c r="G90" s="6">
        <f>"час"</f>
        <v/>
      </c>
    </row>
    <row r="91" ht="20" customHeight="1">
      <c r="A91" s="5">
        <f>CONCATENATE($A$2, $A$1, C91, $B$2)</f>
        <v/>
      </c>
      <c r="B91" s="5">
        <f>CONCATENATE($A$2, $A$1, C91, $B$1)</f>
        <v/>
      </c>
      <c r="C91" s="5">
        <f>"System.CNT.VMOD2_WorkTime"</f>
        <v/>
      </c>
      <c r="D91" s="6">
        <f>"68"</f>
        <v/>
      </c>
      <c r="E91" s="7">
        <f>"ВМОД-2  "</f>
        <v/>
      </c>
      <c r="F91" s="6">
        <f>CurrAttrValue(B91, 0)</f>
        <v/>
      </c>
      <c r="G91" s="6">
        <f>"час"</f>
        <v/>
      </c>
    </row>
    <row r="92" ht="20" customHeight="1">
      <c r="A92" s="5">
        <f>CONCATENATE($A$2, $A$1, C92, $B$2)</f>
        <v/>
      </c>
      <c r="B92" s="5">
        <f>CONCATENATE($A$2, $A$1, C92, $B$1)</f>
        <v/>
      </c>
      <c r="C92" s="5">
        <f>"System.CNT.VMON1_WorkTime"</f>
        <v/>
      </c>
      <c r="D92" s="6">
        <f>"69"</f>
        <v/>
      </c>
      <c r="E92" s="7">
        <f>"ВМОН-1  "</f>
        <v/>
      </c>
      <c r="F92" s="6">
        <f>CurrAttrValue(B92, 0)</f>
        <v/>
      </c>
      <c r="G92" s="6">
        <f>"час"</f>
        <v/>
      </c>
    </row>
    <row r="93" ht="20" customHeight="1">
      <c r="A93" s="5">
        <f>CONCATENATE($A$2, $A$1, C93, $B$2)</f>
        <v/>
      </c>
      <c r="B93" s="5">
        <f>CONCATENATE($A$2, $A$1, C93, $B$1)</f>
        <v/>
      </c>
      <c r="C93" s="5">
        <f>"System.CNT.VMON2_WorkTime"</f>
        <v/>
      </c>
      <c r="D93" s="6">
        <f>"70"</f>
        <v/>
      </c>
      <c r="E93" s="7">
        <f>"ВМОН-2  "</f>
        <v/>
      </c>
      <c r="F93" s="6">
        <f>CurrAttrValue(B93, 0)</f>
        <v/>
      </c>
      <c r="G93" s="6">
        <f>"час"</f>
        <v/>
      </c>
    </row>
    <row r="94" ht="20" customHeight="1">
      <c r="A94" s="5">
        <f>CONCATENATE($A$2, $A$1, C94, $B$2)</f>
        <v/>
      </c>
      <c r="B94" s="5">
        <f>CONCATENATE($A$2, $A$1, C94, $B$1)</f>
        <v/>
      </c>
      <c r="C94" s="5">
        <f>"System.CNT.MBD_Heat_WorkTime"</f>
        <v/>
      </c>
      <c r="D94" s="6">
        <f>"71"</f>
        <v/>
      </c>
      <c r="E94" s="7">
        <f>"ТЭН МБД  "</f>
        <v/>
      </c>
      <c r="F94" s="6">
        <f>CurrAttrValue(B94, 0)</f>
        <v/>
      </c>
      <c r="G94" s="6">
        <f>"час"</f>
        <v/>
      </c>
    </row>
    <row r="95" ht="20" customHeight="1">
      <c r="A95" s="5">
        <f>CONCATENATE($A$2, $A$1, C95, $B$2)</f>
        <v/>
      </c>
      <c r="B95" s="5">
        <f>CONCATENATE($A$2, $A$1, C95, $B$1)</f>
        <v/>
      </c>
      <c r="C95" s="5">
        <f>"System.CNT.MBN_Heat_WorkTime"</f>
        <v/>
      </c>
      <c r="D95" s="6">
        <f>"72"</f>
        <v/>
      </c>
      <c r="E95" s="7">
        <f>"ТЭН МБН  "</f>
        <v/>
      </c>
      <c r="F95" s="6">
        <f>CurrAttrValue(B95, 0)</f>
        <v/>
      </c>
      <c r="G95" s="6">
        <f>"час"</f>
        <v/>
      </c>
    </row>
    <row r="98" ht="35" customHeight="1">
      <c r="E98" s="8">
        <f>"должность"</f>
        <v/>
      </c>
      <c r="F98" s="8">
        <f>"ФИО"</f>
        <v/>
      </c>
      <c r="G98" s="8">
        <f>"подпись"</f>
        <v/>
      </c>
    </row>
    <row r="99" ht="40" customHeight="1">
      <c r="E99" s="1">
        <f>"Срез накопленных значений по наработке ГПА №2 на "</f>
        <v/>
      </c>
      <c r="F99" s="2">
        <f>F1</f>
        <v/>
      </c>
      <c r="G99" s="3">
        <f>G1</f>
        <v/>
      </c>
    </row>
    <row r="101" ht="20" customHeight="1">
      <c r="D101" s="4">
        <f>"№"</f>
        <v/>
      </c>
      <c r="E101" s="4">
        <f>"Наименование параметра  "</f>
        <v/>
      </c>
      <c r="F101" s="4">
        <f>"Значение"</f>
        <v/>
      </c>
      <c r="G101" s="4">
        <f>"Ед. изм"</f>
        <v/>
      </c>
    </row>
    <row r="102" ht="20" customHeight="1">
      <c r="A102" s="5">
        <f>CONCATENATE($A$2, $A$1, C102, $B$2)</f>
        <v/>
      </c>
      <c r="B102" s="5">
        <f>CONCATENATE($A$2, $A$1, C102, $B$1)</f>
        <v/>
      </c>
      <c r="C102" s="5">
        <f>"System.CNT.Buzzer_Swap"</f>
        <v/>
      </c>
      <c r="D102" s="6">
        <f>"73"</f>
        <v/>
      </c>
      <c r="E102" s="7">
        <f>"Звуковая сигнализация  "</f>
        <v/>
      </c>
      <c r="F102" s="6">
        <f>CurrAttrValue(B102, 0)</f>
        <v/>
      </c>
      <c r="G102" s="6">
        <f>"-"</f>
        <v/>
      </c>
    </row>
    <row r="103" ht="20" customHeight="1">
      <c r="A103" s="5">
        <f>CONCATENATE($A$2, $A$1, C103, $B$2)</f>
        <v/>
      </c>
      <c r="B103" s="5">
        <f>CONCATENATE($A$2, $A$1, C103, $B$1)</f>
        <v/>
      </c>
      <c r="C103" s="5">
        <f>"System.CNT.Buzzer2_Swap"</f>
        <v/>
      </c>
      <c r="D103" s="6">
        <f>"74"</f>
        <v/>
      </c>
      <c r="E103" s="7">
        <f>"Звуковуя сигнализация (тон 2)  "</f>
        <v/>
      </c>
      <c r="F103" s="6">
        <f>CurrAttrValue(B103, 0)</f>
        <v/>
      </c>
      <c r="G103" s="6">
        <f>"-"</f>
        <v/>
      </c>
    </row>
    <row r="104" ht="20" customHeight="1">
      <c r="A104" s="5">
        <f>CONCATENATE($A$2, $A$1, C104, $B$2)</f>
        <v/>
      </c>
      <c r="B104" s="5">
        <f>CONCATENATE($A$2, $A$1, C104, $B$1)</f>
        <v/>
      </c>
      <c r="C104" s="5">
        <f>"System.CNT.ONGPA_Swap"</f>
        <v/>
      </c>
      <c r="D104" s="6">
        <f>"75"</f>
        <v/>
      </c>
      <c r="E104" s="7">
        <f>"Агрегат в работе  "</f>
        <v/>
      </c>
      <c r="F104" s="6">
        <f>CurrAttrValue(B104, 0)</f>
        <v/>
      </c>
      <c r="G104" s="6">
        <f>"-"</f>
        <v/>
      </c>
    </row>
    <row r="105" ht="20" customHeight="1">
      <c r="A105" s="5">
        <f>CONCATENATE($A$2, $A$1, C105, $B$2)</f>
        <v/>
      </c>
      <c r="B105" s="5">
        <f>CONCATENATE($A$2, $A$1, C105, $B$1)</f>
        <v/>
      </c>
      <c r="C105" s="5">
        <f>"System.CNT.Warning_Swap"</f>
        <v/>
      </c>
      <c r="D105" s="6">
        <f>"76"</f>
        <v/>
      </c>
      <c r="E105" s="7">
        <f>"Предупредительная сигнализация  "</f>
        <v/>
      </c>
      <c r="F105" s="6">
        <f>CurrAttrValue(B105, 0)</f>
        <v/>
      </c>
      <c r="G105" s="6">
        <f>"-"</f>
        <v/>
      </c>
    </row>
    <row r="106" ht="20" customHeight="1">
      <c r="A106" s="5">
        <f>CONCATENATE($A$2, $A$1, C106, $B$2)</f>
        <v/>
      </c>
      <c r="B106" s="5">
        <f>CONCATENATE($A$2, $A$1, C106, $B$1)</f>
        <v/>
      </c>
      <c r="C106" s="5">
        <f>"System.CNT.Alarm_Swap"</f>
        <v/>
      </c>
      <c r="D106" s="6">
        <f>"77"</f>
        <v/>
      </c>
      <c r="E106" s="7">
        <f>"Аварийная сигнализация  "</f>
        <v/>
      </c>
      <c r="F106" s="6">
        <f>CurrAttrValue(B106, 0)</f>
        <v/>
      </c>
      <c r="G106" s="6">
        <f>"-"</f>
        <v/>
      </c>
    </row>
    <row r="107" ht="20" customHeight="1">
      <c r="A107" s="5">
        <f>CONCATENATE($A$2, $A$1, C107, $B$2)</f>
        <v/>
      </c>
      <c r="B107" s="5">
        <f>CONCATENATE($A$2, $A$1, C107, $B$1)</f>
        <v/>
      </c>
      <c r="C107" s="5">
        <f>"System.CNT.Indication_AO_Swap"</f>
        <v/>
      </c>
      <c r="D107" s="6">
        <f>"78"</f>
        <v/>
      </c>
      <c r="E107" s="7">
        <f>"""Индикация кн. АО""    "</f>
        <v/>
      </c>
      <c r="F107" s="6">
        <f>CurrAttrValue(B107, 0)</f>
        <v/>
      </c>
      <c r="G107" s="6">
        <f>"-"</f>
        <v/>
      </c>
    </row>
    <row r="108" ht="20" customHeight="1">
      <c r="A108" s="5">
        <f>CONCATENATE($A$2, $A$1, C108, $B$2)</f>
        <v/>
      </c>
      <c r="B108" s="5">
        <f>CONCATENATE($A$2, $A$1, C108, $B$1)</f>
        <v/>
      </c>
      <c r="C108" s="5">
        <f>"System.CNT.CheckSPO_Swap"</f>
        <v/>
      </c>
      <c r="D108" s="6">
        <f>"79"</f>
        <v/>
      </c>
      <c r="E108" s="7">
        <f>"Контроль СПО (БЗА)  "</f>
        <v/>
      </c>
      <c r="F108" s="6">
        <f>CurrAttrValue(B108, 0)</f>
        <v/>
      </c>
      <c r="G108" s="6">
        <f>"-"</f>
        <v/>
      </c>
    </row>
    <row r="109" ht="20" customHeight="1">
      <c r="A109" s="5">
        <f>CONCATENATE($A$2, $A$1, C109, $B$2)</f>
        <v/>
      </c>
      <c r="B109" s="5">
        <f>CONCATENATE($A$2, $A$1, C109, $B$1)</f>
        <v/>
      </c>
      <c r="C109" s="5">
        <f>"System.CNT.UnlockSPO_Swap"</f>
        <v/>
      </c>
      <c r="D109" s="6">
        <f>"80"</f>
        <v/>
      </c>
      <c r="E109" s="7">
        <f>"Деблокировка СПО (БЗА)  "</f>
        <v/>
      </c>
      <c r="F109" s="6">
        <f>CurrAttrValue(B109, 0)</f>
        <v/>
      </c>
      <c r="G109" s="6">
        <f>"-"</f>
        <v/>
      </c>
    </row>
    <row r="110" ht="20" customHeight="1">
      <c r="A110" s="5">
        <f>CONCATENATE($A$2, $A$1, C110, $B$2)</f>
        <v/>
      </c>
      <c r="B110" s="5">
        <f>CONCATENATE($A$2, $A$1, C110, $B$1)</f>
        <v/>
      </c>
      <c r="C110" s="5">
        <f>"System.CNT.VibrControl_Swap"</f>
        <v/>
      </c>
      <c r="D110" s="6">
        <f>"81"</f>
        <v/>
      </c>
      <c r="E110" s="7">
        <f>"Контроль вибрации  "</f>
        <v/>
      </c>
      <c r="F110" s="6">
        <f>CurrAttrValue(B110, 0)</f>
        <v/>
      </c>
      <c r="G110" s="6">
        <f>"-"</f>
        <v/>
      </c>
    </row>
    <row r="111" ht="20" customHeight="1">
      <c r="A111" s="5">
        <f>CONCATENATE($A$2, $A$1, C111, $B$2)</f>
        <v/>
      </c>
      <c r="B111" s="5">
        <f>CONCATENATE($A$2, $A$1, C111, $B$1)</f>
        <v/>
      </c>
      <c r="C111" s="5">
        <f>"System.CNT.Kr15_Swap"</f>
        <v/>
      </c>
      <c r="D111" s="6">
        <f>"82"</f>
        <v/>
      </c>
      <c r="E111" s="7">
        <f>"Кран 15  "</f>
        <v/>
      </c>
      <c r="F111" s="6">
        <f>CurrAttrValue(B111, 0)</f>
        <v/>
      </c>
      <c r="G111" s="6">
        <f>"-"</f>
        <v/>
      </c>
    </row>
    <row r="114" ht="35" customHeight="1">
      <c r="E114" s="8">
        <f>"должность"</f>
        <v/>
      </c>
      <c r="F114" s="8">
        <f>"ФИО"</f>
        <v/>
      </c>
      <c r="G114" s="8">
        <f>"подпись"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2022-08-04T15:13:52Z</dcterms:created>
  <dcterms:modified xmlns:dcterms="http://purl.org/dc/terms/" xmlns:xsi="http://www.w3.org/2001/XMLSchema-instance" xsi:type="dcterms:W3CDTF">2022-08-04T15:13:52Z</dcterms:modified>
</cp:coreProperties>
</file>