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"GPA2."</f>
        <v/>
      </c>
      <c r="B1">
        <f>".Value;1"</f>
        <v/>
      </c>
      <c r="E1" s="1">
        <f>"Срез значений расчётных параметров ГПА №2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33" ht="20" customHeight="1">
      <c r="A33" s="5">
        <f>CONCATENATE($A$2, $A$1, C33, $B$2)</f>
        <v/>
      </c>
      <c r="B33" s="5">
        <f>CONCATENATE($A$2, $A$1, C33, $B$1)</f>
        <v/>
      </c>
      <c r="C33" s="5">
        <f>"AE.AE_NvdRate"</f>
        <v/>
      </c>
      <c r="D33" s="6">
        <f>"22"</f>
        <v/>
      </c>
      <c r="E33" s="7">
        <f>"Ускорение ротора ТК  "</f>
        <v/>
      </c>
      <c r="F33" s="6">
        <f>CurrAttrValue(B33, 0)</f>
        <v/>
      </c>
      <c r="G33" s="6">
        <f>CurrAttrValue(A33, 0)</f>
        <v/>
      </c>
    </row>
    <row r="34" ht="20" customHeight="1">
      <c r="A34" s="5">
        <f>CONCATENATE($A$2, $A$1, C34, $B$2)</f>
        <v/>
      </c>
      <c r="B34" s="5">
        <f>CONCATENATE($A$2, $A$1, C34, $B$1)</f>
        <v/>
      </c>
      <c r="C34" s="5">
        <f>"AE.AE_conturcur"</f>
        <v/>
      </c>
      <c r="D34" s="6">
        <f>"23"</f>
        <v/>
      </c>
      <c r="E34" s="7">
        <f>"Метка контура регулятора  "</f>
        <v/>
      </c>
      <c r="F34" s="6">
        <f>CurrAttrValue(B34, 0)</f>
        <v/>
      </c>
      <c r="G34" s="6">
        <f>CurrAttrValue(A34, 0)</f>
        <v/>
      </c>
    </row>
    <row r="35" ht="20" customHeight="1">
      <c r="A35" s="5">
        <f>CONCATENATE($A$2, $A$1, C35, $B$2)</f>
        <v/>
      </c>
      <c r="B35" s="5">
        <f>CONCATENATE($A$2, $A$1, C35, $B$1)</f>
        <v/>
      </c>
      <c r="C35" s="5">
        <f>"AE.AE_contursum"</f>
        <v/>
      </c>
      <c r="D35" s="6">
        <f>"24"</f>
        <v/>
      </c>
      <c r="E35" s="7">
        <f>"Метка контура регулятора суммарная  "</f>
        <v/>
      </c>
      <c r="F35" s="6">
        <f>CurrAttrValue(B35, 0)</f>
        <v/>
      </c>
      <c r="G35" s="6">
        <f>CurrAttrValue(A35, 0)</f>
        <v/>
      </c>
    </row>
    <row r="36" ht="20" customHeight="1">
      <c r="A36" s="5">
        <f>CONCATENATE($A$2, $A$1, C36, $B$2)</f>
        <v/>
      </c>
      <c r="B36" s="5">
        <f>CONCATENATE($A$2, $A$1, C36, $B$1)</f>
        <v/>
      </c>
      <c r="C36" s="5">
        <f>"AE.AE_condition"</f>
        <v/>
      </c>
      <c r="D36" s="6">
        <f>"25"</f>
        <v/>
      </c>
      <c r="E36" s="7">
        <f>"Состояние регулятора  "</f>
        <v/>
      </c>
      <c r="F36" s="6">
        <f>CurrAttrValue(B36, 0)</f>
        <v/>
      </c>
      <c r="G36" s="6">
        <f>CurrAttrValue(A36, 0)</f>
        <v/>
      </c>
    </row>
    <row r="37" ht="20" customHeight="1">
      <c r="A37" s="5">
        <f>CONCATENATE($A$2, $A$1, C37, $B$2)</f>
        <v/>
      </c>
      <c r="B37" s="5">
        <f>CONCATENATE($A$2, $A$1, C37, $B$1)</f>
        <v/>
      </c>
      <c r="C37" s="5">
        <f>"AE.AE_Nvd"</f>
        <v/>
      </c>
      <c r="D37" s="6">
        <f>"26"</f>
        <v/>
      </c>
      <c r="E37" s="7">
        <f>"Расчетная Nтк  "</f>
        <v/>
      </c>
      <c r="F37" s="6">
        <f>CurrAttrValue(B37, 0)</f>
        <v/>
      </c>
      <c r="G37" s="6">
        <f>CurrAttrValue(A37, 0)</f>
        <v/>
      </c>
    </row>
    <row r="38" ht="20" customHeight="1">
      <c r="A38" s="5">
        <f>CONCATENATE($A$2, $A$1, C38, $B$2)</f>
        <v/>
      </c>
      <c r="B38" s="5">
        <f>CONCATENATE($A$2, $A$1, C38, $B$1)</f>
        <v/>
      </c>
      <c r="C38" s="5">
        <f>"AE.AE_NvdNorm"</f>
        <v/>
      </c>
      <c r="D38" s="6">
        <f>"27"</f>
        <v/>
      </c>
      <c r="E38" s="7">
        <f>"Расчетная приведенная Nтк  "</f>
        <v/>
      </c>
      <c r="F38" s="6">
        <f>CurrAttrValue(B38, 0)</f>
        <v/>
      </c>
      <c r="G38" s="6">
        <f>CurrAttrValue(A38, 0)</f>
        <v/>
      </c>
    </row>
    <row r="39" ht="20" customHeight="1">
      <c r="A39" s="5">
        <f>CONCATENATE($A$2, $A$1, C39, $B$2)</f>
        <v/>
      </c>
      <c r="B39" s="5">
        <f>CONCATENATE($A$2, $A$1, C39, $B$1)</f>
        <v/>
      </c>
      <c r="C39" s="5">
        <f>"AE.AE_Nst"</f>
        <v/>
      </c>
      <c r="D39" s="6">
        <f>"28"</f>
        <v/>
      </c>
      <c r="E39" s="7">
        <f>"Расчетная Nст  "</f>
        <v/>
      </c>
      <c r="F39" s="6">
        <f>CurrAttrValue(B39, 0)</f>
        <v/>
      </c>
      <c r="G39" s="6">
        <f>CurrAttrValue(A39, 0)</f>
        <v/>
      </c>
    </row>
    <row r="40" ht="20" customHeight="1">
      <c r="A40" s="5">
        <f>CONCATENATE($A$2, $A$1, C40, $B$2)</f>
        <v/>
      </c>
      <c r="B40" s="5">
        <f>CONCATENATE($A$2, $A$1, C40, $B$1)</f>
        <v/>
      </c>
      <c r="C40" s="5">
        <f>"AE.AE_Tvd"</f>
        <v/>
      </c>
      <c r="D40" s="6">
        <f>"29"</f>
        <v/>
      </c>
      <c r="E40" s="7">
        <f>"Расчетное Tв на входе в ОК  "</f>
        <v/>
      </c>
      <c r="F40" s="6">
        <f>CurrAttrValue(B40, 0)</f>
        <v/>
      </c>
      <c r="G40" s="6">
        <f>CurrAttrValue(A40, 0)</f>
        <v/>
      </c>
    </row>
    <row r="41" ht="20" customHeight="1">
      <c r="A41" s="5">
        <f>CONCATENATE($A$2, $A$1, C41, $B$2)</f>
        <v/>
      </c>
      <c r="B41" s="5">
        <f>CONCATENATE($A$2, $A$1, C41, $B$1)</f>
        <v/>
      </c>
      <c r="C41" s="5">
        <f>"AE.AE_Tst"</f>
        <v/>
      </c>
      <c r="D41" s="6">
        <f>"30"</f>
        <v/>
      </c>
      <c r="E41" s="7">
        <f>"Расчетная Тг перед СТ  "</f>
        <v/>
      </c>
      <c r="F41" s="6">
        <f>CurrAttrValue(B41, 0)</f>
        <v/>
      </c>
      <c r="G41" s="6">
        <f>CurrAttrValue(A41, 0)</f>
        <v/>
      </c>
    </row>
    <row r="42" ht="20" customHeight="1">
      <c r="A42" s="5">
        <f>CONCATENATE($A$2, $A$1, C42, $B$2)</f>
        <v/>
      </c>
      <c r="B42" s="5">
        <f>CONCATENATE($A$2, $A$1, C42, $B$1)</f>
        <v/>
      </c>
      <c r="C42" s="5">
        <f>"AE.AE_Surge_Res"</f>
        <v/>
      </c>
      <c r="D42" s="6">
        <f>"31"</f>
        <v/>
      </c>
      <c r="E42" s="7">
        <f>"Помпажный запас  "</f>
        <v/>
      </c>
      <c r="F42" s="6">
        <f>CurrAttrValue(B42, 0)</f>
        <v/>
      </c>
      <c r="G42" s="6">
        <f>CurrAttrValue(A42, 0)</f>
        <v/>
      </c>
    </row>
    <row r="43" ht="20" customHeight="1">
      <c r="A43" s="5">
        <f>CONCATENATE($A$2, $A$1, C43, $B$2)</f>
        <v/>
      </c>
      <c r="B43" s="5">
        <f>CONCATENATE($A$2, $A$1, C43, $B$1)</f>
        <v/>
      </c>
      <c r="C43" s="5">
        <f>"AE.AE_Press_Ratio"</f>
        <v/>
      </c>
      <c r="D43" s="6">
        <f>"32"</f>
        <v/>
      </c>
      <c r="E43" s="7">
        <f>"Степень сжатия  "</f>
        <v/>
      </c>
      <c r="F43" s="6">
        <f>CurrAttrValue(B43, 0)</f>
        <v/>
      </c>
      <c r="G43" s="6">
        <f>CurrAttrValue(A43, 0)</f>
        <v/>
      </c>
    </row>
    <row r="44" ht="20" customHeight="1">
      <c r="A44" s="5">
        <f>CONCATENATE($A$2, $A$1, C44, $B$2)</f>
        <v/>
      </c>
      <c r="B44" s="5">
        <f>CONCATENATE($A$2, $A$1, C44, $B$1)</f>
        <v/>
      </c>
      <c r="C44" s="5">
        <f>"AE.AE_Q"</f>
        <v/>
      </c>
      <c r="D44" s="6">
        <f>"33"</f>
        <v/>
      </c>
      <c r="E44" s="7">
        <f>"Расход  "</f>
        <v/>
      </c>
      <c r="F44" s="6">
        <f>CurrAttrValue(B44, 0)</f>
        <v/>
      </c>
      <c r="G44" s="6">
        <f>CurrAttrValue(A44, 0)</f>
        <v/>
      </c>
    </row>
    <row r="45" ht="20" customHeight="1">
      <c r="A45" s="5">
        <f>CONCATENATE($A$2, $A$1, C45, $B$2)</f>
        <v/>
      </c>
      <c r="B45" s="5">
        <f>CONCATENATE($A$2, $A$1, C45, $B$1)</f>
        <v/>
      </c>
      <c r="C45" s="5">
        <f>"AE.AE_KprT"</f>
        <v/>
      </c>
      <c r="D45" s="6">
        <f>"34"</f>
        <v/>
      </c>
      <c r="E45" s="7">
        <f>"Коэффициент приведения по Тв  "</f>
        <v/>
      </c>
      <c r="F45" s="6">
        <f>CurrAttrValue(B45, 0)</f>
        <v/>
      </c>
      <c r="G45" s="6">
        <f>CurrAttrValue(A45, 0)</f>
        <v/>
      </c>
    </row>
    <row r="46" ht="20" customHeight="1">
      <c r="A46" s="5">
        <f>CONCATENATE($A$2, $A$1, C46, $B$2)</f>
        <v/>
      </c>
      <c r="B46" s="5">
        <f>CONCATENATE($A$2, $A$1, C46, $B$1)</f>
        <v/>
      </c>
      <c r="C46" s="5">
        <f>"AE.AE_KprP"</f>
        <v/>
      </c>
      <c r="D46" s="6">
        <f>"35"</f>
        <v/>
      </c>
      <c r="E46" s="7">
        <f>"Коэффициент приведения по Ртг  "</f>
        <v/>
      </c>
      <c r="F46" s="6">
        <f>CurrAttrValue(B46, 0)</f>
        <v/>
      </c>
      <c r="G46" s="6">
        <f>CurrAttrValue(A46, 0)</f>
        <v/>
      </c>
    </row>
    <row r="47" ht="20" customHeight="1">
      <c r="A47" s="5">
        <f>CONCATENATE($A$2, $A$1, C47, $B$2)</f>
        <v/>
      </c>
      <c r="B47" s="5">
        <f>CONCATENATE($A$2, $A$1, C47, $B$1)</f>
        <v/>
      </c>
      <c r="C47" s="5">
        <f>"AE.AE_Ptg"</f>
        <v/>
      </c>
      <c r="D47" s="6">
        <f>"36"</f>
        <v/>
      </c>
      <c r="E47" s="7">
        <f>"Расчетное Pтг  "</f>
        <v/>
      </c>
      <c r="F47" s="6">
        <f>CurrAttrValue(B47, 0)</f>
        <v/>
      </c>
      <c r="G47" s="6">
        <f>CurrAttrValue(A47, 0)</f>
        <v/>
      </c>
    </row>
    <row r="50" ht="35" customHeight="1">
      <c r="E50" s="8">
        <f>"должность"</f>
        <v/>
      </c>
      <c r="F50" s="8">
        <f>"ФИО"</f>
        <v/>
      </c>
      <c r="G50" s="8">
        <f>"подпись"</f>
        <v/>
      </c>
    </row>
    <row r="51" ht="40" customHeight="1">
      <c r="E51" s="1">
        <f>"Срез значений расчётных параметров ГПА №2 на "</f>
        <v/>
      </c>
      <c r="F51" s="2">
        <f>F1</f>
        <v/>
      </c>
      <c r="G51" s="3">
        <f>G1</f>
        <v/>
      </c>
    </row>
    <row r="53" ht="20" customHeight="1">
      <c r="D53" s="4">
        <f>"№"</f>
        <v/>
      </c>
      <c r="E53" s="4">
        <f>"Наименование параметра  "</f>
        <v/>
      </c>
      <c r="F53" s="4">
        <f>"Значение"</f>
        <v/>
      </c>
      <c r="G53" s="4">
        <f>"Ед. изм"</f>
        <v/>
      </c>
    </row>
    <row r="54" ht="20" customHeight="1">
      <c r="A54" s="5">
        <f>CONCATENATE($A$2, $A$1, C54, $B$2)</f>
        <v/>
      </c>
      <c r="B54" s="5">
        <f>CONCATENATE($A$2, $A$1, C54, $B$1)</f>
        <v/>
      </c>
      <c r="C54" s="5">
        <f>"AE.AE_Pkd"</f>
        <v/>
      </c>
      <c r="D54" s="6">
        <f>"37"</f>
        <v/>
      </c>
      <c r="E54" s="7">
        <f>"Расчетное Рв за ОК  "</f>
        <v/>
      </c>
      <c r="F54" s="6">
        <f>CurrAttrValue(B54, 0)</f>
        <v/>
      </c>
      <c r="G54" s="6">
        <f>CurrAttrValue(A54, 0)</f>
        <v/>
      </c>
    </row>
    <row r="55" ht="20" customHeight="1">
      <c r="A55" s="5">
        <f>CONCATENATE($A$2, $A$1, C55, $B$2)</f>
        <v/>
      </c>
      <c r="B55" s="5">
        <f>CONCATENATE($A$2, $A$1, C55, $B$1)</f>
        <v/>
      </c>
      <c r="C55" s="5">
        <f>"AE.AE_Gt"</f>
        <v/>
      </c>
      <c r="D55" s="6">
        <f>"38"</f>
        <v/>
      </c>
      <c r="E55" s="7">
        <f>"Расход топлива  "</f>
        <v/>
      </c>
      <c r="F55" s="6">
        <f>CurrAttrValue(B55, 0)</f>
        <v/>
      </c>
      <c r="G55" s="6">
        <f>CurrAttrValue(A55, 0)</f>
        <v/>
      </c>
    </row>
    <row r="56" ht="20" customHeight="1">
      <c r="A56" s="5">
        <f>CONCATENATE($A$2, $A$1, C56, $B$2)</f>
        <v/>
      </c>
      <c r="B56" s="5">
        <f>CONCATENATE($A$2, $A$1, C56, $B$1)</f>
        <v/>
      </c>
      <c r="C56" s="5">
        <f>"AE.AE_timeNvd"</f>
        <v/>
      </c>
      <c r="D56" s="6">
        <f>"39"</f>
        <v/>
      </c>
      <c r="E56" s="7">
        <f>"Время выбега ротора ТК  "</f>
        <v/>
      </c>
      <c r="F56" s="6">
        <f>CurrAttrValue(B56, 0)</f>
        <v/>
      </c>
      <c r="G56" s="6">
        <f>CurrAttrValue(A56, 0)</f>
        <v/>
      </c>
    </row>
    <row r="57" ht="20" customHeight="1">
      <c r="A57" s="5">
        <f>CONCATENATE($A$2, $A$1, C57, $B$2)</f>
        <v/>
      </c>
      <c r="B57" s="5">
        <f>CONCATENATE($A$2, $A$1, C57, $B$1)</f>
        <v/>
      </c>
      <c r="C57" s="5">
        <f>"AE.AE_timeNst"</f>
        <v/>
      </c>
      <c r="D57" s="6">
        <f>"40"</f>
        <v/>
      </c>
      <c r="E57" s="7">
        <f>"Время выбега ротора СТ  "</f>
        <v/>
      </c>
      <c r="F57" s="6">
        <f>CurrAttrValue(B57, 0)</f>
        <v/>
      </c>
      <c r="G57" s="6">
        <f>CurrAttrValue(A57, 0)</f>
        <v/>
      </c>
    </row>
    <row r="58" ht="20" customHeight="1">
      <c r="A58" s="5">
        <f>CONCATENATE($A$2, $A$1, C58, $B$2)</f>
        <v/>
      </c>
      <c r="B58" s="5">
        <f>CONCATENATE($A$2, $A$1, C58, $B$1)</f>
        <v/>
      </c>
      <c r="C58" s="5">
        <f>"AE.AE_Lm_MBD"</f>
        <v/>
      </c>
      <c r="D58" s="6">
        <f>"41"</f>
        <v/>
      </c>
      <c r="E58" s="7">
        <f>"Уровень в МБД  "</f>
        <v/>
      </c>
      <c r="F58" s="6">
        <f>CurrAttrValue(B58, 0)</f>
        <v/>
      </c>
      <c r="G58" s="6">
        <f>CurrAttrValue(A58, 0)</f>
        <v/>
      </c>
    </row>
    <row r="59" ht="20" customHeight="1">
      <c r="A59" s="5">
        <f>CONCATENATE($A$2, $A$1, C59, $B$2)</f>
        <v/>
      </c>
      <c r="B59" s="5">
        <f>CONCATENATE($A$2, $A$1, C59, $B$1)</f>
        <v/>
      </c>
      <c r="C59" s="5">
        <f>"AE.AE_Lm_MBN"</f>
        <v/>
      </c>
      <c r="D59" s="6">
        <f>"42"</f>
        <v/>
      </c>
      <c r="E59" s="7">
        <f>"Уровень в МБН  "</f>
        <v/>
      </c>
      <c r="F59" s="6">
        <f>CurrAttrValue(B59, 0)</f>
        <v/>
      </c>
      <c r="G59" s="6">
        <f>CurrAttrValue(A59, 0)</f>
        <v/>
      </c>
    </row>
    <row r="62" ht="35" customHeight="1">
      <c r="E62" s="8">
        <f>"должность"</f>
        <v/>
      </c>
      <c r="F62" s="8">
        <f>"ФИО"</f>
        <v/>
      </c>
      <c r="G62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2022-08-04T15:13:52Z</dcterms:created>
  <dcterms:modified xmlns:dcterms="http://purl.org/dc/terms/" xmlns:xsi="http://www.w3.org/2001/XMLSchema-instance" xsi:type="dcterms:W3CDTF">2022-08-04T15:13:52Z</dcterms:modified>
</cp:coreProperties>
</file>