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9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"GPA3."</f>
        <v/>
      </c>
      <c r="B1">
        <f>".Value;1"</f>
        <v/>
      </c>
      <c r="E1" s="1">
        <f>"Срез значений измеряемых параметров ГПА №3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"AI.AI_Nnd1"</f>
        <v/>
      </c>
      <c r="D4" s="6">
        <f>"1"</f>
        <v/>
      </c>
      <c r="E4" s="7">
        <f>"Частота вращения ротора НД т.1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"AI.AI_Nvd1"</f>
        <v/>
      </c>
      <c r="D5" s="6">
        <f>"2"</f>
        <v/>
      </c>
      <c r="E5" s="7">
        <f>"Частота вращения ротора ВД т.1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"AI.AI_Nst1"</f>
        <v/>
      </c>
      <c r="D6" s="6">
        <f>"3"</f>
        <v/>
      </c>
      <c r="E6" s="7">
        <f>"Частота вращения ротора СТ т.1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"AI.AI_Nk"</f>
        <v/>
      </c>
      <c r="D7" s="6">
        <f>"4"</f>
        <v/>
      </c>
      <c r="E7" s="7">
        <f>"Частота вращения ротора ЦБК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"AI.AI_Nnd2"</f>
        <v/>
      </c>
      <c r="D8" s="6">
        <f>"5"</f>
        <v/>
      </c>
      <c r="E8" s="7">
        <f>"Частота вращения ротора НД т.2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"AI.AI_Nvd2"</f>
        <v/>
      </c>
      <c r="D9" s="6">
        <f>"6"</f>
        <v/>
      </c>
      <c r="E9" s="7">
        <f>"Частота вращения ротора ВД т.2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"AI.AI_Nst2"</f>
        <v/>
      </c>
      <c r="D10" s="6">
        <f>"7"</f>
        <v/>
      </c>
      <c r="E10" s="7">
        <f>"Частота вращения ротора СТ т.2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"AI.AI_Tst1"</f>
        <v/>
      </c>
      <c r="D11" s="6">
        <f>"8"</f>
        <v/>
      </c>
      <c r="E11" s="7">
        <f>"Температура газа за ТНД т.1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"AI.AI_Tst2"</f>
        <v/>
      </c>
      <c r="D12" s="6">
        <f>"9"</f>
        <v/>
      </c>
      <c r="E12" s="7">
        <f>"Температура газа за ТНД т.2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"AI.AI_Tst3"</f>
        <v/>
      </c>
      <c r="D13" s="6">
        <f>"10"</f>
        <v/>
      </c>
      <c r="E13" s="7">
        <f>"Температура газа за ТНД т.3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"AI.AI_Tst4"</f>
        <v/>
      </c>
      <c r="D14" s="6">
        <f>"11"</f>
        <v/>
      </c>
      <c r="E14" s="7">
        <f>"Температура газа за ТНД т.4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"AI.AI_Tst5"</f>
        <v/>
      </c>
      <c r="D15" s="6">
        <f>"12"</f>
        <v/>
      </c>
      <c r="E15" s="7">
        <f>"Температура газа за ТНД т.5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"AI.AI_Tst6"</f>
        <v/>
      </c>
      <c r="D16" s="6">
        <f>"13"</f>
        <v/>
      </c>
      <c r="E16" s="7">
        <f>"Температура газа за ТНД т.6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"AI.AI_Tst7"</f>
        <v/>
      </c>
      <c r="D17" s="6">
        <f>"14"</f>
        <v/>
      </c>
      <c r="E17" s="7">
        <f>"Температура газа за ТНД т.7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"AI.AI_Tst8"</f>
        <v/>
      </c>
      <c r="D18" s="6">
        <f>"15"</f>
        <v/>
      </c>
      <c r="E18" s="7">
        <f>"Температура газа за ТНД т.8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"AI.AI_Tst_2"</f>
        <v/>
      </c>
      <c r="D19" s="6">
        <f>"16"</f>
        <v/>
      </c>
      <c r="E19" s="7">
        <f>"Температура газа за ТНД (общий)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"AI.AI_Tg_inN"</f>
        <v/>
      </c>
      <c r="D20" s="6">
        <f>"17"</f>
        <v/>
      </c>
      <c r="E20" s="7">
        <f>"Т газа на входе ЦБК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"AI.AI_Tg_outN"</f>
        <v/>
      </c>
      <c r="D21" s="6">
        <f>"18"</f>
        <v/>
      </c>
      <c r="E21" s="7">
        <f>"Т газа на выходе ЦБК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измеряемых параметров ГПА №3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"AI.AI_Tv_inD_1"</f>
        <v/>
      </c>
      <c r="D28" s="6">
        <f>"19"</f>
        <v/>
      </c>
      <c r="E28" s="7">
        <f>"Температура воздуха на входе в ГГ т.1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"AI.AI_Tv_inD_2"</f>
        <v/>
      </c>
      <c r="D29" s="6">
        <f>"20"</f>
        <v/>
      </c>
      <c r="E29" s="7">
        <f>"Температура воздуха на входе в ГГ т.2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"AI.AI_Tm_outOV"</f>
        <v/>
      </c>
      <c r="D30" s="6">
        <f>"21"</f>
        <v/>
      </c>
      <c r="E30" s="7">
        <f>"Температура масла за откачивающим насосом из опоры вентилятора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"AI.AI_Tm_outKPA"</f>
        <v/>
      </c>
      <c r="D31" s="6">
        <f>"22"</f>
        <v/>
      </c>
      <c r="E31" s="7">
        <f>"Температура масла за насосом откачки из КПА ГГ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"AI.AI_Tm_outOT"</f>
        <v/>
      </c>
      <c r="D32" s="6">
        <f>"23"</f>
        <v/>
      </c>
      <c r="E32" s="7">
        <f>"Температура масла на выходе из опоры турбины ГГ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"AI.AI_Tg_inSK"</f>
        <v/>
      </c>
      <c r="D33" s="6">
        <f>"24"</f>
        <v/>
      </c>
      <c r="E33" s="7">
        <f>"Температура топливного газа перед СК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"AI.AI_Tm_outOK"</f>
        <v/>
      </c>
      <c r="D34" s="6">
        <f>"25"</f>
        <v/>
      </c>
      <c r="E34" s="7">
        <f>"Температура масла на выходе из опоры компрессора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"AI.AI_Tm_outpST"</f>
        <v/>
      </c>
      <c r="D35" s="6">
        <f>"26"</f>
        <v/>
      </c>
      <c r="E35" s="7">
        <f>"Температура масла на выходе из передней опоры СТ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"AI.AI_Tm_outzST"</f>
        <v/>
      </c>
      <c r="D36" s="6">
        <f>"27"</f>
        <v/>
      </c>
      <c r="E36" s="7">
        <f>"Температура масла на выходе из задней опоры СТ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"AI.AI_Pmsau_inF17"</f>
        <v/>
      </c>
      <c r="D37" s="6">
        <f>"28"</f>
        <v/>
      </c>
      <c r="E37" s="7">
        <f>"Р масла САУ за насосом САУ перед фильтром грубой очистки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"AI.AI_Pmsau_inF18"</f>
        <v/>
      </c>
      <c r="D38" s="6">
        <f>"29"</f>
        <v/>
      </c>
      <c r="E38" s="7">
        <f>"Р масла САУ перед фильтром тонкой очистки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"AI.AI_Pmsau_outF18"</f>
        <v/>
      </c>
      <c r="D39" s="6">
        <f>"30"</f>
        <v/>
      </c>
      <c r="E39" s="7">
        <f>"Давление масла САУ за фильтром тонкой очистки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"AI.AI_Pm_S1"</f>
        <v/>
      </c>
      <c r="D40" s="6">
        <f>"31"</f>
        <v/>
      </c>
      <c r="E40" s="7">
        <f>"Р суфлирования опор КНД и КВД перед СЦ ГГ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"AI.AI_Pm_S2"</f>
        <v/>
      </c>
      <c r="D41" s="6">
        <f>"32"</f>
        <v/>
      </c>
      <c r="E41" s="7">
        <f>"Р суфлирования опоры турбины ГГ перед СЦ ГГ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"AI.AI_Pm_S3"</f>
        <v/>
      </c>
      <c r="D42" s="6">
        <f>"33"</f>
        <v/>
      </c>
      <c r="E42" s="7">
        <f>"Р суфлирования опор СТ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"AI.AI_Pv_outK_1"</f>
        <v/>
      </c>
      <c r="D43" s="6">
        <f>"34"</f>
        <v/>
      </c>
      <c r="E43" s="7">
        <f>"Давление воздуха за компрессором т.1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"AI.AI_Pv_outK_2"</f>
        <v/>
      </c>
      <c r="D44" s="6">
        <f>"35"</f>
        <v/>
      </c>
      <c r="E44" s="7">
        <f>"Давление воздуха за компрессором т.2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"AI.AI_Ptg_inDG"</f>
        <v/>
      </c>
      <c r="D45" s="6">
        <f>"36"</f>
        <v/>
      </c>
      <c r="E45" s="7">
        <f>"Давление топливного газа перед ТРК  "</f>
        <v/>
      </c>
      <c r="F45" s="6">
        <f>CurrAttrValue(B45, 0)</f>
        <v/>
      </c>
      <c r="G45" s="6">
        <f>CurrAttrValue(A45, 0)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значений измеряемых параметров ГПА №3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"AI.AI_Ptg_inSK"</f>
        <v/>
      </c>
      <c r="D52" s="6">
        <f>"37"</f>
        <v/>
      </c>
      <c r="E52" s="7">
        <f>"Давление топливного газа перед СК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"AI.AI_DG_POS"</f>
        <v/>
      </c>
      <c r="D53" s="6">
        <f>"38"</f>
        <v/>
      </c>
      <c r="E53" s="7">
        <f>"Положение дозатора газа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"AI.AI_Pg_outN"</f>
        <v/>
      </c>
      <c r="D54" s="6">
        <f>"39"</f>
        <v/>
      </c>
      <c r="E54" s="7">
        <f>"Давление газа на выходе ЦБК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"AI.AI_dP_Conf"</f>
        <v/>
      </c>
      <c r="D55" s="6">
        <f>"40"</f>
        <v/>
      </c>
      <c r="E55" s="7">
        <f>"dP газа на конфузоре нагнетателя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"AI.AI_APK_POS"</f>
        <v/>
      </c>
      <c r="D56" s="6">
        <f>"41"</f>
        <v/>
      </c>
      <c r="E56" s="7">
        <f>"Положение крана № 6р (АПК)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"AI.AI_Vkgg"</f>
        <v/>
      </c>
      <c r="D57" s="6">
        <f>"42"</f>
        <v/>
      </c>
      <c r="E57" s="7">
        <f>"Вибрация промежуточного корпуса ГГ (гориз.)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"AI.AI_Vkst"</f>
        <v/>
      </c>
      <c r="D58" s="6">
        <f>"43"</f>
        <v/>
      </c>
      <c r="E58" s="7">
        <f>"Вибрация корпуса СТ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"AI.AI_NA_Icos"</f>
        <v/>
      </c>
      <c r="D59" s="6">
        <f>"44"</f>
        <v/>
      </c>
      <c r="E59" s="7">
        <f>"Положение лопаток НА КВД (Cos)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"AI.AI_NA_Isin"</f>
        <v/>
      </c>
      <c r="D60" s="6">
        <f>"45"</f>
        <v/>
      </c>
      <c r="E60" s="7">
        <f>"Положение лопаток НА КВД (Sin)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"AI.AI_RA_Icos"</f>
        <v/>
      </c>
      <c r="D61" s="6">
        <f>"46"</f>
        <v/>
      </c>
      <c r="E61" s="7">
        <f>"Положение РВНА за КНД (Cos)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"AI.AI_RA_Isin"</f>
        <v/>
      </c>
      <c r="D62" s="6">
        <f>"47"</f>
        <v/>
      </c>
      <c r="E62" s="7">
        <f>"Положение РВНА за КНД (Sin)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"AI.AI_Tv_outKSHT1"</f>
        <v/>
      </c>
      <c r="D63" s="6">
        <f>"48"</f>
        <v/>
      </c>
      <c r="E63" s="7">
        <f>"Т воздуха 1 в сбросном воздуховоде ТБ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"AI.AI_Tv_outKSHT2"</f>
        <v/>
      </c>
      <c r="D64" s="6">
        <f>"49"</f>
        <v/>
      </c>
      <c r="E64" s="7">
        <f>"Т воздуха 2 в сбросном воздуховоде ТБ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"AI.AI_Tv_ang1"</f>
        <v/>
      </c>
      <c r="D65" s="6">
        <f>"50"</f>
        <v/>
      </c>
      <c r="E65" s="7">
        <f>"Температура воздуха в ангаре (точка 1)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"AI.AI_Tv_ang2"</f>
        <v/>
      </c>
      <c r="D66" s="6">
        <f>"51"</f>
        <v/>
      </c>
      <c r="E66" s="7">
        <f>"Температура воздуха в ангаре (точка 2)  "</f>
        <v/>
      </c>
      <c r="F66" s="6">
        <f>CurrAttrValue(B66, 0)</f>
        <v/>
      </c>
      <c r="G66" s="6">
        <f>CurrAttrValue(A66, 0)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"AI.AI_Tv_oSAU"</f>
        <v/>
      </c>
      <c r="D67" s="6">
        <f>"52"</f>
        <v/>
      </c>
      <c r="E67" s="7">
        <f>"Температура воздуха в блоке САУ  "</f>
        <v/>
      </c>
      <c r="F67" s="6">
        <f>CurrAttrValue(B67, 0)</f>
        <v/>
      </c>
      <c r="G67" s="6">
        <f>CurrAttrValue(A67, 0)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"AI.AI_Tv_oBET"</f>
        <v/>
      </c>
      <c r="D68" s="6">
        <f>"53"</f>
        <v/>
      </c>
      <c r="E68" s="7">
        <f>"Температура воздуха в БЭТ  "</f>
        <v/>
      </c>
      <c r="F68" s="6">
        <f>CurrAttrValue(B68, 0)</f>
        <v/>
      </c>
      <c r="G68" s="6">
        <f>CurrAttrValue(A68, 0)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"AI.AI_Ta_VOT"</f>
        <v/>
      </c>
      <c r="D69" s="6">
        <f>"54"</f>
        <v/>
      </c>
      <c r="E69" s="7">
        <f>"Температура воздуха под кожухом трансмиссии  "</f>
        <v/>
      </c>
      <c r="F69" s="6">
        <f>CurrAttrValue(B69, 0)</f>
        <v/>
      </c>
      <c r="G69" s="6">
        <f>CurrAttrValue(A69, 0)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значений измеряемых параметров ГПА №3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"AI.AI_Tmbd"</f>
        <v/>
      </c>
      <c r="D76" s="6">
        <f>"55"</f>
        <v/>
      </c>
      <c r="E76" s="7">
        <f>"Температура масла в МБД  "</f>
        <v/>
      </c>
      <c r="F76" s="6">
        <f>CurrAttrValue(B76, 0)</f>
        <v/>
      </c>
      <c r="G76" s="6">
        <f>CurrAttrValue(A76, 0)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"AI.AI_Tm_inGTU"</f>
        <v/>
      </c>
      <c r="D77" s="6">
        <f>"56"</f>
        <v/>
      </c>
      <c r="E77" s="7">
        <f>"Температура масла на входе в ГТД за фильтром  "</f>
        <v/>
      </c>
      <c r="F77" s="6">
        <f>CurrAttrValue(B77, 0)</f>
        <v/>
      </c>
      <c r="G77" s="6">
        <f>CurrAttrValue(A77, 0)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"AI.AI_Tm_outAVOMD"</f>
        <v/>
      </c>
      <c r="D78" s="6">
        <f>"57"</f>
        <v/>
      </c>
      <c r="E78" s="7">
        <f>"Температура масла на выходе из АВОМ ГТД  "</f>
        <v/>
      </c>
      <c r="F78" s="6">
        <f>CurrAttrValue(B78, 0)</f>
        <v/>
      </c>
      <c r="G78" s="6">
        <f>CurrAttrValue(A78, 0)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"AI.AI_Tm_OO"</f>
        <v/>
      </c>
      <c r="D79" s="6">
        <f>"58"</f>
        <v/>
      </c>
      <c r="E79" s="7">
        <f>"Температура масла в магистрали общей откачки  "</f>
        <v/>
      </c>
      <c r="F79" s="6">
        <f>CurrAttrValue(B79, 0)</f>
        <v/>
      </c>
      <c r="G79" s="6">
        <f>CurrAttrValue(A79, 0)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"AI.AI_Tmsn"</f>
        <v/>
      </c>
      <c r="D80" s="6">
        <f>"59"</f>
        <v/>
      </c>
      <c r="E80" s="7">
        <f>"Температура масла на входе в компрессор  "</f>
        <v/>
      </c>
      <c r="F80" s="6">
        <f>CurrAttrValue(B80, 0)</f>
        <v/>
      </c>
      <c r="G80" s="6">
        <f>CurrAttrValue(A80, 0)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"AI.AI_Tmbn"</f>
        <v/>
      </c>
      <c r="D81" s="6">
        <f>"60"</f>
        <v/>
      </c>
      <c r="E81" s="7">
        <f>"Температура масла в МБК  "</f>
        <v/>
      </c>
      <c r="F81" s="6">
        <f>CurrAttrValue(B81, 0)</f>
        <v/>
      </c>
      <c r="G81" s="6">
        <f>CurrAttrValue(A81, 0)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"AI.AI_Tv_KTS"</f>
        <v/>
      </c>
      <c r="D82" s="6">
        <f>"61"</f>
        <v/>
      </c>
      <c r="E82" s="7">
        <f>"Температура воздуха в КШТ  "</f>
        <v/>
      </c>
      <c r="F82" s="6">
        <f>CurrAttrValue(B82, 0)</f>
        <v/>
      </c>
      <c r="G82" s="6">
        <f>CurrAttrValue(A82, 0)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"AI.AI_Ta_outAT2001"</f>
        <v/>
      </c>
      <c r="D83" s="6">
        <f>"62"</f>
        <v/>
      </c>
      <c r="E83" s="7">
        <f>"Т воздуха после ТОА АТ2001  "</f>
        <v/>
      </c>
      <c r="F83" s="6">
        <f>CurrAttrValue(B83, 0)</f>
        <v/>
      </c>
      <c r="G83" s="6">
        <f>CurrAttrValue(A83, 0)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"AI.AI_Ta_outEnBVP"</f>
        <v/>
      </c>
      <c r="D84" s="6">
        <f>"63"</f>
        <v/>
      </c>
      <c r="E84" s="7">
        <f>"Т воздуха после Эн. в БПВ  "</f>
        <v/>
      </c>
      <c r="F84" s="6">
        <f>CurrAttrValue(B84, 0)</f>
        <v/>
      </c>
      <c r="G84" s="6">
        <f>CurrAttrValue(A84, 0)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"AI.AI_TaBVP"</f>
        <v/>
      </c>
      <c r="D85" s="6">
        <f>"64"</f>
        <v/>
      </c>
      <c r="E85" s="7">
        <f>"Т воздуха в блоке подготовки воздуха  "</f>
        <v/>
      </c>
      <c r="F85" s="6">
        <f>CurrAttrValue(B85, 0)</f>
        <v/>
      </c>
      <c r="G85" s="6">
        <f>CurrAttrValue(A85, 0)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"AI.AI_T_vOP"</f>
        <v/>
      </c>
      <c r="D86" s="6">
        <f>"65"</f>
        <v/>
      </c>
      <c r="E86" s="7">
        <f>"Температура вкладыша опорного подшипника ЦБК  "</f>
        <v/>
      </c>
      <c r="F86" s="6">
        <f>CurrAttrValue(B86, 0)</f>
        <v/>
      </c>
      <c r="G86" s="6">
        <f>CurrAttrValue(A86, 0)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"AI.AI_T_vOUP"</f>
        <v/>
      </c>
      <c r="D87" s="6">
        <f>"66"</f>
        <v/>
      </c>
      <c r="E87" s="7">
        <f>"Температура вкладыша опорно-упорного подшипника ЦБК  "</f>
        <v/>
      </c>
      <c r="F87" s="6">
        <f>CurrAttrValue(B87, 0)</f>
        <v/>
      </c>
      <c r="G87" s="6">
        <f>CurrAttrValue(A87, 0)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"AI.AI_T_rkOUP"</f>
        <v/>
      </c>
      <c r="D88" s="6">
        <f>"67"</f>
        <v/>
      </c>
      <c r="E88" s="7">
        <f>"Температура рабочих колодок опорно-упорного подшипника ЦБК  "</f>
        <v/>
      </c>
      <c r="F88" s="6">
        <f>CurrAttrValue(B88, 0)</f>
        <v/>
      </c>
      <c r="G88" s="6">
        <f>CurrAttrValue(A88, 0)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"AI.AI_T_ukOUP"</f>
        <v/>
      </c>
      <c r="D89" s="6">
        <f>"68"</f>
        <v/>
      </c>
      <c r="E89" s="7">
        <f>"Температура установочных колодок опорно-упорного подшипника ЦБК  "</f>
        <v/>
      </c>
      <c r="F89" s="6">
        <f>CurrAttrValue(B89, 0)</f>
        <v/>
      </c>
      <c r="G89" s="6">
        <f>CurrAttrValue(A89, 0)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"AI.AI_U1"</f>
        <v/>
      </c>
      <c r="D90" s="6">
        <f>"69"</f>
        <v/>
      </c>
      <c r="E90" s="7">
        <f>"Напряжения основного питания САУ ~220В  "</f>
        <v/>
      </c>
      <c r="F90" s="6">
        <f>CurrAttrValue(B90, 0)</f>
        <v/>
      </c>
      <c r="G90" s="6">
        <f>CurrAttrValue(A90, 0)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"AI.AI_U2"</f>
        <v/>
      </c>
      <c r="D91" s="6">
        <f>"70"</f>
        <v/>
      </c>
      <c r="E91" s="7">
        <f>"Напряжения основного питания БЭО ~220В  "</f>
        <v/>
      </c>
      <c r="F91" s="6">
        <f>CurrAttrValue(B91, 0)</f>
        <v/>
      </c>
      <c r="G91" s="6">
        <f>CurrAttrValue(A91, 0)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"AI.AI_U3"</f>
        <v/>
      </c>
      <c r="D92" s="6">
        <f>"71"</f>
        <v/>
      </c>
      <c r="E92" s="7">
        <f>"Напряжения резервного питания САУ =220В  "</f>
        <v/>
      </c>
      <c r="F92" s="6">
        <f>CurrAttrValue(B92, 0)</f>
        <v/>
      </c>
      <c r="G92" s="6">
        <f>CurrAttrValue(A92, 0)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"AI.AI_U4"</f>
        <v/>
      </c>
      <c r="D93" s="6">
        <f>"72"</f>
        <v/>
      </c>
      <c r="E93" s="7">
        <f>"Напряжения резервного питания БЭО =220В  "</f>
        <v/>
      </c>
      <c r="F93" s="6">
        <f>CurrAttrValue(B93, 0)</f>
        <v/>
      </c>
      <c r="G93" s="6">
        <f>CurrAttrValue(A93, 0)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значений измеряемых параметров ГПА №3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"AI.AI_U5"</f>
        <v/>
      </c>
      <c r="D100" s="6">
        <f>"73"</f>
        <v/>
      </c>
      <c r="E100" s="7">
        <f>"Напряжения питания на крановой обвяке ГПА =220В  "</f>
        <v/>
      </c>
      <c r="F100" s="6">
        <f>CurrAttrValue(B100, 0)</f>
        <v/>
      </c>
      <c r="G100" s="6">
        <f>CurrAttrValue(A100, 0)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"AI.AI_T_SHK1"</f>
        <v/>
      </c>
      <c r="D101" s="6">
        <f>"74"</f>
        <v/>
      </c>
      <c r="E101" s="7">
        <f>"Температура воздуха в шкафу №1 САУ ГПА  "</f>
        <v/>
      </c>
      <c r="F101" s="6">
        <f>CurrAttrValue(B101, 0)</f>
        <v/>
      </c>
      <c r="G101" s="6">
        <f>CurrAttrValue(A101, 0)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"AI.AI_T_SHK2"</f>
        <v/>
      </c>
      <c r="D102" s="6">
        <f>"75"</f>
        <v/>
      </c>
      <c r="E102" s="7">
        <f>"Температура воздуха в шкафу №2 САУ ГПА  "</f>
        <v/>
      </c>
      <c r="F102" s="6">
        <f>CurrAttrValue(B102, 0)</f>
        <v/>
      </c>
      <c r="G102" s="6">
        <f>CurrAttrValue(A102, 0)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"AI.AI_T_SHK3"</f>
        <v/>
      </c>
      <c r="D103" s="6">
        <f>"76"</f>
        <v/>
      </c>
      <c r="E103" s="7">
        <f>"Температура воздуха в шкафу №3 САУ ГПА  "</f>
        <v/>
      </c>
      <c r="F103" s="6">
        <f>CurrAttrValue(B103, 0)</f>
        <v/>
      </c>
      <c r="G103" s="6">
        <f>CurrAttrValue(A103, 0)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"AI.AI_Vlag"</f>
        <v/>
      </c>
      <c r="D104" s="6">
        <f>"77"</f>
        <v/>
      </c>
      <c r="E104" s="7">
        <f>"Относительная влажность наружного воздуха  "</f>
        <v/>
      </c>
      <c r="F104" s="6">
        <f>CurrAttrValue(B104, 0)</f>
        <v/>
      </c>
      <c r="G104" s="6">
        <f>CurrAttrValue(A104, 0)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"AI.AI_dP_ksht"</f>
        <v/>
      </c>
      <c r="D105" s="6">
        <f>"78"</f>
        <v/>
      </c>
      <c r="E105" s="7">
        <f>"Перепад давления воздуха в КШТ  "</f>
        <v/>
      </c>
      <c r="F105" s="6">
        <f>CurrAttrValue(B105, 0)</f>
        <v/>
      </c>
      <c r="G105" s="6">
        <f>CurrAttrValue(A105, 0)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"AI.AI_Pm_OO"</f>
        <v/>
      </c>
      <c r="D106" s="6">
        <f>"79"</f>
        <v/>
      </c>
      <c r="E106" s="7">
        <f>"Давление масла в магистрали общей откачки  "</f>
        <v/>
      </c>
      <c r="F106" s="6">
        <f>CurrAttrValue(B106, 0)</f>
        <v/>
      </c>
      <c r="G106" s="6">
        <f>CurrAttrValue(A106, 0)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"AI.AI_TGM_POS"</f>
        <v/>
      </c>
      <c r="D107" s="6">
        <f>"80"</f>
        <v/>
      </c>
      <c r="E107" s="7">
        <f>"Положение крана ТГМ (байпас масла)  "</f>
        <v/>
      </c>
      <c r="F107" s="6">
        <f>CurrAttrValue(B107, 0)</f>
        <v/>
      </c>
      <c r="G107" s="6">
        <f>CurrAttrValue(A107, 0)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"AI.AI_Pv_fromGTU"</f>
        <v/>
      </c>
      <c r="D108" s="6">
        <f>"81"</f>
        <v/>
      </c>
      <c r="E108" s="7">
        <f>"Давление воздуха отбора от ГТУ  "</f>
        <v/>
      </c>
      <c r="F108" s="6">
        <f>CurrAttrValue(B108, 0)</f>
        <v/>
      </c>
      <c r="G108" s="6">
        <f>CurrAttrValue(A108, 0)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"AI.AI_dPv_VOU"</f>
        <v/>
      </c>
      <c r="D109" s="6">
        <f>"82"</f>
        <v/>
      </c>
      <c r="E109" s="7">
        <f>"Перепад давления воздуха на фильтрах ВОУ  "</f>
        <v/>
      </c>
      <c r="F109" s="6">
        <f>CurrAttrValue(B109, 0)</f>
        <v/>
      </c>
      <c r="G109" s="6">
        <f>CurrAttrValue(A109, 0)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"AI.AI_dPbftg"</f>
        <v/>
      </c>
      <c r="D110" s="6">
        <f>"83"</f>
        <v/>
      </c>
      <c r="E110" s="7">
        <f>"Перепад давления газа на БФТГ  "</f>
        <v/>
      </c>
      <c r="F110" s="6">
        <f>CurrAttrValue(B110, 0)</f>
        <v/>
      </c>
      <c r="G110" s="6">
        <f>CurrAttrValue(A110, 0)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"AI.AI_Pg_inN"</f>
        <v/>
      </c>
      <c r="D111" s="6">
        <f>"84"</f>
        <v/>
      </c>
      <c r="E111" s="7">
        <f>"Давление газа на входе в ЦБК  "</f>
        <v/>
      </c>
      <c r="F111" s="6">
        <f>CurrAttrValue(B111, 0)</f>
        <v/>
      </c>
      <c r="G111" s="6">
        <f>CurrAttrValue(A111, 0)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"AI.AI_Pbg_inKIP"</f>
        <v/>
      </c>
      <c r="D112" s="6">
        <f>"85"</f>
        <v/>
      </c>
      <c r="E112" s="7">
        <f>"Давление буферного газа на входе в КИП ГДУ  "</f>
        <v/>
      </c>
      <c r="F112" s="6">
        <f>CurrAttrValue(B112, 0)</f>
        <v/>
      </c>
      <c r="G112" s="6">
        <f>CurrAttrValue(A112, 0)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"AI.AI_Tbg_inKIP"</f>
        <v/>
      </c>
      <c r="D113" s="6">
        <f>"86"</f>
        <v/>
      </c>
      <c r="E113" s="7">
        <f>"Температура буферного газа на входе в КИП ГДУ  "</f>
        <v/>
      </c>
      <c r="F113" s="6">
        <f>CurrAttrValue(B113, 0)</f>
        <v/>
      </c>
      <c r="G113" s="6">
        <f>CurrAttrValue(A113, 0)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"AI.AI_dP_fbgKIP"</f>
        <v/>
      </c>
      <c r="D114" s="6">
        <f>"87"</f>
        <v/>
      </c>
      <c r="E114" s="7">
        <f>"dP на фильтрах буферного газа стойки КИП СГУ  "</f>
        <v/>
      </c>
      <c r="F114" s="6">
        <f>CurrAttrValue(B114, 0)</f>
        <v/>
      </c>
      <c r="G114" s="6">
        <f>CurrAttrValue(A114, 0)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"AI.AI_P_1stvsas"</f>
        <v/>
      </c>
      <c r="D115" s="6">
        <f>"88"</f>
        <v/>
      </c>
      <c r="E115" s="7">
        <f>"Давление после 1-ой ступени ГДУ со стороны всаса  "</f>
        <v/>
      </c>
      <c r="F115" s="6">
        <f>CurrAttrValue(B115, 0)</f>
        <v/>
      </c>
      <c r="G115" s="6">
        <f>CurrAttrValue(A115, 0)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"AI.AI_P_1stnagn"</f>
        <v/>
      </c>
      <c r="D116" s="6">
        <f>"89"</f>
        <v/>
      </c>
      <c r="E116" s="7">
        <f>"Давление после 1-ой ступени ГДУ со стороны нагнетания  "</f>
        <v/>
      </c>
      <c r="F116" s="6">
        <f>CurrAttrValue(B116, 0)</f>
        <v/>
      </c>
      <c r="G116" s="6">
        <f>CurrAttrValue(A116, 0)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"AI.AI_Fut_1stvsas"</f>
        <v/>
      </c>
      <c r="D117" s="6">
        <f>"90"</f>
        <v/>
      </c>
      <c r="E117" s="7">
        <f>"Расход утечек 1-ой ступени ГДУ со стороны всаса  "</f>
        <v/>
      </c>
      <c r="F117" s="6">
        <f>CurrAttrValue(B117, 0)</f>
        <v/>
      </c>
      <c r="G117" s="6">
        <f>CurrAttrValue(A117, 0)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значений измеряемых параметров ГПА №3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"AI.AI_Fut_1stnagn"</f>
        <v/>
      </c>
      <c r="D124" s="6">
        <f>"91"</f>
        <v/>
      </c>
      <c r="E124" s="7">
        <f>"Расход утечек 1-ой ступени ГДУ со стороны нагнетания  "</f>
        <v/>
      </c>
      <c r="F124" s="6">
        <f>CurrAttrValue(B124, 0)</f>
        <v/>
      </c>
      <c r="G124" s="6">
        <f>CurrAttrValue(A124, 0)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"AI.AI_dPgg_vsas"</f>
        <v/>
      </c>
      <c r="D125" s="6">
        <f>"92"</f>
        <v/>
      </c>
      <c r="E125" s="7">
        <f>"Перепад давления буферного газа на дросселе ГДУ (всас)  "</f>
        <v/>
      </c>
      <c r="F125" s="6">
        <f>CurrAttrValue(B125, 0)</f>
        <v/>
      </c>
      <c r="G125" s="6">
        <f>CurrAttrValue(A125, 0)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"AI.AI_dPgg_nagn"</f>
        <v/>
      </c>
      <c r="D126" s="6">
        <f>"93"</f>
        <v/>
      </c>
      <c r="E126" s="7">
        <f>"Перепад давления буферного газа на дросселе ГДУ (нагн)  "</f>
        <v/>
      </c>
      <c r="F126" s="6">
        <f>CurrAttrValue(B126, 0)</f>
        <v/>
      </c>
      <c r="G126" s="6">
        <f>CurrAttrValue(A126, 0)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"AI.AI_Tbv_inSGU"</f>
        <v/>
      </c>
      <c r="D127" s="6">
        <f>"94"</f>
        <v/>
      </c>
      <c r="E127" s="7">
        <f>"Температура барьерного воздуха на входе в СГУ  "</f>
        <v/>
      </c>
      <c r="F127" s="6">
        <f>CurrAttrValue(B127, 0)</f>
        <v/>
      </c>
      <c r="G127" s="6">
        <f>CurrAttrValue(A127, 0)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"AI.AI_Pbv"</f>
        <v/>
      </c>
      <c r="D128" s="6">
        <f>"95"</f>
        <v/>
      </c>
      <c r="E128" s="7">
        <f>"Давление барьерного воздуха на входе в СГУ  "</f>
        <v/>
      </c>
      <c r="F128" s="6">
        <f>CurrAttrValue(B128, 0)</f>
        <v/>
      </c>
      <c r="G128" s="6">
        <f>CurrAttrValue(A128, 0)</f>
        <v/>
      </c>
    </row>
    <row r="129" ht="20" customHeight="1">
      <c r="A129" s="5">
        <f>CONCATENATE($A$2, $A$1, C129, $B$2)</f>
        <v/>
      </c>
      <c r="B129" s="5">
        <f>CONCATENATE($A$2, $A$1, C129, $B$1)</f>
        <v/>
      </c>
      <c r="C129" s="5">
        <f>"AI.AI_Pm_inD"</f>
        <v/>
      </c>
      <c r="D129" s="6">
        <f>"96"</f>
        <v/>
      </c>
      <c r="E129" s="7">
        <f>"Р масла в нагнетающей магистрали ГТД (после фильтра)  "</f>
        <v/>
      </c>
      <c r="F129" s="6">
        <f>CurrAttrValue(B129, 0)</f>
        <v/>
      </c>
      <c r="G129" s="6">
        <f>CurrAttrValue(A129, 0)</f>
        <v/>
      </c>
    </row>
    <row r="130" ht="20" customHeight="1">
      <c r="A130" s="5">
        <f>CONCATENATE($A$2, $A$1, C130, $B$2)</f>
        <v/>
      </c>
      <c r="B130" s="5">
        <f>CONCATENATE($A$2, $A$1, C130, $B$1)</f>
        <v/>
      </c>
      <c r="C130" s="5">
        <f>"AI.AI_Pm_outKPA"</f>
        <v/>
      </c>
      <c r="D130" s="6">
        <f>"97"</f>
        <v/>
      </c>
      <c r="E130" s="7">
        <f>"Р масла после насоса МНЭ6002  "</f>
        <v/>
      </c>
      <c r="F130" s="6">
        <f>CurrAttrValue(B130, 0)</f>
        <v/>
      </c>
      <c r="G130" s="6">
        <f>CurrAttrValue(A130, 0)</f>
        <v/>
      </c>
    </row>
    <row r="131" ht="20" customHeight="1">
      <c r="A131" s="5">
        <f>CONCATENATE($A$2, $A$1, C131, $B$2)</f>
        <v/>
      </c>
      <c r="B131" s="5">
        <f>CONCATENATE($A$2, $A$1, C131, $B$1)</f>
        <v/>
      </c>
      <c r="C131" s="5">
        <f>"AI.AI_Vpp_gor"</f>
        <v/>
      </c>
      <c r="D131" s="6">
        <f>"98"</f>
        <v/>
      </c>
      <c r="E131" s="7">
        <f>"Виброперемещение ротора в передней опоре (гориз.)  "</f>
        <v/>
      </c>
      <c r="F131" s="6">
        <f>CurrAttrValue(B131, 0)</f>
        <v/>
      </c>
      <c r="G131" s="6">
        <f>CurrAttrValue(A131, 0)</f>
        <v/>
      </c>
    </row>
    <row r="132" ht="20" customHeight="1">
      <c r="A132" s="5">
        <f>CONCATENATE($A$2, $A$1, C132, $B$2)</f>
        <v/>
      </c>
      <c r="B132" s="5">
        <f>CONCATENATE($A$2, $A$1, C132, $B$1)</f>
        <v/>
      </c>
      <c r="C132" s="5">
        <f>"AI.AI_Vpp_vert"</f>
        <v/>
      </c>
      <c r="D132" s="6">
        <f>"99"</f>
        <v/>
      </c>
      <c r="E132" s="7">
        <f>"Виброперемещение ротора в передней опоре (вертик.)  "</f>
        <v/>
      </c>
      <c r="F132" s="6">
        <f>CurrAttrValue(B132, 0)</f>
        <v/>
      </c>
      <c r="G132" s="6">
        <f>CurrAttrValue(A132, 0)</f>
        <v/>
      </c>
    </row>
    <row r="133" ht="20" customHeight="1">
      <c r="A133" s="5">
        <f>CONCATENATE($A$2, $A$1, C133, $B$2)</f>
        <v/>
      </c>
      <c r="B133" s="5">
        <f>CONCATENATE($A$2, $A$1, C133, $B$1)</f>
        <v/>
      </c>
      <c r="C133" s="5">
        <f>"AI.AI_Vpz_gor"</f>
        <v/>
      </c>
      <c r="D133" s="6">
        <f>"100"</f>
        <v/>
      </c>
      <c r="E133" s="7">
        <f>"Виброперемещение ротора в задней опоре (гориз.)  "</f>
        <v/>
      </c>
      <c r="F133" s="6">
        <f>CurrAttrValue(B133, 0)</f>
        <v/>
      </c>
      <c r="G133" s="6">
        <f>CurrAttrValue(A133, 0)</f>
        <v/>
      </c>
    </row>
    <row r="134" ht="20" customHeight="1">
      <c r="A134" s="5">
        <f>CONCATENATE($A$2, $A$1, C134, $B$2)</f>
        <v/>
      </c>
      <c r="B134" s="5">
        <f>CONCATENATE($A$2, $A$1, C134, $B$1)</f>
        <v/>
      </c>
      <c r="C134" s="5">
        <f>"AI.AI_Vpz_vert"</f>
        <v/>
      </c>
      <c r="D134" s="6">
        <f>"101"</f>
        <v/>
      </c>
      <c r="E134" s="7">
        <f>"Виброперемещение ротора в задней опоре (вертик.)  "</f>
        <v/>
      </c>
      <c r="F134" s="6">
        <f>CurrAttrValue(B134, 0)</f>
        <v/>
      </c>
      <c r="G134" s="6">
        <f>CurrAttrValue(A134, 0)</f>
        <v/>
      </c>
    </row>
    <row r="135" ht="20" customHeight="1">
      <c r="A135" s="5">
        <f>CONCATENATE($A$2, $A$1, C135, $B$2)</f>
        <v/>
      </c>
      <c r="B135" s="5">
        <f>CONCATENATE($A$2, $A$1, C135, $B$1)</f>
        <v/>
      </c>
      <c r="C135" s="5">
        <f>"AI.AI_OS1"</f>
        <v/>
      </c>
      <c r="D135" s="6">
        <f>"102"</f>
        <v/>
      </c>
      <c r="E135" s="7">
        <f>"Осевой сдвиг ротора ЦБК т.1  "</f>
        <v/>
      </c>
      <c r="F135" s="6">
        <f>CurrAttrValue(B135, 0)</f>
        <v/>
      </c>
      <c r="G135" s="6">
        <f>CurrAttrValue(A135, 0)</f>
        <v/>
      </c>
    </row>
    <row r="136" ht="20" customHeight="1">
      <c r="A136" s="5">
        <f>CONCATENATE($A$2, $A$1, C136, $B$2)</f>
        <v/>
      </c>
      <c r="B136" s="5">
        <f>CONCATENATE($A$2, $A$1, C136, $B$1)</f>
        <v/>
      </c>
      <c r="C136" s="5">
        <f>"AI.AI_OS2"</f>
        <v/>
      </c>
      <c r="D136" s="6">
        <f>"103"</f>
        <v/>
      </c>
      <c r="E136" s="7">
        <f>"Осевой сдвиг ротора ЦБК т.2  "</f>
        <v/>
      </c>
      <c r="F136" s="6">
        <f>CurrAttrValue(B136, 0)</f>
        <v/>
      </c>
      <c r="G136" s="6">
        <f>CurrAttrValue(A136, 0)</f>
        <v/>
      </c>
    </row>
    <row r="137" ht="20" customHeight="1">
      <c r="A137" s="5">
        <f>CONCATENATE($A$2, $A$1, C137, $B$2)</f>
        <v/>
      </c>
      <c r="B137" s="5">
        <f>CONCATENATE($A$2, $A$1, C137, $B$1)</f>
        <v/>
      </c>
      <c r="C137" s="5">
        <f>"AI.AI_Pmsn1"</f>
        <v/>
      </c>
      <c r="D137" s="6">
        <f>"104"</f>
        <v/>
      </c>
      <c r="E137" s="7">
        <f>"Давление масла на входе в компрессор т.1  "</f>
        <v/>
      </c>
      <c r="F137" s="6">
        <f>CurrAttrValue(B137, 0)</f>
        <v/>
      </c>
      <c r="G137" s="6">
        <f>CurrAttrValue(A137, 0)</f>
        <v/>
      </c>
    </row>
    <row r="138" ht="20" customHeight="1">
      <c r="A138" s="5">
        <f>CONCATENATE($A$2, $A$1, C138, $B$2)</f>
        <v/>
      </c>
      <c r="B138" s="5">
        <f>CONCATENATE($A$2, $A$1, C138, $B$1)</f>
        <v/>
      </c>
      <c r="C138" s="5">
        <f>"AI.AI_Tm_inMOK"</f>
        <v/>
      </c>
      <c r="D138" s="6">
        <f>"105"</f>
        <v/>
      </c>
      <c r="E138" s="7">
        <f>"Температура масла на входе в МО ЦБК  "</f>
        <v/>
      </c>
      <c r="F138" s="6">
        <f>CurrAttrValue(B138, 0)</f>
        <v/>
      </c>
      <c r="G138" s="6">
        <f>CurrAttrValue(A138, 0)</f>
        <v/>
      </c>
    </row>
    <row r="139" ht="20" customHeight="1">
      <c r="A139" s="5">
        <f>CONCATENATE($A$2, $A$1, C139, $B$2)</f>
        <v/>
      </c>
      <c r="B139" s="5">
        <f>CONCATENATE($A$2, $A$1, C139, $B$1)</f>
        <v/>
      </c>
      <c r="C139" s="5">
        <f>"AI.AI_T_MOK"</f>
        <v/>
      </c>
      <c r="D139" s="6">
        <f>"106"</f>
        <v/>
      </c>
      <c r="E139" s="7">
        <f>"Температура секции МО ЦБК  "</f>
        <v/>
      </c>
      <c r="F139" s="6">
        <f>CurrAttrValue(B139, 0)</f>
        <v/>
      </c>
      <c r="G139" s="6">
        <f>CurrAttrValue(A139, 0)</f>
        <v/>
      </c>
    </row>
    <row r="140" ht="20" customHeight="1">
      <c r="A140" s="5">
        <f>CONCATENATE($A$2, $A$1, C140, $B$2)</f>
        <v/>
      </c>
      <c r="B140" s="5">
        <f>CONCATENATE($A$2, $A$1, C140, $B$1)</f>
        <v/>
      </c>
      <c r="C140" s="5">
        <f>"AI.AI_Tm_outMOK"</f>
        <v/>
      </c>
      <c r="D140" s="6">
        <f>"107"</f>
        <v/>
      </c>
      <c r="E140" s="7">
        <f>"Температура масла на выходе МО ЦБК  "</f>
        <v/>
      </c>
      <c r="F140" s="6">
        <f>CurrAttrValue(B140, 0)</f>
        <v/>
      </c>
      <c r="G140" s="6">
        <f>CurrAttrValue(A140, 0)</f>
        <v/>
      </c>
    </row>
    <row r="141" ht="20" customHeight="1">
      <c r="A141" s="5">
        <f>CONCATENATE($A$2, $A$1, C141, $B$2)</f>
        <v/>
      </c>
      <c r="B141" s="5">
        <f>CONCATENATE($A$2, $A$1, C141, $B$1)</f>
        <v/>
      </c>
      <c r="C141" s="5">
        <f>"AI.AI_Pm_inMOK"</f>
        <v/>
      </c>
      <c r="D141" s="6">
        <f>"108"</f>
        <v/>
      </c>
      <c r="E141" s="7">
        <f>"Давление масла на входе в МО ЦБК  "</f>
        <v/>
      </c>
      <c r="F141" s="6">
        <f>CurrAttrValue(B141, 0)</f>
        <v/>
      </c>
      <c r="G141" s="6">
        <f>CurrAttrValue(A141, 0)</f>
        <v/>
      </c>
    </row>
    <row r="144" ht="35" customHeight="1">
      <c r="E144" s="8">
        <f>"должность"</f>
        <v/>
      </c>
      <c r="F144" s="8">
        <f>"ФИО"</f>
        <v/>
      </c>
      <c r="G144" s="8">
        <f>"подпись"</f>
        <v/>
      </c>
    </row>
    <row r="145" ht="40" customHeight="1">
      <c r="E145" s="1">
        <f>"Срез значений измеряемых параметров ГПА №3 на "</f>
        <v/>
      </c>
      <c r="F145" s="2">
        <f>F1</f>
        <v/>
      </c>
      <c r="G145" s="3">
        <f>G1</f>
        <v/>
      </c>
    </row>
    <row r="147" ht="20" customHeight="1">
      <c r="D147" s="4">
        <f>"№"</f>
        <v/>
      </c>
      <c r="E147" s="4">
        <f>"Наименование параметра  "</f>
        <v/>
      </c>
      <c r="F147" s="4">
        <f>"Значение"</f>
        <v/>
      </c>
      <c r="G147" s="4">
        <f>"Ед. изм"</f>
        <v/>
      </c>
    </row>
    <row r="148" ht="20" customHeight="1">
      <c r="A148" s="5">
        <f>CONCATENATE($A$2, $A$1, C148, $B$2)</f>
        <v/>
      </c>
      <c r="B148" s="5">
        <f>CONCATENATE($A$2, $A$1, C148, $B$1)</f>
        <v/>
      </c>
      <c r="C148" s="5">
        <f>"AI.AI_Tatm"</f>
        <v/>
      </c>
      <c r="D148" s="6">
        <f>"109"</f>
        <v/>
      </c>
      <c r="E148" s="7">
        <f>"Температура наружного воздуха  "</f>
        <v/>
      </c>
      <c r="F148" s="6">
        <f>CurrAttrValue(B148, 0)</f>
        <v/>
      </c>
      <c r="G148" s="6">
        <f>CurrAttrValue(A148, 0)</f>
        <v/>
      </c>
    </row>
    <row r="149" ht="20" customHeight="1">
      <c r="A149" s="5">
        <f>CONCATENATE($A$2, $A$1, C149, $B$2)</f>
        <v/>
      </c>
      <c r="B149" s="5">
        <f>CONCATENATE($A$2, $A$1, C149, $B$1)</f>
        <v/>
      </c>
      <c r="C149" s="5">
        <f>"AI.AI_dPg_reshetN"</f>
        <v/>
      </c>
      <c r="D149" s="6">
        <f>"110"</f>
        <v/>
      </c>
      <c r="E149" s="7">
        <f>"Перепад давления газа на защитной решётке перед ЦБК  "</f>
        <v/>
      </c>
      <c r="F149" s="6">
        <f>CurrAttrValue(B149, 0)</f>
        <v/>
      </c>
      <c r="G149" s="6">
        <f>CurrAttrValue(A149, 0)</f>
        <v/>
      </c>
    </row>
    <row r="150" ht="20" customHeight="1">
      <c r="A150" s="5">
        <f>CONCATENATE($A$2, $A$1, C150, $B$2)</f>
        <v/>
      </c>
      <c r="B150" s="5">
        <f>CONCATENATE($A$2, $A$1, C150, $B$1)</f>
        <v/>
      </c>
      <c r="C150" s="5">
        <f>"AI.AI_Pg_inKr2"</f>
        <v/>
      </c>
      <c r="D150" s="6">
        <f>"111"</f>
        <v/>
      </c>
      <c r="E150" s="7">
        <f>"Давление газа за краном №2  "</f>
        <v/>
      </c>
      <c r="F150" s="6">
        <f>CurrAttrValue(B150, 0)</f>
        <v/>
      </c>
      <c r="G150" s="6">
        <f>CurrAttrValue(A150, 0)</f>
        <v/>
      </c>
    </row>
    <row r="151" ht="20" customHeight="1">
      <c r="A151" s="5">
        <f>CONCATENATE($A$2, $A$1, C151, $B$2)</f>
        <v/>
      </c>
      <c r="B151" s="5">
        <f>CONCATENATE($A$2, $A$1, C151, $B$1)</f>
        <v/>
      </c>
      <c r="C151" s="5">
        <f>"AI.AI_Pmsn2"</f>
        <v/>
      </c>
      <c r="D151" s="6">
        <f>"112"</f>
        <v/>
      </c>
      <c r="E151" s="7">
        <f>"Давление масла на входе в компрессор т.2  "</f>
        <v/>
      </c>
      <c r="F151" s="6">
        <f>CurrAttrValue(B151, 0)</f>
        <v/>
      </c>
      <c r="G151" s="6">
        <f>CurrAttrValue(A151, 0)</f>
        <v/>
      </c>
    </row>
    <row r="152" ht="20" customHeight="1">
      <c r="A152" s="5">
        <f>CONCATENATE($A$2, $A$1, C152, $B$2)</f>
        <v/>
      </c>
      <c r="B152" s="5">
        <f>CONCATENATE($A$2, $A$1, C152, $B$1)</f>
        <v/>
      </c>
      <c r="C152" s="5">
        <f>"AI.AI_Tm_inMOD"</f>
        <v/>
      </c>
      <c r="D152" s="6">
        <f>"113"</f>
        <v/>
      </c>
      <c r="E152" s="7">
        <f>"Температура масла на входе в МО ГТД  "</f>
        <v/>
      </c>
      <c r="F152" s="6">
        <f>CurrAttrValue(B152, 0)</f>
        <v/>
      </c>
      <c r="G152" s="6">
        <f>CurrAttrValue(A152, 0)</f>
        <v/>
      </c>
    </row>
    <row r="153" ht="20" customHeight="1">
      <c r="A153" s="5">
        <f>CONCATENATE($A$2, $A$1, C153, $B$2)</f>
        <v/>
      </c>
      <c r="B153" s="5">
        <f>CONCATENATE($A$2, $A$1, C153, $B$1)</f>
        <v/>
      </c>
      <c r="C153" s="5">
        <f>"AI.AI_Tm_outMOD"</f>
        <v/>
      </c>
      <c r="D153" s="6">
        <f>"114"</f>
        <v/>
      </c>
      <c r="E153" s="7">
        <f>"Температура масла на выходе МО ГТД  "</f>
        <v/>
      </c>
      <c r="F153" s="6">
        <f>CurrAttrValue(B153, 0)</f>
        <v/>
      </c>
      <c r="G153" s="6">
        <f>CurrAttrValue(A153, 0)</f>
        <v/>
      </c>
    </row>
    <row r="154" ht="20" customHeight="1">
      <c r="A154" s="5">
        <f>CONCATENATE($A$2, $A$1, C154, $B$2)</f>
        <v/>
      </c>
      <c r="B154" s="5">
        <f>CONCATENATE($A$2, $A$1, C154, $B$1)</f>
        <v/>
      </c>
      <c r="C154" s="5">
        <f>"AI.AI_T_MOD"</f>
        <v/>
      </c>
      <c r="D154" s="6">
        <f>"115"</f>
        <v/>
      </c>
      <c r="E154" s="7">
        <f>"Температура секции МО ГТД  "</f>
        <v/>
      </c>
      <c r="F154" s="6">
        <f>CurrAttrValue(B154, 0)</f>
        <v/>
      </c>
      <c r="G154" s="6">
        <f>CurrAttrValue(A154, 0)</f>
        <v/>
      </c>
    </row>
    <row r="155" ht="20" customHeight="1">
      <c r="A155" s="5">
        <f>CONCATENATE($A$2, $A$1, C155, $B$2)</f>
        <v/>
      </c>
      <c r="B155" s="5">
        <f>CONCATENATE($A$2, $A$1, C155, $B$1)</f>
        <v/>
      </c>
      <c r="C155" s="5">
        <f>"AI.AI_Pm_inMOD"</f>
        <v/>
      </c>
      <c r="D155" s="6">
        <f>"116"</f>
        <v/>
      </c>
      <c r="E155" s="7">
        <f>"Давление масла на входе в МО ГТД  "</f>
        <v/>
      </c>
      <c r="F155" s="6">
        <f>CurrAttrValue(B155, 0)</f>
        <v/>
      </c>
      <c r="G155" s="6">
        <f>CurrAttrValue(A155, 0)</f>
        <v/>
      </c>
    </row>
    <row r="156" ht="20" customHeight="1">
      <c r="A156" s="5">
        <f>CONCATENATE($A$2, $A$1, C156, $B$2)</f>
        <v/>
      </c>
      <c r="B156" s="5">
        <f>CONCATENATE($A$2, $A$1, C156, $B$1)</f>
        <v/>
      </c>
      <c r="C156" s="5">
        <f>"AI.AI_Tnagr_bg"</f>
        <v/>
      </c>
      <c r="D156" s="6">
        <f>"117"</f>
        <v/>
      </c>
      <c r="E156" s="7">
        <f>"Температура алюминиевого блока нагревателя буферного газа  "</f>
        <v/>
      </c>
      <c r="F156" s="6">
        <f>CurrAttrValue(B156, 0)</f>
        <v/>
      </c>
      <c r="G156" s="6">
        <f>CurrAttrValue(A156, 0)</f>
        <v/>
      </c>
    </row>
    <row r="157" ht="20" customHeight="1">
      <c r="A157" s="5">
        <f>CONCATENATE($A$2, $A$1, C157, $B$2)</f>
        <v/>
      </c>
      <c r="B157" s="5">
        <f>CONCATENATE($A$2, $A$1, C157, $B$1)</f>
        <v/>
      </c>
      <c r="C157" s="5">
        <f>"AI.AI_P_VMS"</f>
        <v/>
      </c>
      <c r="D157" s="6">
        <f>"118"</f>
        <v/>
      </c>
      <c r="E157" s="7">
        <f>"Изб. Р воздушномасляной смеси в МБД  "</f>
        <v/>
      </c>
      <c r="F157" s="6">
        <f>CurrAttrValue(B157, 0)</f>
        <v/>
      </c>
      <c r="G157" s="6">
        <f>CurrAttrValue(A157, 0)</f>
        <v/>
      </c>
    </row>
    <row r="158" ht="20" customHeight="1">
      <c r="A158" s="5">
        <f>CONCATENATE($A$2, $A$1, C158, $B$2)</f>
        <v/>
      </c>
      <c r="B158" s="5">
        <f>CONCATENATE($A$2, $A$1, C158, $B$1)</f>
        <v/>
      </c>
      <c r="C158" s="5">
        <f>"AI.AI_Qa_KST"</f>
        <v/>
      </c>
      <c r="D158" s="6">
        <f>"119"</f>
        <v/>
      </c>
      <c r="E158" s="7">
        <f>"Расход воздуха через турбоблок  "</f>
        <v/>
      </c>
      <c r="F158" s="6">
        <f>CurrAttrValue(B158, 0)</f>
        <v/>
      </c>
      <c r="G158" s="6">
        <f>CurrAttrValue(A158, 0)</f>
        <v/>
      </c>
    </row>
    <row r="159" ht="20" customHeight="1">
      <c r="A159" s="5">
        <f>CONCATENATE($A$2, $A$1, C159, $B$2)</f>
        <v/>
      </c>
      <c r="B159" s="5">
        <f>CONCATENATE($A$2, $A$1, C159, $B$1)</f>
        <v/>
      </c>
      <c r="C159" s="5">
        <f>"AI.AI_dPvKS_razr"</f>
        <v/>
      </c>
      <c r="D159" s="6">
        <f>"120"</f>
        <v/>
      </c>
      <c r="E159" s="7">
        <f>"Разрежение в камере всасывания  "</f>
        <v/>
      </c>
      <c r="F159" s="6">
        <f>CurrAttrValue(B159, 0)</f>
        <v/>
      </c>
      <c r="G159" s="6">
        <f>CurrAttrValue(A159, 0)</f>
        <v/>
      </c>
    </row>
    <row r="160" ht="20" customHeight="1">
      <c r="A160" s="5">
        <f>CONCATENATE($A$2, $A$1, C160, $B$2)</f>
        <v/>
      </c>
      <c r="B160" s="5">
        <f>CONCATENATE($A$2, $A$1, C160, $B$1)</f>
        <v/>
      </c>
      <c r="C160" s="5">
        <f>"AI.AI_dPv_razr"</f>
        <v/>
      </c>
      <c r="D160" s="6">
        <f>"121"</f>
        <v/>
      </c>
      <c r="E160" s="7">
        <f>"Разрежение воздуха перед ГТД  "</f>
        <v/>
      </c>
      <c r="F160" s="6">
        <f>CurrAttrValue(B160, 0)</f>
        <v/>
      </c>
      <c r="G160" s="6">
        <f>CurrAttrValue(A160, 0)</f>
        <v/>
      </c>
    </row>
    <row r="161" ht="20" customHeight="1">
      <c r="A161" s="5">
        <f>CONCATENATE($A$2, $A$1, C161, $B$2)</f>
        <v/>
      </c>
      <c r="B161" s="5">
        <f>CONCATENATE($A$2, $A$1, C161, $B$1)</f>
        <v/>
      </c>
      <c r="C161" s="5">
        <f>"AI.AI_Patm"</f>
        <v/>
      </c>
      <c r="D161" s="6">
        <f>"122"</f>
        <v/>
      </c>
      <c r="E161" s="7">
        <f>"Давление атмосферного воздуха  "</f>
        <v/>
      </c>
      <c r="F161" s="6">
        <f>CurrAttrValue(B161, 0)</f>
        <v/>
      </c>
      <c r="G161" s="6">
        <f>CurrAttrValue(A161, 0)</f>
        <v/>
      </c>
    </row>
    <row r="162" ht="20" customHeight="1">
      <c r="A162" s="5">
        <f>CONCATENATE($A$2, $A$1, C162, $B$2)</f>
        <v/>
      </c>
      <c r="B162" s="5">
        <f>CONCATENATE($A$2, $A$1, C162, $B$1)</f>
        <v/>
      </c>
      <c r="C162" s="5">
        <f>"AI.AI_Tbg_outNagr"</f>
        <v/>
      </c>
      <c r="D162" s="6">
        <f>"123"</f>
        <v/>
      </c>
      <c r="E162" s="7">
        <f>"Температура буферного газа после нагревателя  "</f>
        <v/>
      </c>
      <c r="F162" s="6">
        <f>CurrAttrValue(B162, 0)</f>
        <v/>
      </c>
      <c r="G162" s="6">
        <f>CurrAttrValue(A162, 0)</f>
        <v/>
      </c>
    </row>
    <row r="163" ht="20" customHeight="1">
      <c r="A163" s="5">
        <f>CONCATENATE($A$2, $A$1, C163, $B$2)</f>
        <v/>
      </c>
      <c r="B163" s="5">
        <f>CONCATENATE($A$2, $A$1, C163, $B$1)</f>
        <v/>
      </c>
      <c r="C163" s="5">
        <f>"AI.AI_Zag_SGUsk"</f>
        <v/>
      </c>
      <c r="D163" s="6">
        <f>"124"</f>
        <v/>
      </c>
      <c r="E163" s="7">
        <f>"Загазованность после 2ой ступени СГУ со стороны свободн. конца  "</f>
        <v/>
      </c>
      <c r="F163" s="6">
        <f>CurrAttrValue(B163, 0)</f>
        <v/>
      </c>
      <c r="G163" s="6">
        <f>CurrAttrValue(A163, 0)</f>
        <v/>
      </c>
    </row>
    <row r="164" ht="20" customHeight="1">
      <c r="A164" s="5">
        <f>CONCATENATE($A$2, $A$1, C164, $B$2)</f>
        <v/>
      </c>
      <c r="B164" s="5">
        <f>CONCATENATE($A$2, $A$1, C164, $B$1)</f>
        <v/>
      </c>
      <c r="C164" s="5">
        <f>"AI.AI_Zag_SGUPriv"</f>
        <v/>
      </c>
      <c r="D164" s="6">
        <f>"125"</f>
        <v/>
      </c>
      <c r="E164" s="7">
        <f>"Загазованность после 2ой ступени СГУ со стороны привод  "</f>
        <v/>
      </c>
      <c r="F164" s="6">
        <f>CurrAttrValue(B164, 0)</f>
        <v/>
      </c>
      <c r="G164" s="6">
        <f>CurrAttrValue(A164, 0)</f>
        <v/>
      </c>
    </row>
    <row r="165" ht="20" customHeight="1">
      <c r="A165" s="5">
        <f>CONCATENATE($A$2, $A$1, C165, $B$2)</f>
        <v/>
      </c>
      <c r="B165" s="5">
        <f>CONCATENATE($A$2, $A$1, C165, $B$1)</f>
        <v/>
      </c>
      <c r="C165" s="5">
        <f>"AI.AI_KV1_POS"</f>
        <v/>
      </c>
      <c r="D165" s="6">
        <f>"126"</f>
        <v/>
      </c>
      <c r="E165" s="7">
        <f>"Положение клапана КВ1 на входе БВ1  "</f>
        <v/>
      </c>
      <c r="F165" s="6">
        <f>CurrAttrValue(B165, 0)</f>
        <v/>
      </c>
      <c r="G165" s="6">
        <f>CurrAttrValue(A165, 0)</f>
        <v/>
      </c>
    </row>
    <row r="168" ht="35" customHeight="1">
      <c r="E168" s="8">
        <f>"должность"</f>
        <v/>
      </c>
      <c r="F168" s="8">
        <f>"ФИО"</f>
        <v/>
      </c>
      <c r="G168" s="8">
        <f>"подпись"</f>
        <v/>
      </c>
    </row>
    <row r="169" ht="40" customHeight="1">
      <c r="E169" s="1">
        <f>"Срез значений измеряемых параметров ГПА №3 на "</f>
        <v/>
      </c>
      <c r="F169" s="2">
        <f>F1</f>
        <v/>
      </c>
      <c r="G169" s="3">
        <f>G1</f>
        <v/>
      </c>
    </row>
    <row r="171" ht="20" customHeight="1">
      <c r="D171" s="4">
        <f>"№"</f>
        <v/>
      </c>
      <c r="E171" s="4">
        <f>"Наименование параметра  "</f>
        <v/>
      </c>
      <c r="F171" s="4">
        <f>"Значение"</f>
        <v/>
      </c>
      <c r="G171" s="4">
        <f>"Ед. изм"</f>
        <v/>
      </c>
    </row>
    <row r="172" ht="20" customHeight="1">
      <c r="A172" s="5">
        <f>CONCATENATE($A$2, $A$1, C172, $B$2)</f>
        <v/>
      </c>
      <c r="B172" s="5">
        <f>CONCATENATE($A$2, $A$1, C172, $B$1)</f>
        <v/>
      </c>
      <c r="C172" s="5">
        <f>"AI.AI_KV2_POS"</f>
        <v/>
      </c>
      <c r="D172" s="6">
        <f>"127"</f>
        <v/>
      </c>
      <c r="E172" s="7">
        <f>"Положение клапана КВ2 на входе БВ1  "</f>
        <v/>
      </c>
      <c r="F172" s="6">
        <f>CurrAttrValue(B172, 0)</f>
        <v/>
      </c>
      <c r="G172" s="6">
        <f>CurrAttrValue(A172, 0)</f>
        <v/>
      </c>
    </row>
    <row r="173" ht="20" customHeight="1">
      <c r="A173" s="5">
        <f>CONCATENATE($A$2, $A$1, C173, $B$2)</f>
        <v/>
      </c>
      <c r="B173" s="5">
        <f>CONCATENATE($A$2, $A$1, C173, $B$1)</f>
        <v/>
      </c>
      <c r="C173" s="5">
        <f>"AI.AI_KV3_POS"</f>
        <v/>
      </c>
      <c r="D173" s="6">
        <f>"128"</f>
        <v/>
      </c>
      <c r="E173" s="7">
        <f>"Положение клапана КВ3 на выходе КШТ  "</f>
        <v/>
      </c>
      <c r="F173" s="6">
        <f>CurrAttrValue(B173, 0)</f>
        <v/>
      </c>
      <c r="G173" s="6">
        <f>CurrAttrValue(A173, 0)</f>
        <v/>
      </c>
    </row>
    <row r="174" ht="20" customHeight="1">
      <c r="A174" s="5">
        <f>CONCATENATE($A$2, $A$1, C174, $B$2)</f>
        <v/>
      </c>
      <c r="B174" s="5">
        <f>CONCATENATE($A$2, $A$1, C174, $B$1)</f>
        <v/>
      </c>
      <c r="C174" s="5">
        <f>"AI.AI_KV4_POS"</f>
        <v/>
      </c>
      <c r="D174" s="6">
        <f>"129"</f>
        <v/>
      </c>
      <c r="E174" s="7">
        <f>"Положение клапана КВ4 рециркуляции КШТ  "</f>
        <v/>
      </c>
      <c r="F174" s="6">
        <f>CurrAttrValue(B174, 0)</f>
        <v/>
      </c>
      <c r="G174" s="6">
        <f>CurrAttrValue(A174, 0)</f>
        <v/>
      </c>
    </row>
    <row r="175" ht="20" customHeight="1">
      <c r="A175" s="5">
        <f>CONCATENATE($A$2, $A$1, C175, $B$2)</f>
        <v/>
      </c>
      <c r="B175" s="5">
        <f>CONCATENATE($A$2, $A$1, C175, $B$1)</f>
        <v/>
      </c>
      <c r="C175" s="5">
        <f>"AI.AI_SGU_POS"</f>
        <v/>
      </c>
      <c r="D175" s="6">
        <f>"130"</f>
        <v/>
      </c>
      <c r="E175" s="7">
        <f>"Положение клапана газ-газ  "</f>
        <v/>
      </c>
      <c r="F175" s="6">
        <f>CurrAttrValue(B175, 0)</f>
        <v/>
      </c>
      <c r="G175" s="6">
        <f>CurrAttrValue(A175, 0)</f>
        <v/>
      </c>
    </row>
    <row r="176" ht="20" customHeight="1">
      <c r="A176" s="5">
        <f>CONCATENATE($A$2, $A$1, C176, $B$2)</f>
        <v/>
      </c>
      <c r="B176" s="5">
        <f>CONCATENATE($A$2, $A$1, C176, $B$1)</f>
        <v/>
      </c>
      <c r="C176" s="5">
        <f>"AI.AI_Lmbd"</f>
        <v/>
      </c>
      <c r="D176" s="6">
        <f>"131"</f>
        <v/>
      </c>
      <c r="E176" s="7">
        <f>"Уровень масла в МБД  "</f>
        <v/>
      </c>
      <c r="F176" s="6">
        <f>CurrAttrValue(B176, 0)</f>
        <v/>
      </c>
      <c r="G176" s="6">
        <f>CurrAttrValue(A176, 0)</f>
        <v/>
      </c>
    </row>
    <row r="177" ht="20" customHeight="1">
      <c r="A177" s="5">
        <f>CONCATENATE($A$2, $A$1, C177, $B$2)</f>
        <v/>
      </c>
      <c r="B177" s="5">
        <f>CONCATENATE($A$2, $A$1, C177, $B$1)</f>
        <v/>
      </c>
      <c r="C177" s="5">
        <f>"AI.AI_Lmbn"</f>
        <v/>
      </c>
      <c r="D177" s="6">
        <f>"132"</f>
        <v/>
      </c>
      <c r="E177" s="7">
        <f>"Объём масла в МБК  "</f>
        <v/>
      </c>
      <c r="F177" s="6">
        <f>CurrAttrValue(B177, 0)</f>
        <v/>
      </c>
      <c r="G177" s="6">
        <f>CurrAttrValue(A177, 0)</f>
        <v/>
      </c>
    </row>
    <row r="178" ht="20" customHeight="1">
      <c r="A178" s="5">
        <f>CONCATENATE($A$2, $A$1, C178, $B$2)</f>
        <v/>
      </c>
      <c r="B178" s="5">
        <f>CONCATENATE($A$2, $A$1, C178, $B$1)</f>
        <v/>
      </c>
      <c r="C178" s="5">
        <f>"AI.AI_T_SHL1"</f>
        <v/>
      </c>
      <c r="D178" s="6">
        <f>"133"</f>
        <v/>
      </c>
      <c r="E178" s="7">
        <f>"Температура воздуха в ШЛ1  "</f>
        <v/>
      </c>
      <c r="F178" s="6">
        <f>CurrAttrValue(B178, 0)</f>
        <v/>
      </c>
      <c r="G178" s="6">
        <f>CurrAttrValue(A178, 0)</f>
        <v/>
      </c>
    </row>
    <row r="179" ht="20" customHeight="1">
      <c r="A179" s="5">
        <f>CONCATENATE($A$2, $A$1, C179, $B$2)</f>
        <v/>
      </c>
      <c r="B179" s="5">
        <f>CONCATENATE($A$2, $A$1, C179, $B$1)</f>
        <v/>
      </c>
      <c r="C179" s="5">
        <f>"AI.AI_T_AVR"</f>
        <v/>
      </c>
      <c r="D179" s="6">
        <f>"134"</f>
        <v/>
      </c>
      <c r="E179" s="7">
        <f>"Температура воздуха в АВР  "</f>
        <v/>
      </c>
      <c r="F179" s="6">
        <f>CurrAttrValue(B179, 0)</f>
        <v/>
      </c>
      <c r="G179" s="6">
        <f>CurrAttrValue(A179, 0)</f>
        <v/>
      </c>
    </row>
    <row r="180" ht="20" customHeight="1">
      <c r="A180" s="5">
        <f>CONCATENATE($A$2, $A$1, C180, $B$2)</f>
        <v/>
      </c>
      <c r="B180" s="5">
        <f>CONCATENATE($A$2, $A$1, C180, $B$1)</f>
        <v/>
      </c>
      <c r="C180" s="5">
        <f>"AI.AI_T_SHL4"</f>
        <v/>
      </c>
      <c r="D180" s="6">
        <f>"135"</f>
        <v/>
      </c>
      <c r="E180" s="7">
        <f>"Температура воздуха в ШЛ4  "</f>
        <v/>
      </c>
      <c r="F180" s="6">
        <f>CurrAttrValue(B180, 0)</f>
        <v/>
      </c>
      <c r="G180" s="6">
        <f>CurrAttrValue(A180, 0)</f>
        <v/>
      </c>
    </row>
    <row r="181" ht="20" customHeight="1">
      <c r="A181" s="5">
        <f>CONCATENATE($A$2, $A$1, C181, $B$2)</f>
        <v/>
      </c>
      <c r="B181" s="5">
        <f>CONCATENATE($A$2, $A$1, C181, $B$1)</f>
        <v/>
      </c>
      <c r="C181" s="5">
        <f>"AI.AI_TaBET1"</f>
        <v/>
      </c>
      <c r="D181" s="6">
        <f>"136"</f>
        <v/>
      </c>
      <c r="E181" s="7">
        <f>"Температура воздуха в БЭТ  "</f>
        <v/>
      </c>
      <c r="F181" s="6">
        <f>CurrAttrValue(B181, 0)</f>
        <v/>
      </c>
      <c r="G181" s="6">
        <f>CurrAttrValue(A181, 0)</f>
        <v/>
      </c>
    </row>
    <row r="182" ht="20" customHeight="1">
      <c r="A182" s="5">
        <f>CONCATENATE($A$2, $A$1, C182, $B$2)</f>
        <v/>
      </c>
      <c r="B182" s="5">
        <f>CONCATENATE($A$2, $A$1, C182, $B$1)</f>
        <v/>
      </c>
      <c r="C182" s="5">
        <f>"AI.AI_TaBET2"</f>
        <v/>
      </c>
      <c r="D182" s="6">
        <f>"137"</f>
        <v/>
      </c>
      <c r="E182" s="7">
        <f>"Температура воздуха снаружи БЭТ  "</f>
        <v/>
      </c>
      <c r="F182" s="6">
        <f>CurrAttrValue(B182, 0)</f>
        <v/>
      </c>
      <c r="G182" s="6">
        <f>CurrAttrValue(A182, 0)</f>
        <v/>
      </c>
    </row>
    <row r="183" ht="20" customHeight="1">
      <c r="A183" s="5">
        <f>CONCATENATE($A$2, $A$1, C183, $B$2)</f>
        <v/>
      </c>
      <c r="B183" s="5">
        <f>CONCATENATE($A$2, $A$1, C183, $B$1)</f>
        <v/>
      </c>
      <c r="C183" s="5">
        <f>"AI.AI_TaBSAU1"</f>
        <v/>
      </c>
      <c r="D183" s="6">
        <f>"138"</f>
        <v/>
      </c>
      <c r="E183" s="7">
        <f>"Температура воздуха в БСАУ  "</f>
        <v/>
      </c>
      <c r="F183" s="6">
        <f>CurrAttrValue(B183, 0)</f>
        <v/>
      </c>
      <c r="G183" s="6">
        <f>CurrAttrValue(A183, 0)</f>
        <v/>
      </c>
    </row>
    <row r="184" ht="20" customHeight="1">
      <c r="A184" s="5">
        <f>CONCATENATE($A$2, $A$1, C184, $B$2)</f>
        <v/>
      </c>
      <c r="B184" s="5">
        <f>CONCATENATE($A$2, $A$1, C184, $B$1)</f>
        <v/>
      </c>
      <c r="C184" s="5">
        <f>"AI.AI_TaBSAU2"</f>
        <v/>
      </c>
      <c r="D184" s="6">
        <f>"139"</f>
        <v/>
      </c>
      <c r="E184" s="7">
        <f>"Температура воздуха снаружи БСАУ  "</f>
        <v/>
      </c>
      <c r="F184" s="6">
        <f>CurrAttrValue(B184, 0)</f>
        <v/>
      </c>
      <c r="G184" s="6">
        <f>CurrAttrValue(A184, 0)</f>
        <v/>
      </c>
    </row>
    <row r="185" ht="20" customHeight="1">
      <c r="A185" s="5">
        <f>CONCATENATE($A$2, $A$1, C185, $B$2)</f>
        <v/>
      </c>
      <c r="B185" s="5">
        <f>CONCATENATE($A$2, $A$1, C185, $B$1)</f>
        <v/>
      </c>
      <c r="C185" s="5">
        <f>"AI.AI_TaSPT"</f>
        <v/>
      </c>
      <c r="D185" s="6">
        <f>"140"</f>
        <v/>
      </c>
      <c r="E185" s="7">
        <f>"Температура воздуха в ШПТ  "</f>
        <v/>
      </c>
      <c r="F185" s="6">
        <f>CurrAttrValue(B185, 0)</f>
        <v/>
      </c>
      <c r="G185" s="6">
        <f>CurrAttrValue(A185, 0)</f>
        <v/>
      </c>
    </row>
    <row r="186" ht="20" customHeight="1">
      <c r="A186" s="5">
        <f>CONCATENATE($A$2, $A$1, C186, $B$2)</f>
        <v/>
      </c>
      <c r="B186" s="5">
        <f>CONCATENATE($A$2, $A$1, C186, $B$1)</f>
        <v/>
      </c>
      <c r="C186" s="5">
        <f>"AI.AI_T_SSN"</f>
        <v/>
      </c>
      <c r="D186" s="6">
        <f>"141"</f>
        <v/>
      </c>
      <c r="E186" s="7">
        <f>"Температура воздуха в ШСН  "</f>
        <v/>
      </c>
      <c r="F186" s="6">
        <f>CurrAttrValue(B186, 0)</f>
        <v/>
      </c>
      <c r="G186" s="6">
        <f>CurrAttrValue(A186, 0)</f>
        <v/>
      </c>
    </row>
    <row r="189" ht="35" customHeight="1">
      <c r="E189" s="8">
        <f>"должность"</f>
        <v/>
      </c>
      <c r="F189" s="8">
        <f>"ФИО"</f>
        <v/>
      </c>
      <c r="G189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