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9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"GPA4."</f>
        <v/>
      </c>
      <c r="B1">
        <f>".Value;1"</f>
        <v/>
      </c>
      <c r="E1" s="1">
        <f>"Срез значений измеряемых параметров ГПА №4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"AI.AI_Nnd1"</f>
        <v/>
      </c>
      <c r="D4" s="6">
        <f>"1"</f>
        <v/>
      </c>
      <c r="E4" s="7">
        <f>"Частота вращения ротора НД т.1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"AI.AI_Nvd1"</f>
        <v/>
      </c>
      <c r="D5" s="6">
        <f>"2"</f>
        <v/>
      </c>
      <c r="E5" s="7">
        <f>"Частота вращения ротора ВД т.1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"AI.AI_Nst1"</f>
        <v/>
      </c>
      <c r="D6" s="6">
        <f>"3"</f>
        <v/>
      </c>
      <c r="E6" s="7">
        <f>"Частота вращения ротора СТ т.1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"AI.AI_Nk"</f>
        <v/>
      </c>
      <c r="D7" s="6">
        <f>"4"</f>
        <v/>
      </c>
      <c r="E7" s="7">
        <f>"Частота вращения ротора ЦБК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"AI.AI_Nnd2"</f>
        <v/>
      </c>
      <c r="D8" s="6">
        <f>"5"</f>
        <v/>
      </c>
      <c r="E8" s="7">
        <f>"Частота вращения ротора НД т.2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"AI.AI_Nvd2"</f>
        <v/>
      </c>
      <c r="D9" s="6">
        <f>"6"</f>
        <v/>
      </c>
      <c r="E9" s="7">
        <f>"Частота вращения ротора ВД т.2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"AI.AI_Nst2"</f>
        <v/>
      </c>
      <c r="D10" s="6">
        <f>"7"</f>
        <v/>
      </c>
      <c r="E10" s="7">
        <f>"Частота вращения ротора СТ т.2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"AI.AI_Tst1"</f>
        <v/>
      </c>
      <c r="D11" s="6">
        <f>"8"</f>
        <v/>
      </c>
      <c r="E11" s="7">
        <f>"Температура газа за ТНД т.1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"AI.AI_Tst2"</f>
        <v/>
      </c>
      <c r="D12" s="6">
        <f>"9"</f>
        <v/>
      </c>
      <c r="E12" s="7">
        <f>"Температура газа за ТНД т.2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"AI.AI_Tst3"</f>
        <v/>
      </c>
      <c r="D13" s="6">
        <f>"10"</f>
        <v/>
      </c>
      <c r="E13" s="7">
        <f>"Температура газа за ТНД т.3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"AI.AI_Tst4"</f>
        <v/>
      </c>
      <c r="D14" s="6">
        <f>"11"</f>
        <v/>
      </c>
      <c r="E14" s="7">
        <f>"Температура газа за ТНД т.4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"AI.AI_Tst5"</f>
        <v/>
      </c>
      <c r="D15" s="6">
        <f>"12"</f>
        <v/>
      </c>
      <c r="E15" s="7">
        <f>"Температура газа за ТНД т.5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"AI.AI_Tst6"</f>
        <v/>
      </c>
      <c r="D16" s="6">
        <f>"13"</f>
        <v/>
      </c>
      <c r="E16" s="7">
        <f>"Температура газа за ТНД т.6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"AI.AI_Tst7"</f>
        <v/>
      </c>
      <c r="D17" s="6">
        <f>"14"</f>
        <v/>
      </c>
      <c r="E17" s="7">
        <f>"Температура газа за ТНД т.7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"AI.AI_Tst8"</f>
        <v/>
      </c>
      <c r="D18" s="6">
        <f>"15"</f>
        <v/>
      </c>
      <c r="E18" s="7">
        <f>"Температура газа за ТНД т.8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"AI.AI_Tst_2"</f>
        <v/>
      </c>
      <c r="D19" s="6">
        <f>"16"</f>
        <v/>
      </c>
      <c r="E19" s="7">
        <f>"Температура газа за ТНД (общий)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"AI.AI_Tg_inN"</f>
        <v/>
      </c>
      <c r="D20" s="6">
        <f>"17"</f>
        <v/>
      </c>
      <c r="E20" s="7">
        <f>"Т газа на входе ЦБК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"AI.AI_Tg_outN"</f>
        <v/>
      </c>
      <c r="D21" s="6">
        <f>"18"</f>
        <v/>
      </c>
      <c r="E21" s="7">
        <f>"Т газа на выходе ЦБК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 №4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"AI.AI_Tv_inD_1"</f>
        <v/>
      </c>
      <c r="D28" s="6">
        <f>"19"</f>
        <v/>
      </c>
      <c r="E28" s="7">
        <f>"Температура воздуха на входе в ГГ т.1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"AI.AI_Tv_inD_2"</f>
        <v/>
      </c>
      <c r="D29" s="6">
        <f>"20"</f>
        <v/>
      </c>
      <c r="E29" s="7">
        <f>"Температура воздуха на входе в ГГ т.2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"AI.AI_Tm_outOV"</f>
        <v/>
      </c>
      <c r="D30" s="6">
        <f>"21"</f>
        <v/>
      </c>
      <c r="E30" s="7">
        <f>"Температура масла за откачивающим насосом из опоры вентилятора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"AI.AI_Tm_outKPA"</f>
        <v/>
      </c>
      <c r="D31" s="6">
        <f>"22"</f>
        <v/>
      </c>
      <c r="E31" s="7">
        <f>"Температура масла за насосом откачки из КПА ГГ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"AI.AI_Tm_outOT"</f>
        <v/>
      </c>
      <c r="D32" s="6">
        <f>"23"</f>
        <v/>
      </c>
      <c r="E32" s="7">
        <f>"Температура масла на выходе из опоры турбины ГГ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"AI.AI_Tg_inSK"</f>
        <v/>
      </c>
      <c r="D33" s="6">
        <f>"24"</f>
        <v/>
      </c>
      <c r="E33" s="7">
        <f>"Температура топливного газа перед СК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"AI.AI_Tm_outOK"</f>
        <v/>
      </c>
      <c r="D34" s="6">
        <f>"25"</f>
        <v/>
      </c>
      <c r="E34" s="7">
        <f>"Температура масла на выходе из опоры компрессора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"AI.AI_Tm_outpST"</f>
        <v/>
      </c>
      <c r="D35" s="6">
        <f>"26"</f>
        <v/>
      </c>
      <c r="E35" s="7">
        <f>"Температура масла на выходе из передней опоры СТ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"AI.AI_Tm_outzST"</f>
        <v/>
      </c>
      <c r="D36" s="6">
        <f>"27"</f>
        <v/>
      </c>
      <c r="E36" s="7">
        <f>"Температура масла на выходе из задней опоры СТ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"AI.AI_Pmsau_inF17"</f>
        <v/>
      </c>
      <c r="D37" s="6">
        <f>"28"</f>
        <v/>
      </c>
      <c r="E37" s="7">
        <f>"Р масла САУ за насосом САУ перед фильтром грубой очистки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"AI.AI_Pmsau_inF18"</f>
        <v/>
      </c>
      <c r="D38" s="6">
        <f>"29"</f>
        <v/>
      </c>
      <c r="E38" s="7">
        <f>"Р масла САУ перед фильтром тонкой очистки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"AI.AI_Pmsau_outF18"</f>
        <v/>
      </c>
      <c r="D39" s="6">
        <f>"30"</f>
        <v/>
      </c>
      <c r="E39" s="7">
        <f>"Давление масла САУ за фильтром тонкой очистки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"AI.AI_Pm_S1"</f>
        <v/>
      </c>
      <c r="D40" s="6">
        <f>"31"</f>
        <v/>
      </c>
      <c r="E40" s="7">
        <f>"Р суфлирования опор КНД и КВД перед СЦ ГГ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"AI.AI_Pm_S2"</f>
        <v/>
      </c>
      <c r="D41" s="6">
        <f>"32"</f>
        <v/>
      </c>
      <c r="E41" s="7">
        <f>"Р суфлирования опоры турбины ГГ перед СЦ ГГ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"AI.AI_Pm_S3"</f>
        <v/>
      </c>
      <c r="D42" s="6">
        <f>"33"</f>
        <v/>
      </c>
      <c r="E42" s="7">
        <f>"Р суфлирования опор СТ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"AI.AI_Pv_outK_1"</f>
        <v/>
      </c>
      <c r="D43" s="6">
        <f>"34"</f>
        <v/>
      </c>
      <c r="E43" s="7">
        <f>"Давление воздуха за компрессором т.1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"AI.AI_Pv_outK_2"</f>
        <v/>
      </c>
      <c r="D44" s="6">
        <f>"35"</f>
        <v/>
      </c>
      <c r="E44" s="7">
        <f>"Давление воздуха за компрессором т.2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"AI.AI_Ptg_inDG"</f>
        <v/>
      </c>
      <c r="D45" s="6">
        <f>"36"</f>
        <v/>
      </c>
      <c r="E45" s="7">
        <f>"Давление топливного газа перед ТРК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 №4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"AI.AI_Ptg_inSK"</f>
        <v/>
      </c>
      <c r="D52" s="6">
        <f>"37"</f>
        <v/>
      </c>
      <c r="E52" s="7">
        <f>"Давление топливного газа перед СК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"AI.AI_DG_POS"</f>
        <v/>
      </c>
      <c r="D53" s="6">
        <f>"38"</f>
        <v/>
      </c>
      <c r="E53" s="7">
        <f>"Положение дозатора газа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"AI.AI_Pg_outN"</f>
        <v/>
      </c>
      <c r="D54" s="6">
        <f>"39"</f>
        <v/>
      </c>
      <c r="E54" s="7">
        <f>"Давление газа на выходе ЦБК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"AI.AI_dP_Conf"</f>
        <v/>
      </c>
      <c r="D55" s="6">
        <f>"40"</f>
        <v/>
      </c>
      <c r="E55" s="7">
        <f>"dP газа на конфузоре нагнетателя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"AI.AI_APK_POS"</f>
        <v/>
      </c>
      <c r="D56" s="6">
        <f>"41"</f>
        <v/>
      </c>
      <c r="E56" s="7">
        <f>"Положение крана № 6р (АПК)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"AI.AI_Vkgg"</f>
        <v/>
      </c>
      <c r="D57" s="6">
        <f>"42"</f>
        <v/>
      </c>
      <c r="E57" s="7">
        <f>"Вибрация промежуточного корпуса ГГ (гориз.)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"AI.AI_Vkst"</f>
        <v/>
      </c>
      <c r="D58" s="6">
        <f>"43"</f>
        <v/>
      </c>
      <c r="E58" s="7">
        <f>"Вибрация корпуса СТ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"AI.AI_NA_Icos"</f>
        <v/>
      </c>
      <c r="D59" s="6">
        <f>"44"</f>
        <v/>
      </c>
      <c r="E59" s="7">
        <f>"Положение лопаток НА КВД (Cos)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"AI.AI_NA_Isin"</f>
        <v/>
      </c>
      <c r="D60" s="6">
        <f>"45"</f>
        <v/>
      </c>
      <c r="E60" s="7">
        <f>"Положение лопаток НА КВД (Sin)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"AI.AI_RA_Icos"</f>
        <v/>
      </c>
      <c r="D61" s="6">
        <f>"46"</f>
        <v/>
      </c>
      <c r="E61" s="7">
        <f>"Положение РВНА за КНД (Cos)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"AI.AI_RA_Isin"</f>
        <v/>
      </c>
      <c r="D62" s="6">
        <f>"47"</f>
        <v/>
      </c>
      <c r="E62" s="7">
        <f>"Положение РВНА за КНД (Sin)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"AI.AI_Tv_outKSHT1"</f>
        <v/>
      </c>
      <c r="D63" s="6">
        <f>"48"</f>
        <v/>
      </c>
      <c r="E63" s="7">
        <f>"Т воздуха 1 в сбросном воздуховоде ТБ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"AI.AI_Tv_outKSHT2"</f>
        <v/>
      </c>
      <c r="D64" s="6">
        <f>"49"</f>
        <v/>
      </c>
      <c r="E64" s="7">
        <f>"Т воздуха 2 в сбросном воздуховоде ТБ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"AI.AI_Tv_ang1"</f>
        <v/>
      </c>
      <c r="D65" s="6">
        <f>"50"</f>
        <v/>
      </c>
      <c r="E65" s="7">
        <f>"Температура воздуха в ангаре (точка 1)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"AI.AI_Tv_ang2"</f>
        <v/>
      </c>
      <c r="D66" s="6">
        <f>"51"</f>
        <v/>
      </c>
      <c r="E66" s="7">
        <f>"Температура воздуха в ангаре (точка 2)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"AI.AI_Tv_oSAU"</f>
        <v/>
      </c>
      <c r="D67" s="6">
        <f>"52"</f>
        <v/>
      </c>
      <c r="E67" s="7">
        <f>"Температура воздуха в блоке САУ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"AI.AI_Tv_oBET"</f>
        <v/>
      </c>
      <c r="D68" s="6">
        <f>"53"</f>
        <v/>
      </c>
      <c r="E68" s="7">
        <f>"Температура воздуха в БЭТ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"AI.AI_Ta_VOT"</f>
        <v/>
      </c>
      <c r="D69" s="6">
        <f>"54"</f>
        <v/>
      </c>
      <c r="E69" s="7">
        <f>"Температура воздуха под кожухом трансмиссии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 №4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"AI.AI_Tmbd"</f>
        <v/>
      </c>
      <c r="D76" s="6">
        <f>"55"</f>
        <v/>
      </c>
      <c r="E76" s="7">
        <f>"Температура масла в МБД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"AI.AI_Tm_inGTU"</f>
        <v/>
      </c>
      <c r="D77" s="6">
        <f>"56"</f>
        <v/>
      </c>
      <c r="E77" s="7">
        <f>"Температура масла на входе в ГТД за фильтром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"AI.AI_Tm_outAVOMD"</f>
        <v/>
      </c>
      <c r="D78" s="6">
        <f>"57"</f>
        <v/>
      </c>
      <c r="E78" s="7">
        <f>"Температура масла на выходе из АВОМ ГТД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"AI.AI_Tm_OO"</f>
        <v/>
      </c>
      <c r="D79" s="6">
        <f>"58"</f>
        <v/>
      </c>
      <c r="E79" s="7">
        <f>"Температура масла в магистрали общей откачки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"AI.AI_Tmsn"</f>
        <v/>
      </c>
      <c r="D80" s="6">
        <f>"59"</f>
        <v/>
      </c>
      <c r="E80" s="7">
        <f>"Температура масла на входе в компрессор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"AI.AI_Tmbn"</f>
        <v/>
      </c>
      <c r="D81" s="6">
        <f>"60"</f>
        <v/>
      </c>
      <c r="E81" s="7">
        <f>"Температура масла в МБК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"AI.AI_Tv_KTS"</f>
        <v/>
      </c>
      <c r="D82" s="6">
        <f>"61"</f>
        <v/>
      </c>
      <c r="E82" s="7">
        <f>"Температура воздуха в КШТ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"AI.AI_Ta_outAT2001"</f>
        <v/>
      </c>
      <c r="D83" s="6">
        <f>"62"</f>
        <v/>
      </c>
      <c r="E83" s="7">
        <f>"Т воздуха после ТОА АТ2001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"AI.AI_Ta_outEnBVP"</f>
        <v/>
      </c>
      <c r="D84" s="6">
        <f>"63"</f>
        <v/>
      </c>
      <c r="E84" s="7">
        <f>"Т воздуха после Эн. в БПВ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"AI.AI_TaBVP"</f>
        <v/>
      </c>
      <c r="D85" s="6">
        <f>"64"</f>
        <v/>
      </c>
      <c r="E85" s="7">
        <f>"Т воздуха в блоке подготовки воздуха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"AI.AI_T_vOP"</f>
        <v/>
      </c>
      <c r="D86" s="6">
        <f>"65"</f>
        <v/>
      </c>
      <c r="E86" s="7">
        <f>"Температура вкладыша опорного подшипника ЦБК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"AI.AI_T_vOUP"</f>
        <v/>
      </c>
      <c r="D87" s="6">
        <f>"66"</f>
        <v/>
      </c>
      <c r="E87" s="7">
        <f>"Температура вкладыша опорно-упорного подшипника ЦБК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"AI.AI_T_rkOUP"</f>
        <v/>
      </c>
      <c r="D88" s="6">
        <f>"67"</f>
        <v/>
      </c>
      <c r="E88" s="7">
        <f>"Температура рабочих колодок опорно-упорного подшипника ЦБК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"AI.AI_T_ukOUP"</f>
        <v/>
      </c>
      <c r="D89" s="6">
        <f>"68"</f>
        <v/>
      </c>
      <c r="E89" s="7">
        <f>"Температура установочных колодок опорно-упорного подшипника ЦБК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"AI.AI_U1"</f>
        <v/>
      </c>
      <c r="D90" s="6">
        <f>"69"</f>
        <v/>
      </c>
      <c r="E90" s="7">
        <f>"Напряжения основного питания САУ ~220В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"AI.AI_U2"</f>
        <v/>
      </c>
      <c r="D91" s="6">
        <f>"70"</f>
        <v/>
      </c>
      <c r="E91" s="7">
        <f>"Напряжения основного питания БЭО ~220В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"AI.AI_U3"</f>
        <v/>
      </c>
      <c r="D92" s="6">
        <f>"71"</f>
        <v/>
      </c>
      <c r="E92" s="7">
        <f>"Напряжения резервного питания САУ =220В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"AI.AI_U4"</f>
        <v/>
      </c>
      <c r="D93" s="6">
        <f>"72"</f>
        <v/>
      </c>
      <c r="E93" s="7">
        <f>"Напряжения резервного питания БЭО =220В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 №4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"AI.AI_U5"</f>
        <v/>
      </c>
      <c r="D100" s="6">
        <f>"73"</f>
        <v/>
      </c>
      <c r="E100" s="7">
        <f>"Напряжения питания на крановой обвяке ГПА =220В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"AI.AI_T_SHK1"</f>
        <v/>
      </c>
      <c r="D101" s="6">
        <f>"74"</f>
        <v/>
      </c>
      <c r="E101" s="7">
        <f>"Температура воздуха в шкафу №1 САУ ГПА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"AI.AI_T_SHK2"</f>
        <v/>
      </c>
      <c r="D102" s="6">
        <f>"75"</f>
        <v/>
      </c>
      <c r="E102" s="7">
        <f>"Температура воздуха в шкафу №2 САУ ГПА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"AI.AI_T_SHK3"</f>
        <v/>
      </c>
      <c r="D103" s="6">
        <f>"76"</f>
        <v/>
      </c>
      <c r="E103" s="7">
        <f>"Температура воздуха в шкафу №3 САУ ГПА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"AI.AI_Vlag"</f>
        <v/>
      </c>
      <c r="D104" s="6">
        <f>"77"</f>
        <v/>
      </c>
      <c r="E104" s="7">
        <f>"Относительная влажность наружного воздуха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"AI.AI_dP_ksht"</f>
        <v/>
      </c>
      <c r="D105" s="6">
        <f>"78"</f>
        <v/>
      </c>
      <c r="E105" s="7">
        <f>"Перепад давления воздуха в КШТ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"AI.AI_Pm_OO"</f>
        <v/>
      </c>
      <c r="D106" s="6">
        <f>"79"</f>
        <v/>
      </c>
      <c r="E106" s="7">
        <f>"Давление масла в магистрали общей откачки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"AI.AI_TGM_POS"</f>
        <v/>
      </c>
      <c r="D107" s="6">
        <f>"80"</f>
        <v/>
      </c>
      <c r="E107" s="7">
        <f>"Положение крана ТГМ (байпас масла)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"AI.AI_Pv_fromGTU"</f>
        <v/>
      </c>
      <c r="D108" s="6">
        <f>"81"</f>
        <v/>
      </c>
      <c r="E108" s="7">
        <f>"Давление воздуха отбора от ГТУ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"AI.AI_dPv_VOU"</f>
        <v/>
      </c>
      <c r="D109" s="6">
        <f>"82"</f>
        <v/>
      </c>
      <c r="E109" s="7">
        <f>"Перепад давления воздуха на фильтрах ВОУ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"AI.AI_dPbftg"</f>
        <v/>
      </c>
      <c r="D110" s="6">
        <f>"83"</f>
        <v/>
      </c>
      <c r="E110" s="7">
        <f>"Перепад давления газа на БФТГ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"AI.AI_Pg_inN"</f>
        <v/>
      </c>
      <c r="D111" s="6">
        <f>"84"</f>
        <v/>
      </c>
      <c r="E111" s="7">
        <f>"Давление газа на входе в ЦБК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"AI.AI_Pbg_inKIP"</f>
        <v/>
      </c>
      <c r="D112" s="6">
        <f>"85"</f>
        <v/>
      </c>
      <c r="E112" s="7">
        <f>"Давление буферного газа на входе в КИП ГДУ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"AI.AI_Tbg_inKIP"</f>
        <v/>
      </c>
      <c r="D113" s="6">
        <f>"86"</f>
        <v/>
      </c>
      <c r="E113" s="7">
        <f>"Температура буферного газа на входе в КИП ГДУ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"AI.AI_dP_fbgKIP"</f>
        <v/>
      </c>
      <c r="D114" s="6">
        <f>"87"</f>
        <v/>
      </c>
      <c r="E114" s="7">
        <f>"dP на фильтрах буферного газа стойки КИП СГУ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"AI.AI_P_1stvsas"</f>
        <v/>
      </c>
      <c r="D115" s="6">
        <f>"88"</f>
        <v/>
      </c>
      <c r="E115" s="7">
        <f>"Давление после 1-ой ступени ГДУ со стороны всаса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"AI.AI_P_1stnagn"</f>
        <v/>
      </c>
      <c r="D116" s="6">
        <f>"89"</f>
        <v/>
      </c>
      <c r="E116" s="7">
        <f>"Давление после 1-ой ступени ГДУ со стороны нагнетания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"AI.AI_Fut_1stvsas"</f>
        <v/>
      </c>
      <c r="D117" s="6">
        <f>"90"</f>
        <v/>
      </c>
      <c r="E117" s="7">
        <f>"Расход утечек 1-ой ступени ГДУ со стороны всаса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 №4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"AI.AI_Fut_1stnagn"</f>
        <v/>
      </c>
      <c r="D124" s="6">
        <f>"91"</f>
        <v/>
      </c>
      <c r="E124" s="7">
        <f>"Расход утечек 1-ой ступени ГДУ со стороны нагнетания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"AI.AI_dPgg_vsas"</f>
        <v/>
      </c>
      <c r="D125" s="6">
        <f>"92"</f>
        <v/>
      </c>
      <c r="E125" s="7">
        <f>"Перепад давления буферного газа на дросселе ГДУ (всас)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"AI.AI_dPgg_nagn"</f>
        <v/>
      </c>
      <c r="D126" s="6">
        <f>"93"</f>
        <v/>
      </c>
      <c r="E126" s="7">
        <f>"Перепад давления буферного газа на дросселе ГДУ (нагн)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"AI.AI_Tbv_inSGU"</f>
        <v/>
      </c>
      <c r="D127" s="6">
        <f>"94"</f>
        <v/>
      </c>
      <c r="E127" s="7">
        <f>"Температура барьерного воздуха на входе в СГУ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"AI.AI_Pbv"</f>
        <v/>
      </c>
      <c r="D128" s="6">
        <f>"95"</f>
        <v/>
      </c>
      <c r="E128" s="7">
        <f>"Давление барьерного воздуха на входе в СГУ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"AI.AI_Pm_inD"</f>
        <v/>
      </c>
      <c r="D129" s="6">
        <f>"96"</f>
        <v/>
      </c>
      <c r="E129" s="7">
        <f>"Р масла в нагнетающей магистрали ГТД (после фильтра)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"AI.AI_Pm_outKPA"</f>
        <v/>
      </c>
      <c r="D130" s="6">
        <f>"97"</f>
        <v/>
      </c>
      <c r="E130" s="7">
        <f>"Р масла после насоса МНЭ6002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"AI.AI_Vpp_gor"</f>
        <v/>
      </c>
      <c r="D131" s="6">
        <f>"98"</f>
        <v/>
      </c>
      <c r="E131" s="7">
        <f>"Виброперемещение ротора в передней опоре (гориз.)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"AI.AI_Vpp_vert"</f>
        <v/>
      </c>
      <c r="D132" s="6">
        <f>"99"</f>
        <v/>
      </c>
      <c r="E132" s="7">
        <f>"Виброперемещение ротора в передней опоре (вертик.)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"AI.AI_Vpz_gor"</f>
        <v/>
      </c>
      <c r="D133" s="6">
        <f>"100"</f>
        <v/>
      </c>
      <c r="E133" s="7">
        <f>"Виброперемещение ротора в задней опоре (гориз.)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"AI.AI_Vpz_vert"</f>
        <v/>
      </c>
      <c r="D134" s="6">
        <f>"101"</f>
        <v/>
      </c>
      <c r="E134" s="7">
        <f>"Виброперемещение ротора в задней опоре (вертик.)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"AI.AI_OS1"</f>
        <v/>
      </c>
      <c r="D135" s="6">
        <f>"102"</f>
        <v/>
      </c>
      <c r="E135" s="7">
        <f>"Осевой сдвиг ротора ЦБК т.1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"AI.AI_OS2"</f>
        <v/>
      </c>
      <c r="D136" s="6">
        <f>"103"</f>
        <v/>
      </c>
      <c r="E136" s="7">
        <f>"Осевой сдвиг ротора ЦБК т.2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"AI.AI_Pmsn1"</f>
        <v/>
      </c>
      <c r="D137" s="6">
        <f>"104"</f>
        <v/>
      </c>
      <c r="E137" s="7">
        <f>"Давление масла на входе в компрессор т.1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"AI.AI_Tm_inMOK"</f>
        <v/>
      </c>
      <c r="D138" s="6">
        <f>"105"</f>
        <v/>
      </c>
      <c r="E138" s="7">
        <f>"Температура масла на входе в МО ЦБК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"AI.AI_T_MOK"</f>
        <v/>
      </c>
      <c r="D139" s="6">
        <f>"106"</f>
        <v/>
      </c>
      <c r="E139" s="7">
        <f>"Температура секции МО ЦБК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"AI.AI_Tm_outMOK"</f>
        <v/>
      </c>
      <c r="D140" s="6">
        <f>"107"</f>
        <v/>
      </c>
      <c r="E140" s="7">
        <f>"Температура масла на выходе МО ЦБК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"AI.AI_Pm_inMOK"</f>
        <v/>
      </c>
      <c r="D141" s="6">
        <f>"108"</f>
        <v/>
      </c>
      <c r="E141" s="7">
        <f>"Давление масла на входе в МО ЦБК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 №4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"AI.AI_Tatm"</f>
        <v/>
      </c>
      <c r="D148" s="6">
        <f>"109"</f>
        <v/>
      </c>
      <c r="E148" s="7">
        <f>"Температура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"AI.AI_dPg_reshetN"</f>
        <v/>
      </c>
      <c r="D149" s="6">
        <f>"110"</f>
        <v/>
      </c>
      <c r="E149" s="7">
        <f>"Перепад давления газа на защитной решётке перед ЦБК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"AI.AI_Pg_inKr2"</f>
        <v/>
      </c>
      <c r="D150" s="6">
        <f>"111"</f>
        <v/>
      </c>
      <c r="E150" s="7">
        <f>"Давление газа за краном №2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"AI.AI_Pmsn2"</f>
        <v/>
      </c>
      <c r="D151" s="6">
        <f>"112"</f>
        <v/>
      </c>
      <c r="E151" s="7">
        <f>"Давление масла на входе в компрессор т.2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"AI.AI_Tm_inMOD"</f>
        <v/>
      </c>
      <c r="D152" s="6">
        <f>"113"</f>
        <v/>
      </c>
      <c r="E152" s="7">
        <f>"Температура масла на входе в МО ГТД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"AI.AI_Tm_outMOD"</f>
        <v/>
      </c>
      <c r="D153" s="6">
        <f>"114"</f>
        <v/>
      </c>
      <c r="E153" s="7">
        <f>"Температура масла на выходе МО ГТД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"AI.AI_T_MOD"</f>
        <v/>
      </c>
      <c r="D154" s="6">
        <f>"115"</f>
        <v/>
      </c>
      <c r="E154" s="7">
        <f>"Температура секции МО ГТД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"AI.AI_Pm_inMOD"</f>
        <v/>
      </c>
      <c r="D155" s="6">
        <f>"116"</f>
        <v/>
      </c>
      <c r="E155" s="7">
        <f>"Давление масла на входе в МО ГТД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"AI.AI_Tnagr_bg"</f>
        <v/>
      </c>
      <c r="D156" s="6">
        <f>"117"</f>
        <v/>
      </c>
      <c r="E156" s="7">
        <f>"Температура алюминиевого блока нагревателя буферного газа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"AI.AI_P_VMS"</f>
        <v/>
      </c>
      <c r="D157" s="6">
        <f>"118"</f>
        <v/>
      </c>
      <c r="E157" s="7">
        <f>"Изб. Р воздушномасляной смеси в МБД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"AI.AI_Qa_KST"</f>
        <v/>
      </c>
      <c r="D158" s="6">
        <f>"119"</f>
        <v/>
      </c>
      <c r="E158" s="7">
        <f>"Расход воздуха через турбоблок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"AI.AI_dPvKS_razr"</f>
        <v/>
      </c>
      <c r="D159" s="6">
        <f>"120"</f>
        <v/>
      </c>
      <c r="E159" s="7">
        <f>"Разрежение в камере всасывания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"AI.AI_dPv_razr"</f>
        <v/>
      </c>
      <c r="D160" s="6">
        <f>"121"</f>
        <v/>
      </c>
      <c r="E160" s="7">
        <f>"Разрежение воздуха перед ГТД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"AI.AI_Patm"</f>
        <v/>
      </c>
      <c r="D161" s="6">
        <f>"122"</f>
        <v/>
      </c>
      <c r="E161" s="7">
        <f>"Давление атмосферного воздуха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"AI.AI_Tbg_outNagr"</f>
        <v/>
      </c>
      <c r="D162" s="6">
        <f>"123"</f>
        <v/>
      </c>
      <c r="E162" s="7">
        <f>"Температура буферного газа после нагревателя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"AI.AI_Zag_SGUsk"</f>
        <v/>
      </c>
      <c r="D163" s="6">
        <f>"124"</f>
        <v/>
      </c>
      <c r="E163" s="7">
        <f>"Загазованность после 2ой ступени СГУ со стороны свободн. конца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"AI.AI_Zag_SGUPriv"</f>
        <v/>
      </c>
      <c r="D164" s="6">
        <f>"125"</f>
        <v/>
      </c>
      <c r="E164" s="7">
        <f>"Загазованность после 2ой ступени СГУ со стороны привод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"AI.AI_KV1_POS"</f>
        <v/>
      </c>
      <c r="D165" s="6">
        <f>"126"</f>
        <v/>
      </c>
      <c r="E165" s="7">
        <f>"Положение клапана КВ1 на входе БВ1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 №4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"AI.AI_KV2_POS"</f>
        <v/>
      </c>
      <c r="D172" s="6">
        <f>"127"</f>
        <v/>
      </c>
      <c r="E172" s="7">
        <f>"Положение клапана КВ2 на входе БВ1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"AI.AI_KV3_POS"</f>
        <v/>
      </c>
      <c r="D173" s="6">
        <f>"128"</f>
        <v/>
      </c>
      <c r="E173" s="7">
        <f>"Положение клапана КВ3 на выходе КШТ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"AI.AI_KV4_POS"</f>
        <v/>
      </c>
      <c r="D174" s="6">
        <f>"129"</f>
        <v/>
      </c>
      <c r="E174" s="7">
        <f>"Положение клапана КВ4 рециркуляции КШТ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"AI.AI_SGU_POS"</f>
        <v/>
      </c>
      <c r="D175" s="6">
        <f>"130"</f>
        <v/>
      </c>
      <c r="E175" s="7">
        <f>"Положение клапана газ-газ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"AI.AI_Lmbd"</f>
        <v/>
      </c>
      <c r="D176" s="6">
        <f>"131"</f>
        <v/>
      </c>
      <c r="E176" s="7">
        <f>"Уровень масла в МБД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"AI.AI_Lmbn"</f>
        <v/>
      </c>
      <c r="D177" s="6">
        <f>"132"</f>
        <v/>
      </c>
      <c r="E177" s="7">
        <f>"Объём масла в МБК  "</f>
        <v/>
      </c>
      <c r="F177" s="6">
        <f>CurrAttrValue(B177, 0)</f>
        <v/>
      </c>
      <c r="G177" s="6">
        <f>CurrAttrValue(A177, 0)</f>
        <v/>
      </c>
    </row>
    <row r="178" ht="20" customHeight="1">
      <c r="A178" s="5">
        <f>CONCATENATE($A$2, $A$1, C178, $B$2)</f>
        <v/>
      </c>
      <c r="B178" s="5">
        <f>CONCATENATE($A$2, $A$1, C178, $B$1)</f>
        <v/>
      </c>
      <c r="C178" s="5">
        <f>"AI.AI_T_SHL1"</f>
        <v/>
      </c>
      <c r="D178" s="6">
        <f>"133"</f>
        <v/>
      </c>
      <c r="E178" s="7">
        <f>"Температура воздуха в ШЛ1  "</f>
        <v/>
      </c>
      <c r="F178" s="6">
        <f>CurrAttrValue(B178, 0)</f>
        <v/>
      </c>
      <c r="G178" s="6">
        <f>CurrAttrValue(A178, 0)</f>
        <v/>
      </c>
    </row>
    <row r="179" ht="20" customHeight="1">
      <c r="A179" s="5">
        <f>CONCATENATE($A$2, $A$1, C179, $B$2)</f>
        <v/>
      </c>
      <c r="B179" s="5">
        <f>CONCATENATE($A$2, $A$1, C179, $B$1)</f>
        <v/>
      </c>
      <c r="C179" s="5">
        <f>"AI.AI_T_AVR"</f>
        <v/>
      </c>
      <c r="D179" s="6">
        <f>"134"</f>
        <v/>
      </c>
      <c r="E179" s="7">
        <f>"Температура воздуха в АВР  "</f>
        <v/>
      </c>
      <c r="F179" s="6">
        <f>CurrAttrValue(B179, 0)</f>
        <v/>
      </c>
      <c r="G179" s="6">
        <f>CurrAttrValue(A179, 0)</f>
        <v/>
      </c>
    </row>
    <row r="180" ht="20" customHeight="1">
      <c r="A180" s="5">
        <f>CONCATENATE($A$2, $A$1, C180, $B$2)</f>
        <v/>
      </c>
      <c r="B180" s="5">
        <f>CONCATENATE($A$2, $A$1, C180, $B$1)</f>
        <v/>
      </c>
      <c r="C180" s="5">
        <f>"AI.AI_T_SHL4"</f>
        <v/>
      </c>
      <c r="D180" s="6">
        <f>"135"</f>
        <v/>
      </c>
      <c r="E180" s="7">
        <f>"Температура воздуха в ШЛ4  "</f>
        <v/>
      </c>
      <c r="F180" s="6">
        <f>CurrAttrValue(B180, 0)</f>
        <v/>
      </c>
      <c r="G180" s="6">
        <f>CurrAttrValue(A180, 0)</f>
        <v/>
      </c>
    </row>
    <row r="181" ht="20" customHeight="1">
      <c r="A181" s="5">
        <f>CONCATENATE($A$2, $A$1, C181, $B$2)</f>
        <v/>
      </c>
      <c r="B181" s="5">
        <f>CONCATENATE($A$2, $A$1, C181, $B$1)</f>
        <v/>
      </c>
      <c r="C181" s="5">
        <f>"AI.AI_TaBET1"</f>
        <v/>
      </c>
      <c r="D181" s="6">
        <f>"136"</f>
        <v/>
      </c>
      <c r="E181" s="7">
        <f>"Температура воздуха в БЭТ  "</f>
        <v/>
      </c>
      <c r="F181" s="6">
        <f>CurrAttrValue(B181, 0)</f>
        <v/>
      </c>
      <c r="G181" s="6">
        <f>CurrAttrValue(A181, 0)</f>
        <v/>
      </c>
    </row>
    <row r="182" ht="20" customHeight="1">
      <c r="A182" s="5">
        <f>CONCATENATE($A$2, $A$1, C182, $B$2)</f>
        <v/>
      </c>
      <c r="B182" s="5">
        <f>CONCATENATE($A$2, $A$1, C182, $B$1)</f>
        <v/>
      </c>
      <c r="C182" s="5">
        <f>"AI.AI_TaBET2"</f>
        <v/>
      </c>
      <c r="D182" s="6">
        <f>"137"</f>
        <v/>
      </c>
      <c r="E182" s="7">
        <f>"Температура воздуха снаружи БЭТ  "</f>
        <v/>
      </c>
      <c r="F182" s="6">
        <f>CurrAttrValue(B182, 0)</f>
        <v/>
      </c>
      <c r="G182" s="6">
        <f>CurrAttrValue(A182, 0)</f>
        <v/>
      </c>
    </row>
    <row r="183" ht="20" customHeight="1">
      <c r="A183" s="5">
        <f>CONCATENATE($A$2, $A$1, C183, $B$2)</f>
        <v/>
      </c>
      <c r="B183" s="5">
        <f>CONCATENATE($A$2, $A$1, C183, $B$1)</f>
        <v/>
      </c>
      <c r="C183" s="5">
        <f>"AI.AI_TaBSAU1"</f>
        <v/>
      </c>
      <c r="D183" s="6">
        <f>"138"</f>
        <v/>
      </c>
      <c r="E183" s="7">
        <f>"Температура воздуха в БСАУ  "</f>
        <v/>
      </c>
      <c r="F183" s="6">
        <f>CurrAttrValue(B183, 0)</f>
        <v/>
      </c>
      <c r="G183" s="6">
        <f>CurrAttrValue(A183, 0)</f>
        <v/>
      </c>
    </row>
    <row r="184" ht="20" customHeight="1">
      <c r="A184" s="5">
        <f>CONCATENATE($A$2, $A$1, C184, $B$2)</f>
        <v/>
      </c>
      <c r="B184" s="5">
        <f>CONCATENATE($A$2, $A$1, C184, $B$1)</f>
        <v/>
      </c>
      <c r="C184" s="5">
        <f>"AI.AI_TaBSAU2"</f>
        <v/>
      </c>
      <c r="D184" s="6">
        <f>"139"</f>
        <v/>
      </c>
      <c r="E184" s="7">
        <f>"Температура воздуха снаружи БСАУ  "</f>
        <v/>
      </c>
      <c r="F184" s="6">
        <f>CurrAttrValue(B184, 0)</f>
        <v/>
      </c>
      <c r="G184" s="6">
        <f>CurrAttrValue(A184, 0)</f>
        <v/>
      </c>
    </row>
    <row r="185" ht="20" customHeight="1">
      <c r="A185" s="5">
        <f>CONCATENATE($A$2, $A$1, C185, $B$2)</f>
        <v/>
      </c>
      <c r="B185" s="5">
        <f>CONCATENATE($A$2, $A$1, C185, $B$1)</f>
        <v/>
      </c>
      <c r="C185" s="5">
        <f>"AI.AI_TaSPT"</f>
        <v/>
      </c>
      <c r="D185" s="6">
        <f>"140"</f>
        <v/>
      </c>
      <c r="E185" s="7">
        <f>"Температура воздуха в ШПТ  "</f>
        <v/>
      </c>
      <c r="F185" s="6">
        <f>CurrAttrValue(B185, 0)</f>
        <v/>
      </c>
      <c r="G185" s="6">
        <f>CurrAttrValue(A185, 0)</f>
        <v/>
      </c>
    </row>
    <row r="186" ht="20" customHeight="1">
      <c r="A186" s="5">
        <f>CONCATENATE($A$2, $A$1, C186, $B$2)</f>
        <v/>
      </c>
      <c r="B186" s="5">
        <f>CONCATENATE($A$2, $A$1, C186, $B$1)</f>
        <v/>
      </c>
      <c r="C186" s="5">
        <f>"AI.AI_T_SSN"</f>
        <v/>
      </c>
      <c r="D186" s="6">
        <f>"141"</f>
        <v/>
      </c>
      <c r="E186" s="7">
        <f>"Температура воздуха в ШСН  "</f>
        <v/>
      </c>
      <c r="F186" s="6">
        <f>CurrAttrValue(B186, 0)</f>
        <v/>
      </c>
      <c r="G186" s="6">
        <f>CurrAttrValue(A186, 0)</f>
        <v/>
      </c>
    </row>
    <row r="189" ht="35" customHeight="1">
      <c r="E189" s="8">
        <f>"должность"</f>
        <v/>
      </c>
      <c r="F189" s="8">
        <f>"ФИО"</f>
        <v/>
      </c>
      <c r="G189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