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Лист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16"/>
    </font>
    <font>
      <name val="Arial"/>
      <b val="1"/>
      <sz val="14"/>
    </font>
    <font>
      <name val="Arial"/>
      <sz val="14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top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right" vertical="top"/>
    </xf>
    <xf numFmtId="15" fontId="1" fillId="0" borderId="0" applyAlignment="1" pivotButton="0" quotePrefix="0" xfId="0">
      <alignment horizontal="center" vertical="top"/>
    </xf>
    <xf numFmtId="20" fontId="1" fillId="0" borderId="0" applyAlignment="1" pivotButton="0" quotePrefix="0" xfId="0">
      <alignment horizontal="left" vertical="top"/>
    </xf>
    <xf numFmtId="0" fontId="2" fillId="0" borderId="1" applyAlignment="1" pivotButton="0" quotePrefix="0" xfId="0">
      <alignment horizontal="center" vertical="center"/>
    </xf>
    <xf numFmtId="0" fontId="3" fillId="0" borderId="1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8" defaultRowHeight="15"/>
  <cols>
    <col hidden="1" width="13" customWidth="1" min="1" max="1"/>
    <col hidden="1" width="13" customWidth="1" min="2" max="2"/>
    <col hidden="1" width="13" customWidth="1" min="3" max="3"/>
    <col width="7" customWidth="1" min="4" max="4"/>
    <col width="105" customWidth="1" min="5" max="5"/>
    <col width="20" customWidth="1" min="6" max="6"/>
    <col width="15" customWidth="1" min="7" max="7"/>
  </cols>
  <sheetData>
    <row r="1" ht="40" customHeight="1">
      <c r="A1">
        <f>"GPA3."</f>
        <v/>
      </c>
      <c r="B1">
        <f>".Value;1"</f>
        <v/>
      </c>
      <c r="E1" s="1">
        <f>"Срез значений расчётных параметров ГПА №3 на "</f>
        <v/>
      </c>
      <c r="F1" s="2">
        <f>NOW()</f>
        <v/>
      </c>
      <c r="G1" s="3">
        <f>NOW()</f>
        <v/>
      </c>
    </row>
    <row r="2">
      <c r="A2">
        <f>"Получение данных с OPC UA@"</f>
        <v/>
      </c>
      <c r="B2">
        <f>".Value.100;1"</f>
        <v/>
      </c>
    </row>
    <row r="3" ht="20" customHeight="1">
      <c r="D3" s="4">
        <f>"№"</f>
        <v/>
      </c>
      <c r="E3" s="4">
        <f>"Наименование параметра  "</f>
        <v/>
      </c>
      <c r="F3" s="4">
        <f>"Значение"</f>
        <v/>
      </c>
      <c r="G3" s="4">
        <f>"Ед. изм."</f>
        <v/>
      </c>
    </row>
    <row r="4" ht="20" customHeight="1">
      <c r="A4" s="5">
        <f>CONCATENATE($A$2, $A$1, C4, $B$2)</f>
        <v/>
      </c>
      <c r="B4" s="5">
        <f>CONCATENATE($A$2, $A$1, C4, $B$1)</f>
        <v/>
      </c>
      <c r="C4" s="5">
        <f>"AE.AE_dTm_outOT"</f>
        <v/>
      </c>
      <c r="D4" s="6">
        <f>"1"</f>
        <v/>
      </c>
      <c r="E4" s="7">
        <f>"Подогрев масла на сливе из опоры турбины  "</f>
        <v/>
      </c>
      <c r="F4" s="6">
        <f>CurrAttrValue(B4, 0)</f>
        <v/>
      </c>
      <c r="G4" s="6">
        <f>CurrAttrValue(A4, 0)</f>
        <v/>
      </c>
    </row>
    <row r="5" ht="20" customHeight="1">
      <c r="A5" s="5">
        <f>CONCATENATE($A$2, $A$1, C5, $B$2)</f>
        <v/>
      </c>
      <c r="B5" s="5">
        <f>CONCATENATE($A$2, $A$1, C5, $B$1)</f>
        <v/>
      </c>
      <c r="C5" s="5">
        <f>"AE.AE_dPmsauF17"</f>
        <v/>
      </c>
      <c r="D5" s="6">
        <f>"2"</f>
        <v/>
      </c>
      <c r="E5" s="7">
        <f>"dP на фильтре Ф17 грубой очистки САУ  "</f>
        <v/>
      </c>
      <c r="F5" s="6">
        <f>CurrAttrValue(B5, 0)</f>
        <v/>
      </c>
      <c r="G5" s="6">
        <f>CurrAttrValue(A5, 0)</f>
        <v/>
      </c>
    </row>
    <row r="6" ht="20" customHeight="1">
      <c r="A6" s="5">
        <f>CONCATENATE($A$2, $A$1, C6, $B$2)</f>
        <v/>
      </c>
      <c r="B6" s="5">
        <f>CONCATENATE($A$2, $A$1, C6, $B$1)</f>
        <v/>
      </c>
      <c r="C6" s="5">
        <f>"AE.AE_dPmsauF18"</f>
        <v/>
      </c>
      <c r="D6" s="6">
        <f>"3"</f>
        <v/>
      </c>
      <c r="E6" s="7">
        <f>"dP на фильтре Ф18 тонкой очистки САУ  "</f>
        <v/>
      </c>
      <c r="F6" s="6">
        <f>CurrAttrValue(B6, 0)</f>
        <v/>
      </c>
      <c r="G6" s="6">
        <f>CurrAttrValue(A6, 0)</f>
        <v/>
      </c>
    </row>
    <row r="7" ht="20" customHeight="1">
      <c r="A7" s="5">
        <f>CONCATENATE($A$2, $A$1, C7, $B$2)</f>
        <v/>
      </c>
      <c r="B7" s="5">
        <f>CONCATENATE($A$2, $A$1, C7, $B$1)</f>
        <v/>
      </c>
      <c r="C7" s="5">
        <f>"AE.AE_SurgeRes"</f>
        <v/>
      </c>
      <c r="D7" s="6">
        <f>"4"</f>
        <v/>
      </c>
      <c r="E7" s="7">
        <f>"Помпажный запас  "</f>
        <v/>
      </c>
      <c r="F7" s="6">
        <f>CurrAttrValue(B7, 0)</f>
        <v/>
      </c>
      <c r="G7" s="6">
        <f>CurrAttrValue(A7, 0)</f>
        <v/>
      </c>
    </row>
    <row r="8" ht="20" customHeight="1">
      <c r="A8" s="5">
        <f>CONCATENATE($A$2, $A$1, C8, $B$2)</f>
        <v/>
      </c>
      <c r="B8" s="5">
        <f>CONCATENATE($A$2, $A$1, C8, $B$1)</f>
        <v/>
      </c>
      <c r="C8" s="5">
        <f>"AE.AE_Pv_outD"</f>
        <v/>
      </c>
      <c r="D8" s="6">
        <f>"5"</f>
        <v/>
      </c>
      <c r="E8" s="7">
        <f>"Давление воздуха за КВД (расчетное)  "</f>
        <v/>
      </c>
      <c r="F8" s="6">
        <f>CurrAttrValue(B8, 0)</f>
        <v/>
      </c>
      <c r="G8" s="6">
        <f>CurrAttrValue(A8, 0)</f>
        <v/>
      </c>
    </row>
    <row r="9" ht="20" customHeight="1">
      <c r="A9" s="5">
        <f>CONCATENATE($A$2, $A$1, C9, $B$2)</f>
        <v/>
      </c>
      <c r="B9" s="5">
        <f>CONCATENATE($A$2, $A$1, C9, $B$1)</f>
        <v/>
      </c>
      <c r="C9" s="5">
        <f>"AE.AE_Tv_inD"</f>
        <v/>
      </c>
      <c r="D9" s="6">
        <f>"6"</f>
        <v/>
      </c>
      <c r="E9" s="7">
        <f>"Температура воздуха на входе в ТК  "</f>
        <v/>
      </c>
      <c r="F9" s="6">
        <f>CurrAttrValue(B9, 0)</f>
        <v/>
      </c>
      <c r="G9" s="6">
        <f>CurrAttrValue(A9, 0)</f>
        <v/>
      </c>
    </row>
    <row r="10" ht="20" customHeight="1">
      <c r="A10" s="5">
        <f>CONCATENATE($A$2, $A$1, C10, $B$2)</f>
        <v/>
      </c>
      <c r="B10" s="5">
        <f>CONCATENATE($A$2, $A$1, C10, $B$1)</f>
        <v/>
      </c>
      <c r="C10" s="5">
        <f>"AE.AE_Ttg_inSK"</f>
        <v/>
      </c>
      <c r="D10" s="6">
        <f>"7"</f>
        <v/>
      </c>
      <c r="E10" s="7">
        <f>"Температура газа на входе в СК (расчетное)  "</f>
        <v/>
      </c>
      <c r="F10" s="6">
        <f>CurrAttrValue(B10, 0)</f>
        <v/>
      </c>
      <c r="G10" s="6">
        <f>CurrAttrValue(A10, 0)</f>
        <v/>
      </c>
    </row>
    <row r="11" ht="20" customHeight="1">
      <c r="A11" s="5">
        <f>CONCATENATE($A$2, $A$1, C11, $B$2)</f>
        <v/>
      </c>
      <c r="B11" s="5">
        <f>CONCATENATE($A$2, $A$1, C11, $B$1)</f>
        <v/>
      </c>
      <c r="C11" s="5">
        <f>"AE.AE_Ptg_inDG"</f>
        <v/>
      </c>
      <c r="D11" s="6">
        <f>"8"</f>
        <v/>
      </c>
      <c r="E11" s="7">
        <f>"Давление газа перед ТРК (расчетное)  "</f>
        <v/>
      </c>
      <c r="F11" s="6">
        <f>CurrAttrValue(B11, 0)</f>
        <v/>
      </c>
      <c r="G11" s="6">
        <f>CurrAttrValue(A11, 0)</f>
        <v/>
      </c>
    </row>
    <row r="12" ht="20" customHeight="1">
      <c r="A12" s="5">
        <f>CONCATENATE($A$2, $A$1, C12, $B$2)</f>
        <v/>
      </c>
      <c r="B12" s="5">
        <f>CONCATENATE($A$2, $A$1, C12, $B$1)</f>
        <v/>
      </c>
      <c r="C12" s="5">
        <f>"AE.AE_Ptg_inSK"</f>
        <v/>
      </c>
      <c r="D12" s="6">
        <f>"9"</f>
        <v/>
      </c>
      <c r="E12" s="7">
        <f>"Давление газа перед СК (расчетное)  "</f>
        <v/>
      </c>
      <c r="F12" s="6">
        <f>CurrAttrValue(B12, 0)</f>
        <v/>
      </c>
      <c r="G12" s="6">
        <f>CurrAttrValue(A12, 0)</f>
        <v/>
      </c>
    </row>
    <row r="13" ht="20" customHeight="1">
      <c r="A13" s="5">
        <f>CONCATENATE($A$2, $A$1, C13, $B$2)</f>
        <v/>
      </c>
      <c r="B13" s="5">
        <f>CONCATENATE($A$2, $A$1, C13, $B$1)</f>
        <v/>
      </c>
      <c r="C13" s="5">
        <f>"AE.AE_Ptg_outDG1"</f>
        <v/>
      </c>
      <c r="D13" s="6">
        <f>"10"</f>
        <v/>
      </c>
      <c r="E13" s="7">
        <f>"Давление газа после ТРК (расчетное)  "</f>
        <v/>
      </c>
      <c r="F13" s="6">
        <f>CurrAttrValue(B13, 0)</f>
        <v/>
      </c>
      <c r="G13" s="6">
        <f>CurrAttrValue(A13, 0)</f>
        <v/>
      </c>
    </row>
    <row r="14" ht="20" customHeight="1">
      <c r="A14" s="5">
        <f>CONCATENATE($A$2, $A$1, C14, $B$2)</f>
        <v/>
      </c>
      <c r="B14" s="5">
        <f>CONCATENATE($A$2, $A$1, C14, $B$1)</f>
        <v/>
      </c>
      <c r="C14" s="5">
        <f>"AE.AE_Nnd"</f>
        <v/>
      </c>
      <c r="D14" s="6">
        <f>"11"</f>
        <v/>
      </c>
      <c r="E14" s="7">
        <f>"Обороты НД  "</f>
        <v/>
      </c>
      <c r="F14" s="6">
        <f>CurrAttrValue(B14, 0)</f>
        <v/>
      </c>
      <c r="G14" s="6">
        <f>CurrAttrValue(A14, 0)</f>
        <v/>
      </c>
    </row>
    <row r="15" ht="20" customHeight="1">
      <c r="A15" s="5">
        <f>CONCATENATE($A$2, $A$1, C15, $B$2)</f>
        <v/>
      </c>
      <c r="B15" s="5">
        <f>CONCATENATE($A$2, $A$1, C15, $B$1)</f>
        <v/>
      </c>
      <c r="C15" s="5">
        <f>"AE.AE_NndNorm"</f>
        <v/>
      </c>
      <c r="D15" s="6">
        <f>"12"</f>
        <v/>
      </c>
      <c r="E15" s="7">
        <f>"Приведенные обороты НД  "</f>
        <v/>
      </c>
      <c r="F15" s="6">
        <f>CurrAttrValue(B15, 0)</f>
        <v/>
      </c>
      <c r="G15" s="6">
        <f>CurrAttrValue(A15, 0)</f>
        <v/>
      </c>
    </row>
    <row r="16" ht="20" customHeight="1">
      <c r="A16" s="5">
        <f>CONCATENATE($A$2, $A$1, C16, $B$2)</f>
        <v/>
      </c>
      <c r="B16" s="5">
        <f>CONCATENATE($A$2, $A$1, C16, $B$1)</f>
        <v/>
      </c>
      <c r="C16" s="5">
        <f>"AE.AE_Nvd"</f>
        <v/>
      </c>
      <c r="D16" s="6">
        <f>"13"</f>
        <v/>
      </c>
      <c r="E16" s="7">
        <f>"Обороты ВД  "</f>
        <v/>
      </c>
      <c r="F16" s="6">
        <f>CurrAttrValue(B16, 0)</f>
        <v/>
      </c>
      <c r="G16" s="6">
        <f>CurrAttrValue(A16, 0)</f>
        <v/>
      </c>
    </row>
    <row r="17" ht="20" customHeight="1">
      <c r="A17" s="5">
        <f>CONCATENATE($A$2, $A$1, C17, $B$2)</f>
        <v/>
      </c>
      <c r="B17" s="5">
        <f>CONCATENATE($A$2, $A$1, C17, $B$1)</f>
        <v/>
      </c>
      <c r="C17" s="5">
        <f>"AE.AE_NvdNorm"</f>
        <v/>
      </c>
      <c r="D17" s="6">
        <f>"14"</f>
        <v/>
      </c>
      <c r="E17" s="7">
        <f>"Приведенные обороты ВД  "</f>
        <v/>
      </c>
      <c r="F17" s="6">
        <f>CurrAttrValue(B17, 0)</f>
        <v/>
      </c>
      <c r="G17" s="6">
        <f>CurrAttrValue(A17, 0)</f>
        <v/>
      </c>
    </row>
    <row r="18" ht="20" customHeight="1">
      <c r="A18" s="5">
        <f>CONCATENATE($A$2, $A$1, C18, $B$2)</f>
        <v/>
      </c>
      <c r="B18" s="5">
        <f>CONCATENATE($A$2, $A$1, C18, $B$1)</f>
        <v/>
      </c>
      <c r="C18" s="5">
        <f>"AE.AE_Nst"</f>
        <v/>
      </c>
      <c r="D18" s="6">
        <f>"15"</f>
        <v/>
      </c>
      <c r="E18" s="7">
        <f>"Обороты СТ  "</f>
        <v/>
      </c>
      <c r="F18" s="6">
        <f>CurrAttrValue(B18, 0)</f>
        <v/>
      </c>
      <c r="G18" s="6">
        <f>CurrAttrValue(A18, 0)</f>
        <v/>
      </c>
    </row>
    <row r="19" ht="20" customHeight="1">
      <c r="A19" s="5">
        <f>CONCATENATE($A$2, $A$1, C19, $B$2)</f>
        <v/>
      </c>
      <c r="B19" s="5">
        <f>CONCATENATE($A$2, $A$1, C19, $B$1)</f>
        <v/>
      </c>
      <c r="C19" s="5">
        <f>"AE.AE_Tst"</f>
        <v/>
      </c>
      <c r="D19" s="6">
        <f>"16"</f>
        <v/>
      </c>
      <c r="E19" s="7">
        <f>"Температура газа за ТНД  "</f>
        <v/>
      </c>
      <c r="F19" s="6">
        <f>CurrAttrValue(B19, 0)</f>
        <v/>
      </c>
      <c r="G19" s="6">
        <f>CurrAttrValue(A19, 0)</f>
        <v/>
      </c>
    </row>
    <row r="20" ht="20" customHeight="1">
      <c r="A20" s="5">
        <f>CONCATENATE($A$2, $A$1, C20, $B$2)</f>
        <v/>
      </c>
      <c r="B20" s="5">
        <f>CONCATENATE($A$2, $A$1, C20, $B$1)</f>
        <v/>
      </c>
      <c r="C20" s="5">
        <f>"AE.AE_POS_NA"</f>
        <v/>
      </c>
      <c r="D20" s="6">
        <f>"17"</f>
        <v/>
      </c>
      <c r="E20" s="7">
        <f>"Положение НА КВД  "</f>
        <v/>
      </c>
      <c r="F20" s="6">
        <f>CurrAttrValue(B20, 0)</f>
        <v/>
      </c>
      <c r="G20" s="6">
        <f>CurrAttrValue(A20, 0)</f>
        <v/>
      </c>
    </row>
    <row r="21" ht="20" customHeight="1">
      <c r="A21" s="5">
        <f>CONCATENATE($A$2, $A$1, C21, $B$2)</f>
        <v/>
      </c>
      <c r="B21" s="5">
        <f>CONCATENATE($A$2, $A$1, C21, $B$1)</f>
        <v/>
      </c>
      <c r="C21" s="5">
        <f>"AE.AE_POS_PV"</f>
        <v/>
      </c>
      <c r="D21" s="6">
        <f>"18"</f>
        <v/>
      </c>
      <c r="E21" s="7">
        <f>"Положение КПВ  "</f>
        <v/>
      </c>
      <c r="F21" s="6">
        <f>CurrAttrValue(B21, 0)</f>
        <v/>
      </c>
      <c r="G21" s="6">
        <f>CurrAttrValue(A21, 0)</f>
        <v/>
      </c>
    </row>
    <row r="24" ht="35" customHeight="1">
      <c r="E24" s="8">
        <f>"должность"</f>
        <v/>
      </c>
      <c r="F24" s="8">
        <f>"ФИО"</f>
        <v/>
      </c>
      <c r="G24" s="8">
        <f>"подпись"</f>
        <v/>
      </c>
    </row>
    <row r="25" ht="40" customHeight="1">
      <c r="E25" s="1">
        <f>"Срез значений расчётных параметров ГПА №3 на "</f>
        <v/>
      </c>
      <c r="F25" s="2">
        <f>F1</f>
        <v/>
      </c>
      <c r="G25" s="3">
        <f>G1</f>
        <v/>
      </c>
    </row>
    <row r="27" ht="20" customHeight="1">
      <c r="D27" s="4">
        <f>"№"</f>
        <v/>
      </c>
      <c r="E27" s="4">
        <f>"Наименование параметра  "</f>
        <v/>
      </c>
      <c r="F27" s="4">
        <f>"Значение"</f>
        <v/>
      </c>
      <c r="G27" s="4">
        <f>"Ед. изм"</f>
        <v/>
      </c>
    </row>
    <row r="28" ht="20" customHeight="1">
      <c r="A28" s="5">
        <f>CONCATENATE($A$2, $A$1, C28, $B$2)</f>
        <v/>
      </c>
      <c r="B28" s="5">
        <f>CONCATENATE($A$2, $A$1, C28, $B$1)</f>
        <v/>
      </c>
      <c r="C28" s="5">
        <f>"AE.AE_POS_RA"</f>
        <v/>
      </c>
      <c r="D28" s="6">
        <f>"19"</f>
        <v/>
      </c>
      <c r="E28" s="7">
        <f>"Положение НА КНД (РВНА)  "</f>
        <v/>
      </c>
      <c r="F28" s="6">
        <f>CurrAttrValue(B28, 0)</f>
        <v/>
      </c>
      <c r="G28" s="6">
        <f>CurrAttrValue(A28, 0)</f>
        <v/>
      </c>
    </row>
    <row r="29" ht="20" customHeight="1">
      <c r="A29" s="5">
        <f>CONCATENATE($A$2, $A$1, C29, $B$2)</f>
        <v/>
      </c>
      <c r="B29" s="5">
        <f>CONCATENATE($A$2, $A$1, C29, $B$1)</f>
        <v/>
      </c>
      <c r="C29" s="5">
        <f>"AE.AE_TaBET"</f>
        <v/>
      </c>
      <c r="D29" s="6">
        <f>"20"</f>
        <v/>
      </c>
      <c r="E29" s="7">
        <f>"Тв в БЭТ  "</f>
        <v/>
      </c>
      <c r="F29" s="6">
        <f>CurrAttrValue(B29, 0)</f>
        <v/>
      </c>
      <c r="G29" s="6">
        <f>CurrAttrValue(A29, 0)</f>
        <v/>
      </c>
    </row>
    <row r="30" ht="20" customHeight="1">
      <c r="A30" s="5">
        <f>CONCATENATE($A$2, $A$1, C30, $B$2)</f>
        <v/>
      </c>
      <c r="B30" s="5">
        <f>CONCATENATE($A$2, $A$1, C30, $B$1)</f>
        <v/>
      </c>
      <c r="C30" s="5">
        <f>"AE.AE_TaBSAU"</f>
        <v/>
      </c>
      <c r="D30" s="6">
        <f>"21"</f>
        <v/>
      </c>
      <c r="E30" s="7">
        <f>"Тв в БСАУ  "</f>
        <v/>
      </c>
      <c r="F30" s="6">
        <f>CurrAttrValue(B30, 0)</f>
        <v/>
      </c>
      <c r="G30" s="6">
        <f>CurrAttrValue(A30, 0)</f>
        <v/>
      </c>
    </row>
    <row r="33" ht="35" customHeight="1">
      <c r="E33" s="8">
        <f>"должность"</f>
        <v/>
      </c>
      <c r="F33" s="8">
        <f>"ФИО"</f>
        <v/>
      </c>
      <c r="G33" s="8">
        <f>"подпись"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2022-12-28T11:39:02Z</dcterms:created>
  <dcterms:modified xmlns:dcterms="http://purl.org/dc/terms/" xmlns:xsi="http://www.w3.org/2001/XMLSchema-instance" xsi:type="dcterms:W3CDTF">2022-12-28T11:39:02Z</dcterms:modified>
</cp:coreProperties>
</file>