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100" customWidth="1" min="5" max="5"/>
    <col width="25" customWidth="1" min="6" max="6"/>
    <col width="2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измеряемых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измерения"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"AI.AI_Nkvd_1"</f>
        <v/>
      </c>
      <c r="D4" s="6">
        <f>"1"</f>
        <v/>
      </c>
      <c r="E4" s="5">
        <f>"Частота вращения ротора КВД (т.1)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"AI.AI_Nknd_1"</f>
        <v/>
      </c>
      <c r="D5" s="6">
        <f>"2"</f>
        <v/>
      </c>
      <c r="E5" s="5">
        <f>"Частота вращения ротора КНД (т.1)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"AI.AI_Nst_1"</f>
        <v/>
      </c>
      <c r="D6" s="6">
        <f>"3"</f>
        <v/>
      </c>
      <c r="E6" s="5">
        <f>"Частота вращения ротора СТ (т.1)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"AI.AI_Nkvd_2"</f>
        <v/>
      </c>
      <c r="D7" s="6">
        <f>"4"</f>
        <v/>
      </c>
      <c r="E7" s="5">
        <f>"Частота вращения ротора КВД (т.2)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"AI.AI_Nknd_2"</f>
        <v/>
      </c>
      <c r="D8" s="6">
        <f>"5"</f>
        <v/>
      </c>
      <c r="E8" s="5">
        <f>"Частота вращения ротора КНД (т.2)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"AI.AI_Nst_2"</f>
        <v/>
      </c>
      <c r="D9" s="6">
        <f>"6"</f>
        <v/>
      </c>
      <c r="E9" s="5">
        <f>"Частота вращения ротора СТ (т.2)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"AI.AI_Tv_inK"</f>
        <v/>
      </c>
      <c r="D10" s="6">
        <f>"7"</f>
        <v/>
      </c>
      <c r="E10" s="5">
        <f>"Температура воздуха на входе в двигатель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"AI.AI_Tm_inGTU"</f>
        <v/>
      </c>
      <c r="D11" s="6">
        <f>"8"</f>
        <v/>
      </c>
      <c r="E11" s="5">
        <f>"Температура масла на входе в Д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"AI.AI_Tm_outSPK"</f>
        <v/>
      </c>
      <c r="D12" s="6">
        <f>"9"</f>
        <v/>
      </c>
      <c r="E12" s="5">
        <f>"Температура масла на выходе из опоры ш/п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"AI.AI_Tm_outRPTvd"</f>
        <v/>
      </c>
      <c r="D13" s="6">
        <f>"10"</f>
        <v/>
      </c>
      <c r="E13" s="5">
        <f>"Температура масла на выходе из опоры р/п ТВД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"AI.AI_Tm_outRPTnd"</f>
        <v/>
      </c>
      <c r="D14" s="6">
        <f>"11"</f>
        <v/>
      </c>
      <c r="E14" s="5">
        <f>"Температура масла на выходе из опоры р/п ТНД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"AI.AI_Tm_outST"</f>
        <v/>
      </c>
      <c r="D15" s="6">
        <f>"12"</f>
        <v/>
      </c>
      <c r="E15" s="5">
        <f>"Температура масла на выходе из опор СТ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"AI.AI_Tv_outVVT"</f>
        <v/>
      </c>
      <c r="D16" s="6">
        <f>"13"</f>
        <v/>
      </c>
      <c r="E16" s="5">
        <f>"Температура воздуха после ВВТ 1 агрегата БВВТ-25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"AI.AI_TginSK"</f>
        <v/>
      </c>
      <c r="D17" s="6">
        <f>"14"</f>
        <v/>
      </c>
      <c r="E17" s="5">
        <f>"Температура топливного газа на входе в СК0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"AI.AI_TginDK1"</f>
        <v/>
      </c>
      <c r="D18" s="6">
        <f>"15"</f>
        <v/>
      </c>
      <c r="E18" s="5">
        <f>"Температура топливного газа на входе в диффузионный коллектор 1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"AI.AI_TginDK2"</f>
        <v/>
      </c>
      <c r="D19" s="6">
        <f>"16"</f>
        <v/>
      </c>
      <c r="E19" s="5">
        <f>"Температура топливного газа на входе в диффузионный коллектор 2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"AI.AI_Tv_outTO"</f>
        <v/>
      </c>
      <c r="D20" s="6">
        <f>"17"</f>
        <v/>
      </c>
      <c r="E20" s="5">
        <f>"Температура воздуха на выходе из теплообменника  "</f>
        <v/>
      </c>
      <c r="F20" s="6">
        <f>CurrAttrValue(B20, 0)</f>
        <v/>
      </c>
      <c r="G20" s="6">
        <f>CurrAttrValue(A20, 0)</f>
        <v/>
      </c>
    </row>
    <row r="23" ht="35" customHeight="1">
      <c r="E23" s="7">
        <f>"должность"</f>
        <v/>
      </c>
      <c r="F23" s="7">
        <f>"ФИО"</f>
        <v/>
      </c>
      <c r="G23" s="7">
        <f>"подпись"</f>
        <v/>
      </c>
    </row>
    <row r="24" ht="40" customHeight="1">
      <c r="E24" s="1">
        <f>"Срез значений измеряемых параметров ГПА3 на "</f>
        <v/>
      </c>
      <c r="F24" s="2">
        <f>F1</f>
        <v/>
      </c>
      <c r="G24" s="3">
        <f>G1</f>
        <v/>
      </c>
    </row>
    <row r="26" ht="20" customHeight="1">
      <c r="D26" s="4">
        <f>"№"</f>
        <v/>
      </c>
      <c r="E26" s="4">
        <f>"Наименование параметра  "</f>
        <v/>
      </c>
      <c r="F26" s="4">
        <f>"Значение"</f>
        <v/>
      </c>
      <c r="G26" s="4">
        <f>"Ед. измерения"</f>
        <v/>
      </c>
    </row>
    <row r="27" ht="20" customHeight="1">
      <c r="A27" s="5">
        <f>CONCATENATE($A$2, $A$1, C27, $B$2)</f>
        <v/>
      </c>
      <c r="B27" s="5">
        <f>CONCATENATE($A$2, $A$1, C27, $B$1)</f>
        <v/>
      </c>
      <c r="C27" s="5">
        <f>"AI.AI_Tv_outK"</f>
        <v/>
      </c>
      <c r="D27" s="6">
        <f>"18"</f>
        <v/>
      </c>
      <c r="E27" s="5">
        <f>"Температура воздуха за КВД  "</f>
        <v/>
      </c>
      <c r="F27" s="6">
        <f>CurrAttrValue(B27, 0)</f>
        <v/>
      </c>
      <c r="G27" s="6">
        <f>CurrAttrValue(A27, 0)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"AI.AI_Tzap_1"</f>
        <v/>
      </c>
      <c r="D28" s="6">
        <f>"19"</f>
        <v/>
      </c>
      <c r="E28" s="5">
        <f>"Температура газа за ТВД на запуске (т.1)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"AI.AI_Tzap_2"</f>
        <v/>
      </c>
      <c r="D29" s="6">
        <f>"20"</f>
        <v/>
      </c>
      <c r="E29" s="5">
        <f>"Температура газа за ТВД на запуске (т.2)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"AI.AI_Tt_1"</f>
        <v/>
      </c>
      <c r="D30" s="6">
        <f>"21"</f>
        <v/>
      </c>
      <c r="E30" s="5">
        <f>"Температура газа за ТВД (канал 1)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"AI.AI_Tt_2"</f>
        <v/>
      </c>
      <c r="D31" s="6">
        <f>"22"</f>
        <v/>
      </c>
      <c r="E31" s="5">
        <f>"Температура газа за ТВД (канал 2)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"AI.AI_Tt_3"</f>
        <v/>
      </c>
      <c r="D32" s="6">
        <f>"23"</f>
        <v/>
      </c>
      <c r="E32" s="5">
        <f>"Температура газа за ТВД (канал 3)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"AI.AI_Tt_4"</f>
        <v/>
      </c>
      <c r="D33" s="6">
        <f>"24"</f>
        <v/>
      </c>
      <c r="E33" s="5">
        <f>"Температура газа за ТВД (канал 4)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"AI.AI_Tt_5"</f>
        <v/>
      </c>
      <c r="D34" s="6">
        <f>"25"</f>
        <v/>
      </c>
      <c r="E34" s="5">
        <f>"Температура газа за ТВД (канал 5)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"AI.AI_Tt_6"</f>
        <v/>
      </c>
      <c r="D35" s="6">
        <f>"26"</f>
        <v/>
      </c>
      <c r="E35" s="5">
        <f>"Температура газа за ТВД (канал 6)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"AI.AI_Tt_7"</f>
        <v/>
      </c>
      <c r="D36" s="6">
        <f>"27"</f>
        <v/>
      </c>
      <c r="E36" s="5">
        <f>"Температура газа за ТВД (канал 7)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"AI.AI_Tt_8"</f>
        <v/>
      </c>
      <c r="D37" s="6">
        <f>"28"</f>
        <v/>
      </c>
      <c r="E37" s="5">
        <f>"Температура газа за ТВД (канал 8)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"AI.AI_Tt_9"</f>
        <v/>
      </c>
      <c r="D38" s="6">
        <f>"29"</f>
        <v/>
      </c>
      <c r="E38" s="5">
        <f>"Температура газа за ТВД (канал 9)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"AI.AI_Tt_10"</f>
        <v/>
      </c>
      <c r="D39" s="6">
        <f>"30"</f>
        <v/>
      </c>
      <c r="E39" s="5">
        <f>"Температура газа за ТВД (канал 10)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"AI.AI_Tt_11"</f>
        <v/>
      </c>
      <c r="D40" s="6">
        <f>"31"</f>
        <v/>
      </c>
      <c r="E40" s="5">
        <f>"Температура газа за ТВД (канал 11)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"AI.AI_Tt_12"</f>
        <v/>
      </c>
      <c r="D41" s="6">
        <f>"32"</f>
        <v/>
      </c>
      <c r="E41" s="5">
        <f>"Температура газа за ТВД (канал 12)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"AI.AI_Tst_1"</f>
        <v/>
      </c>
      <c r="D42" s="6">
        <f>"33"</f>
        <v/>
      </c>
      <c r="E42" s="5">
        <f>"Температура газа за СТ (канал 1)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"AI.AI_Tst_2"</f>
        <v/>
      </c>
      <c r="D43" s="6">
        <f>"34"</f>
        <v/>
      </c>
      <c r="E43" s="5">
        <f>"Температура газа за СТ (канал 2)  "</f>
        <v/>
      </c>
      <c r="F43" s="6">
        <f>CurrAttrValue(B43, 0)</f>
        <v/>
      </c>
      <c r="G43" s="6">
        <f>CurrAttrValue(A43, 0)</f>
        <v/>
      </c>
    </row>
    <row r="46" ht="35" customHeight="1">
      <c r="E46" s="7">
        <f>"должность"</f>
        <v/>
      </c>
      <c r="F46" s="7">
        <f>"ФИО"</f>
        <v/>
      </c>
      <c r="G46" s="7">
        <f>"подпись"</f>
        <v/>
      </c>
    </row>
    <row r="47" ht="40" customHeight="1">
      <c r="E47" s="1">
        <f>"Срез значений измеряемых параметров ГПА3 на "</f>
        <v/>
      </c>
      <c r="F47" s="2">
        <f>F1</f>
        <v/>
      </c>
      <c r="G47" s="3">
        <f>G1</f>
        <v/>
      </c>
    </row>
    <row r="49" ht="20" customHeight="1">
      <c r="D49" s="4">
        <f>"№"</f>
        <v/>
      </c>
      <c r="E49" s="4">
        <f>"Наименование параметра  "</f>
        <v/>
      </c>
      <c r="F49" s="4">
        <f>"Значение"</f>
        <v/>
      </c>
      <c r="G49" s="4">
        <f>"Ед. измерения"</f>
        <v/>
      </c>
    </row>
    <row r="50" ht="20" customHeight="1">
      <c r="A50" s="5">
        <f>CONCATENATE($A$2, $A$1, C50, $B$2)</f>
        <v/>
      </c>
      <c r="B50" s="5">
        <f>CONCATENATE($A$2, $A$1, C50, $B$1)</f>
        <v/>
      </c>
      <c r="C50" s="5">
        <f>"AI.AI_Tst_3"</f>
        <v/>
      </c>
      <c r="D50" s="6">
        <f>"35"</f>
        <v/>
      </c>
      <c r="E50" s="5">
        <f>"Температура газа за СТ (канал 3)  "</f>
        <v/>
      </c>
      <c r="F50" s="6">
        <f>CurrAttrValue(B50, 0)</f>
        <v/>
      </c>
      <c r="G50" s="6">
        <f>CurrAttrValue(A50, 0)</f>
        <v/>
      </c>
    </row>
    <row r="51" ht="20" customHeight="1">
      <c r="A51" s="5">
        <f>CONCATENATE($A$2, $A$1, C51, $B$2)</f>
        <v/>
      </c>
      <c r="B51" s="5">
        <f>CONCATENATE($A$2, $A$1, C51, $B$1)</f>
        <v/>
      </c>
      <c r="C51" s="5">
        <f>"AI.AI_Tst_4"</f>
        <v/>
      </c>
      <c r="D51" s="6">
        <f>"36"</f>
        <v/>
      </c>
      <c r="E51" s="5">
        <f>"Температура газа за СТ (канал 4)  "</f>
        <v/>
      </c>
      <c r="F51" s="6">
        <f>CurrAttrValue(B51, 0)</f>
        <v/>
      </c>
      <c r="G51" s="6">
        <f>CurrAttrValue(A51, 0)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"AI.AI_Tst_5"</f>
        <v/>
      </c>
      <c r="D52" s="6">
        <f>"37"</f>
        <v/>
      </c>
      <c r="E52" s="5">
        <f>"Температура газа за СТ (канал 5)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"AI.AI_Tst_6"</f>
        <v/>
      </c>
      <c r="D53" s="6">
        <f>"38"</f>
        <v/>
      </c>
      <c r="E53" s="5">
        <f>"Температура газа за СТ (канал 6)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"AI.AI_Tst_7"</f>
        <v/>
      </c>
      <c r="D54" s="6">
        <f>"39"</f>
        <v/>
      </c>
      <c r="E54" s="5">
        <f>"Температура газа за СТ (канал 7)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"AI.AI_Tst_8"</f>
        <v/>
      </c>
      <c r="D55" s="6">
        <f>"40"</f>
        <v/>
      </c>
      <c r="E55" s="5">
        <f>"Температура газа за СТ (канал 8)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"AI.AI_Tst_9"</f>
        <v/>
      </c>
      <c r="D56" s="6">
        <f>"41"</f>
        <v/>
      </c>
      <c r="E56" s="5">
        <f>"Температура газа за СТ (канал 9)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"AI.AI_Tst_10"</f>
        <v/>
      </c>
      <c r="D57" s="6">
        <f>"42"</f>
        <v/>
      </c>
      <c r="E57" s="5">
        <f>"Температура газа за СТ (канал 10)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"AI.AI_Tst_11"</f>
        <v/>
      </c>
      <c r="D58" s="6">
        <f>"43"</f>
        <v/>
      </c>
      <c r="E58" s="5">
        <f>"Температура газа за СТ (канал 11)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"AI.AI_Tst_12"</f>
        <v/>
      </c>
      <c r="D59" s="6">
        <f>"44"</f>
        <v/>
      </c>
      <c r="E59" s="5">
        <f>"Температура газа за СТ (канал 12)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"AI.AI_dPinGTU"</f>
        <v/>
      </c>
      <c r="D60" s="6">
        <f>"45"</f>
        <v/>
      </c>
      <c r="E60" s="5">
        <f>"Перепад между Ратм. и полным Рв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"AI.AI_dPinGTUstat"</f>
        <v/>
      </c>
      <c r="D61" s="6">
        <f>"46"</f>
        <v/>
      </c>
      <c r="E61" s="5">
        <f>"Перепад между Ратм. и статическим Рв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"AI.AI_Pv_outKnd"</f>
        <v/>
      </c>
      <c r="D62" s="6">
        <f>"47"</f>
        <v/>
      </c>
      <c r="E62" s="5">
        <f>"Полное давление воздуха за КНД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"AI.AI_Pv_outKvd"</f>
        <v/>
      </c>
      <c r="D63" s="6">
        <f>"48"</f>
        <v/>
      </c>
      <c r="E63" s="5">
        <f>"Давление воздуха за КВД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"AI.AI_dPatm_Pst"</f>
        <v/>
      </c>
      <c r="D64" s="6">
        <f>"49"</f>
        <v/>
      </c>
      <c r="E64" s="5">
        <f>"Перепад между Ратм. и полным Р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"AI.AI_PvRPK"</f>
        <v/>
      </c>
      <c r="D65" s="6">
        <f>"50"</f>
        <v/>
      </c>
      <c r="E65" s="5">
        <f>"Давление воздуха в разгрузочной полости КВД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"AI.AI_P_inSTrazg"</f>
        <v/>
      </c>
      <c r="D66" s="6">
        <f>"51"</f>
        <v/>
      </c>
      <c r="E66" s="5">
        <f>"Давление воздуха в разгрузочной полости СТ  "</f>
        <v/>
      </c>
      <c r="F66" s="6">
        <f>CurrAttrValue(B66, 0)</f>
        <v/>
      </c>
      <c r="G66" s="6">
        <f>CurrAttrValue(A66, 0)</f>
        <v/>
      </c>
    </row>
    <row r="69" ht="35" customHeight="1">
      <c r="E69" s="7">
        <f>"должность"</f>
        <v/>
      </c>
      <c r="F69" s="7">
        <f>"ФИО"</f>
        <v/>
      </c>
      <c r="G69" s="7">
        <f>"подпись"</f>
        <v/>
      </c>
    </row>
    <row r="70" ht="40" customHeight="1">
      <c r="E70" s="1">
        <f>"Срез значений измеряемых параметров ГПА3 на "</f>
        <v/>
      </c>
      <c r="F70" s="2">
        <f>F1</f>
        <v/>
      </c>
      <c r="G70" s="3">
        <f>G1</f>
        <v/>
      </c>
    </row>
    <row r="72" ht="20" customHeight="1">
      <c r="D72" s="4">
        <f>"№"</f>
        <v/>
      </c>
      <c r="E72" s="4">
        <f>"Наименование параметра  "</f>
        <v/>
      </c>
      <c r="F72" s="4">
        <f>"Значение"</f>
        <v/>
      </c>
      <c r="G72" s="4">
        <f>"Ед. измерения"</f>
        <v/>
      </c>
    </row>
    <row r="73" ht="20" customHeight="1">
      <c r="A73" s="5">
        <f>CONCATENATE($A$2, $A$1, C73, $B$2)</f>
        <v/>
      </c>
      <c r="B73" s="5">
        <f>CONCATENATE($A$2, $A$1, C73, $B$1)</f>
        <v/>
      </c>
      <c r="C73" s="5">
        <f>"AI.AI_P_ohlTND"</f>
        <v/>
      </c>
      <c r="D73" s="6">
        <f>"52"</f>
        <v/>
      </c>
      <c r="E73" s="5">
        <f>"Давление воздуха охлаждения ТНД  "</f>
        <v/>
      </c>
      <c r="F73" s="6">
        <f>CurrAttrValue(B73, 0)</f>
        <v/>
      </c>
      <c r="G73" s="6">
        <f>CurrAttrValue(A73, 0)</f>
        <v/>
      </c>
    </row>
    <row r="74" ht="20" customHeight="1">
      <c r="A74" s="5">
        <f>CONCATENATE($A$2, $A$1, C74, $B$2)</f>
        <v/>
      </c>
      <c r="B74" s="5">
        <f>CONCATENATE($A$2, $A$1, C74, $B$1)</f>
        <v/>
      </c>
      <c r="C74" s="5">
        <f>"AI.AI_Pm_inGTU"</f>
        <v/>
      </c>
      <c r="D74" s="6">
        <f>"53"</f>
        <v/>
      </c>
      <c r="E74" s="5">
        <f>"Давление масла на входе в Д  "</f>
        <v/>
      </c>
      <c r="F74" s="6">
        <f>CurrAttrValue(B74, 0)</f>
        <v/>
      </c>
      <c r="G74" s="6">
        <f>CurrAttrValue(A74, 0)</f>
        <v/>
      </c>
    </row>
    <row r="75" ht="20" customHeight="1">
      <c r="A75" s="5">
        <f>CONCATENATE($A$2, $A$1, C75, $B$2)</f>
        <v/>
      </c>
      <c r="B75" s="5">
        <f>CONCATENATE($A$2, $A$1, C75, $B$1)</f>
        <v/>
      </c>
      <c r="C75" s="5">
        <f>"AI.AI_Psufl"</f>
        <v/>
      </c>
      <c r="D75" s="6">
        <f>"54"</f>
        <v/>
      </c>
      <c r="E75" s="5">
        <f>"Давление суфлирования  "</f>
        <v/>
      </c>
      <c r="F75" s="6">
        <f>CurrAttrValue(B75, 0)</f>
        <v/>
      </c>
      <c r="G75" s="6">
        <f>CurrAttrValue(A75, 0)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"AI.AI_PinSK"</f>
        <v/>
      </c>
      <c r="D76" s="6">
        <f>"55"</f>
        <v/>
      </c>
      <c r="E76" s="5">
        <f>"Давление топливного газа на входе в СК0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"AI.AI_PinDGgk"</f>
        <v/>
      </c>
      <c r="D77" s="6">
        <f>"56"</f>
        <v/>
      </c>
      <c r="E77" s="5">
        <f>"Давление топливного газа на входе в ДГ гомогенного коллектора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"AI.AI_PinDGdk"</f>
        <v/>
      </c>
      <c r="D78" s="6">
        <f>"57"</f>
        <v/>
      </c>
      <c r="E78" s="5">
        <f>"Давление топливного газа на входе в ДГ диффузионных коллекторов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"AI.AI_PinDGcm"</f>
        <v/>
      </c>
      <c r="D79" s="6">
        <f>"58"</f>
        <v/>
      </c>
      <c r="E79" s="5">
        <f>"Давление топливного газа на входе в ДГ центрального модуля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"AI.AI_PoutDGgk"</f>
        <v/>
      </c>
      <c r="D80" s="6">
        <f>"59"</f>
        <v/>
      </c>
      <c r="E80" s="5">
        <f>"Давление топливного газа на выходе из ДГ гомогенного коллектора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"AI.AI_PoutDGdk"</f>
        <v/>
      </c>
      <c r="D81" s="6">
        <f>"60"</f>
        <v/>
      </c>
      <c r="E81" s="5">
        <f>"Давление топливного газа на выходе из ДГ диффузионных коллекторов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"AI.AI_PoutCK"</f>
        <v/>
      </c>
      <c r="D82" s="6">
        <f>"61"</f>
        <v/>
      </c>
      <c r="E82" s="5">
        <f>"Давление топливного газа на выходе из ДГ центрального модуля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"AI.AI_Pv_KVDohlDK"</f>
        <v/>
      </c>
      <c r="D83" s="6">
        <f>"62"</f>
        <v/>
      </c>
      <c r="E83" s="5">
        <f>"Давление воздуха отбираемого из-за КВД на охлаждение ДК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"AI.AI_Ivna_1"</f>
        <v/>
      </c>
      <c r="D84" s="6">
        <f>"63"</f>
        <v/>
      </c>
      <c r="E84" s="5">
        <f>"Контроль катушки 1 ВНА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"AI.AI_Ivna_2"</f>
        <v/>
      </c>
      <c r="D85" s="6">
        <f>"64"</f>
        <v/>
      </c>
      <c r="E85" s="5">
        <f>"Контроль катушки 2 ВНА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"AI.AI_Ivna_0"</f>
        <v/>
      </c>
      <c r="D86" s="6">
        <f>"65"</f>
        <v/>
      </c>
      <c r="E86" s="5">
        <f>"Общий контроль выходов ВНА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"AI.AI_POS_DGdk"</f>
        <v/>
      </c>
      <c r="D87" s="6">
        <f>"66"</f>
        <v/>
      </c>
      <c r="E87" s="5">
        <f>"Положение дозатора газа дифузионных коллекторов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"AI.AI_POS_DGgk"</f>
        <v/>
      </c>
      <c r="D88" s="6">
        <f>"67"</f>
        <v/>
      </c>
      <c r="E88" s="5">
        <f>"Положение дозатора газа гомогенного коллектора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"AI.AI_POS_DGck"</f>
        <v/>
      </c>
      <c r="D89" s="6">
        <f>"68"</f>
        <v/>
      </c>
      <c r="E89" s="5">
        <f>"Положение дозатора газа центрального контура  "</f>
        <v/>
      </c>
      <c r="F89" s="6">
        <f>CurrAttrValue(B89, 0)</f>
        <v/>
      </c>
      <c r="G89" s="6">
        <f>CurrAttrValue(A89, 0)</f>
        <v/>
      </c>
    </row>
    <row r="92" ht="35" customHeight="1">
      <c r="E92" s="7">
        <f>"должность"</f>
        <v/>
      </c>
      <c r="F92" s="7">
        <f>"ФИО"</f>
        <v/>
      </c>
      <c r="G92" s="7">
        <f>"подпись"</f>
        <v/>
      </c>
    </row>
    <row r="93" ht="40" customHeight="1">
      <c r="E93" s="1">
        <f>"Срез значений измеряемых параметров ГПА3 на "</f>
        <v/>
      </c>
      <c r="F93" s="2">
        <f>F1</f>
        <v/>
      </c>
      <c r="G93" s="3">
        <f>G1</f>
        <v/>
      </c>
    </row>
    <row r="95" ht="20" customHeight="1">
      <c r="D95" s="4">
        <f>"№"</f>
        <v/>
      </c>
      <c r="E95" s="4">
        <f>"Наименование параметра  "</f>
        <v/>
      </c>
      <c r="F95" s="4">
        <f>"Значение"</f>
        <v/>
      </c>
      <c r="G95" s="4">
        <f>"Ед. измерения"</f>
        <v/>
      </c>
    </row>
    <row r="96" ht="20" customHeight="1">
      <c r="A96" s="5">
        <f>CONCATENATE($A$2, $A$1, C96, $B$2)</f>
        <v/>
      </c>
      <c r="B96" s="5">
        <f>CONCATENATE($A$2, $A$1, C96, $B$1)</f>
        <v/>
      </c>
      <c r="C96" s="5">
        <f>"AI.AI_Qtg_sum"</f>
        <v/>
      </c>
      <c r="D96" s="6">
        <f>"69"</f>
        <v/>
      </c>
      <c r="E96" s="5">
        <f>"Суммарный расход топливного газа  "</f>
        <v/>
      </c>
      <c r="F96" s="6">
        <f>CurrAttrValue(B96, 0)</f>
        <v/>
      </c>
      <c r="G96" s="6">
        <f>CurrAttrValue(A96, 0)</f>
        <v/>
      </c>
    </row>
    <row r="97" ht="20" customHeight="1">
      <c r="A97" s="5">
        <f>CONCATENATE($A$2, $A$1, C97, $B$2)</f>
        <v/>
      </c>
      <c r="B97" s="5">
        <f>CONCATENATE($A$2, $A$1, C97, $B$1)</f>
        <v/>
      </c>
      <c r="C97" s="5">
        <f>"AI.AI_Qtg_Kcm"</f>
        <v/>
      </c>
      <c r="D97" s="6">
        <f>"70"</f>
        <v/>
      </c>
      <c r="E97" s="5">
        <f>"Расход топливного газа через центральный модуль  "</f>
        <v/>
      </c>
      <c r="F97" s="6">
        <f>CurrAttrValue(B97, 0)</f>
        <v/>
      </c>
      <c r="G97" s="6">
        <f>CurrAttrValue(A97, 0)</f>
        <v/>
      </c>
    </row>
    <row r="98" ht="20" customHeight="1">
      <c r="A98" s="5">
        <f>CONCATENATE($A$2, $A$1, C98, $B$2)</f>
        <v/>
      </c>
      <c r="B98" s="5">
        <f>CONCATENATE($A$2, $A$1, C98, $B$1)</f>
        <v/>
      </c>
      <c r="C98" s="5">
        <f>"AI.AI_Qtg_gk"</f>
        <v/>
      </c>
      <c r="D98" s="6">
        <f>"71"</f>
        <v/>
      </c>
      <c r="E98" s="5">
        <f>"Расход топливного газа через гомогенный коллектор  "</f>
        <v/>
      </c>
      <c r="F98" s="6">
        <f>CurrAttrValue(B98, 0)</f>
        <v/>
      </c>
      <c r="G98" s="6">
        <f>CurrAttrValue(A98, 0)</f>
        <v/>
      </c>
    </row>
    <row r="99" ht="20" customHeight="1">
      <c r="A99" s="5">
        <f>CONCATENATE($A$2, $A$1, C99, $B$2)</f>
        <v/>
      </c>
      <c r="B99" s="5">
        <f>CONCATENATE($A$2, $A$1, C99, $B$1)</f>
        <v/>
      </c>
      <c r="C99" s="5">
        <f>"AI.AI_Qtg_dk"</f>
        <v/>
      </c>
      <c r="D99" s="6">
        <f>"72"</f>
        <v/>
      </c>
      <c r="E99" s="5">
        <f>"Расход топливного газа через диффузионные коллекторы  "</f>
        <v/>
      </c>
      <c r="F99" s="6">
        <f>CurrAttrValue(B99, 0)</f>
        <v/>
      </c>
      <c r="G99" s="6">
        <f>CurrAttrValue(A99, 0)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"AI.AI_PgoutTVD"</f>
        <v/>
      </c>
      <c r="D100" s="6">
        <f>"73"</f>
        <v/>
      </c>
      <c r="E100" s="5">
        <f>"Полное давление воздуха за ТВД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"AI.AI_APK_POS"</f>
        <v/>
      </c>
      <c r="D101" s="6">
        <f>"74"</f>
        <v/>
      </c>
      <c r="E101" s="5">
        <f>"Положение крана № 6р (АПК)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"AI.AI_P_outVVT"</f>
        <v/>
      </c>
      <c r="D102" s="6">
        <f>"75"</f>
        <v/>
      </c>
      <c r="E102" s="5">
        <f>"Давление воздуха после ВВТ 1 агрегата БВВТ-25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"AI.AI_Pg_outN"</f>
        <v/>
      </c>
      <c r="D103" s="6">
        <f>"76"</f>
        <v/>
      </c>
      <c r="E103" s="5">
        <f>"Давление газа после Н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"AI.AI_dP_Conf"</f>
        <v/>
      </c>
      <c r="D104" s="6">
        <f>"77"</f>
        <v/>
      </c>
      <c r="E104" s="5">
        <f>"Перепад давления газа на конфузоре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"AI.AI_PinStV"</f>
        <v/>
      </c>
      <c r="D105" s="6">
        <f>"78"</f>
        <v/>
      </c>
      <c r="E105" s="5">
        <f>"Давление пускового газа перед заслонкой СтВ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"AI.AI_POS_KPVV"</f>
        <v/>
      </c>
      <c r="D106" s="6">
        <f>"79"</f>
        <v/>
      </c>
      <c r="E106" s="5">
        <f>"Положение КПВВ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"AI.AI_Pout_KPVV"</f>
        <v/>
      </c>
      <c r="D107" s="6">
        <f>"80"</f>
        <v/>
      </c>
      <c r="E107" s="5">
        <f>"Давление воздуха после КПВВ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"AI.AI_Tout_KPVV"</f>
        <v/>
      </c>
      <c r="D108" s="6">
        <f>"81"</f>
        <v/>
      </c>
      <c r="E108" s="5">
        <f>"Температура воздуха за КПВВ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"AI.AI_Qkc_inD"</f>
        <v/>
      </c>
      <c r="D109" s="6">
        <f>"82"</f>
        <v/>
      </c>
      <c r="E109" s="5">
        <f>"Массовый Qв в системе перепуска воздуха из корпуса КС на вход Д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"AI.AI_Tmbd"</f>
        <v/>
      </c>
      <c r="D110" s="6">
        <f>"83"</f>
        <v/>
      </c>
      <c r="E110" s="5">
        <f>"Температура масла в маслобаке ГТУ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"AI.AI_TpopN"</f>
        <v/>
      </c>
      <c r="D111" s="6">
        <f>"84"</f>
        <v/>
      </c>
      <c r="E111" s="5">
        <f>"Температура переднего опорного подшипника Н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"AI.AI_TzopN"</f>
        <v/>
      </c>
      <c r="D112" s="6">
        <f>"85"</f>
        <v/>
      </c>
      <c r="E112" s="5">
        <f>"Температура заднего опорного подшипника Н  "</f>
        <v/>
      </c>
      <c r="F112" s="6">
        <f>CurrAttrValue(B112, 0)</f>
        <v/>
      </c>
      <c r="G112" s="6">
        <f>CurrAttrValue(A112, 0)</f>
        <v/>
      </c>
    </row>
    <row r="115" ht="35" customHeight="1">
      <c r="E115" s="7">
        <f>"должность"</f>
        <v/>
      </c>
      <c r="F115" s="7">
        <f>"ФИО"</f>
        <v/>
      </c>
      <c r="G115" s="7">
        <f>"подпись"</f>
        <v/>
      </c>
    </row>
    <row r="116" ht="40" customHeight="1">
      <c r="E116" s="1">
        <f>"Срез значений измеряемых параметров ГПА3 на "</f>
        <v/>
      </c>
      <c r="F116" s="2">
        <f>F1</f>
        <v/>
      </c>
      <c r="G116" s="3">
        <f>G1</f>
        <v/>
      </c>
    </row>
    <row r="118" ht="20" customHeight="1">
      <c r="D118" s="4">
        <f>"№"</f>
        <v/>
      </c>
      <c r="E118" s="4">
        <f>"Наименование параметра  "</f>
        <v/>
      </c>
      <c r="F118" s="4">
        <f>"Значение"</f>
        <v/>
      </c>
      <c r="G118" s="4">
        <f>"Ед. измерения"</f>
        <v/>
      </c>
    </row>
    <row r="119" ht="20" customHeight="1">
      <c r="A119" s="5">
        <f>CONCATENATE($A$2, $A$1, C119, $B$2)</f>
        <v/>
      </c>
      <c r="B119" s="5">
        <f>CONCATENATE($A$2, $A$1, C119, $B$1)</f>
        <v/>
      </c>
      <c r="C119" s="5">
        <f>"AI.AI_TpupN"</f>
        <v/>
      </c>
      <c r="D119" s="6">
        <f>"86"</f>
        <v/>
      </c>
      <c r="E119" s="5">
        <f>"Температура передней колодки упорного подшипника Н  "</f>
        <v/>
      </c>
      <c r="F119" s="6">
        <f>CurrAttrValue(B119, 0)</f>
        <v/>
      </c>
      <c r="G119" s="6">
        <f>CurrAttrValue(A119, 0)</f>
        <v/>
      </c>
    </row>
    <row r="120" ht="20" customHeight="1">
      <c r="A120" s="5">
        <f>CONCATENATE($A$2, $A$1, C120, $B$2)</f>
        <v/>
      </c>
      <c r="B120" s="5">
        <f>CONCATENATE($A$2, $A$1, C120, $B$1)</f>
        <v/>
      </c>
      <c r="C120" s="5">
        <f>"AI.AI_TzupN"</f>
        <v/>
      </c>
      <c r="D120" s="6">
        <f>"87"</f>
        <v/>
      </c>
      <c r="E120" s="5">
        <f>"Температура задней колодки упорного подшипника Н  "</f>
        <v/>
      </c>
      <c r="F120" s="6">
        <f>CurrAttrValue(B120, 0)</f>
        <v/>
      </c>
      <c r="G120" s="6">
        <f>CurrAttrValue(A120, 0)</f>
        <v/>
      </c>
    </row>
    <row r="121" ht="20" customHeight="1">
      <c r="A121" s="5">
        <f>CONCATENATE($A$2, $A$1, C121, $B$2)</f>
        <v/>
      </c>
      <c r="B121" s="5">
        <f>CONCATENATE($A$2, $A$1, C121, $B$1)</f>
        <v/>
      </c>
      <c r="C121" s="5">
        <f>"AI.AI_Tg_inN"</f>
        <v/>
      </c>
      <c r="D121" s="6">
        <f>"88"</f>
        <v/>
      </c>
      <c r="E121" s="5">
        <f>"Температура газа на входе Н   "</f>
        <v/>
      </c>
      <c r="F121" s="6">
        <f>CurrAttrValue(B121, 0)</f>
        <v/>
      </c>
      <c r="G121" s="6">
        <f>CurrAttrValue(A121, 0)</f>
        <v/>
      </c>
    </row>
    <row r="122" ht="20" customHeight="1">
      <c r="A122" s="5">
        <f>CONCATENATE($A$2, $A$1, C122, $B$2)</f>
        <v/>
      </c>
      <c r="B122" s="5">
        <f>CONCATENATE($A$2, $A$1, C122, $B$1)</f>
        <v/>
      </c>
      <c r="C122" s="5">
        <f>"AI.AI_Tg_outN"</f>
        <v/>
      </c>
      <c r="D122" s="6">
        <f>"89"</f>
        <v/>
      </c>
      <c r="E122" s="5">
        <f>"Температура газа на выходе Н   "</f>
        <v/>
      </c>
      <c r="F122" s="6">
        <f>CurrAttrValue(B122, 0)</f>
        <v/>
      </c>
      <c r="G122" s="6">
        <f>CurrAttrValue(A122, 0)</f>
        <v/>
      </c>
    </row>
    <row r="123" ht="20" customHeight="1">
      <c r="A123" s="5">
        <f>CONCATENATE($A$2, $A$1, C123, $B$2)</f>
        <v/>
      </c>
      <c r="B123" s="5">
        <f>CONCATENATE($A$2, $A$1, C123, $B$1)</f>
        <v/>
      </c>
      <c r="C123" s="5">
        <f>"AI.AI_Tvod_inTO"</f>
        <v/>
      </c>
      <c r="D123" s="6">
        <f>"90"</f>
        <v/>
      </c>
      <c r="E123" s="5">
        <f>"Температура воды на входе теплобоменника  "</f>
        <v/>
      </c>
      <c r="F123" s="6">
        <f>CurrAttrValue(B123, 0)</f>
        <v/>
      </c>
      <c r="G123" s="6">
        <f>CurrAttrValue(A123, 0)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"AI.AI_Tvod_outTO"</f>
        <v/>
      </c>
      <c r="D124" s="6">
        <f>"91"</f>
        <v/>
      </c>
      <c r="E124" s="5">
        <f>"Температура воды на выходе теплобоменника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"AI.AI_Tv_inKGTU"</f>
        <v/>
      </c>
      <c r="D125" s="6">
        <f>"92"</f>
        <v/>
      </c>
      <c r="E125" s="5">
        <f>"Температура воздуха под кожухом ГТУ (в выходном воздуховоде)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"AI.AI_Tv_inOG"</f>
        <v/>
      </c>
      <c r="D126" s="6">
        <f>"93"</f>
        <v/>
      </c>
      <c r="E126" s="5">
        <f>"Температура воздуха в отсеке ГТУ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"AI.AI_Tv_inON"</f>
        <v/>
      </c>
      <c r="D127" s="6">
        <f>"94"</f>
        <v/>
      </c>
      <c r="E127" s="5">
        <f>"Температура воздуха в отсеке Н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"AI.AI_Tv_inBNKU"</f>
        <v/>
      </c>
      <c r="D128" s="6">
        <f>"95"</f>
        <v/>
      </c>
      <c r="E128" s="5">
        <f>"Температура воздуха в блоке НКУ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"AI.AI_Tm_inAVOMN"</f>
        <v/>
      </c>
      <c r="D129" s="6">
        <f>"96"</f>
        <v/>
      </c>
      <c r="E129" s="5">
        <f>"Температура масла на входе АВОМ Н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"AI.AI_Tm_outAVOMN"</f>
        <v/>
      </c>
      <c r="D130" s="6">
        <f>"97"</f>
        <v/>
      </c>
      <c r="E130" s="5">
        <f>"Температура масла на выходе АВОМ Н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"AI.AI_Tm_inAVOMD"</f>
        <v/>
      </c>
      <c r="D131" s="6">
        <f>"98"</f>
        <v/>
      </c>
      <c r="E131" s="5">
        <f>"Температура масла на входе АВОМ ГТУ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"AI.AI_Tm_outAVOMD"</f>
        <v/>
      </c>
      <c r="D132" s="6">
        <f>"99"</f>
        <v/>
      </c>
      <c r="E132" s="5">
        <f>"Температура масла на выходе АВОМ ГТУ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"AI.AI_Tvod_outUt"</f>
        <v/>
      </c>
      <c r="D133" s="6">
        <f>"100"</f>
        <v/>
      </c>
      <c r="E133" s="5">
        <f>"Температура воды на выходе утилизатора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"AI.AI_POS_ZsTUT"</f>
        <v/>
      </c>
      <c r="D134" s="6">
        <f>"101"</f>
        <v/>
      </c>
      <c r="E134" s="5">
        <f>"Положение ЗсТУТ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"AI.AI_POS_ZsBUT"</f>
        <v/>
      </c>
      <c r="D135" s="6">
        <f>"102"</f>
        <v/>
      </c>
      <c r="E135" s="5">
        <f>"Положение ЗсБУТ  "</f>
        <v/>
      </c>
      <c r="F135" s="6">
        <f>CurrAttrValue(B135, 0)</f>
        <v/>
      </c>
      <c r="G135" s="6">
        <f>CurrAttrValue(A135, 0)</f>
        <v/>
      </c>
    </row>
    <row r="138" ht="35" customHeight="1">
      <c r="E138" s="7">
        <f>"должность"</f>
        <v/>
      </c>
      <c r="F138" s="7">
        <f>"ФИО"</f>
        <v/>
      </c>
      <c r="G138" s="7">
        <f>"подпись"</f>
        <v/>
      </c>
    </row>
    <row r="139" ht="40" customHeight="1">
      <c r="E139" s="1">
        <f>"Срез значений измеряемых параметров ГПА3 на "</f>
        <v/>
      </c>
      <c r="F139" s="2">
        <f>F1</f>
        <v/>
      </c>
      <c r="G139" s="3">
        <f>G1</f>
        <v/>
      </c>
    </row>
    <row r="141" ht="20" customHeight="1">
      <c r="D141" s="4">
        <f>"№"</f>
        <v/>
      </c>
      <c r="E141" s="4">
        <f>"Наименование параметра  "</f>
        <v/>
      </c>
      <c r="F141" s="4">
        <f>"Значение"</f>
        <v/>
      </c>
      <c r="G141" s="4">
        <f>"Ед. измерения"</f>
        <v/>
      </c>
    </row>
    <row r="142" ht="20" customHeight="1">
      <c r="A142" s="5">
        <f>CONCATENATE($A$2, $A$1, C142, $B$2)</f>
        <v/>
      </c>
      <c r="B142" s="5">
        <f>CONCATENATE($A$2, $A$1, C142, $B$1)</f>
        <v/>
      </c>
      <c r="C142" s="5">
        <f>"AI.AI_Tv_inBB"</f>
        <v/>
      </c>
      <c r="D142" s="6">
        <f>"103"</f>
        <v/>
      </c>
      <c r="E142" s="5">
        <f>"Температура воздуха в блок-боксе  "</f>
        <v/>
      </c>
      <c r="F142" s="6">
        <f>CurrAttrValue(B142, 0)</f>
        <v/>
      </c>
      <c r="G142" s="6">
        <f>CurrAttrValue(A142, 0)</f>
        <v/>
      </c>
    </row>
    <row r="143" ht="20" customHeight="1">
      <c r="A143" s="5">
        <f>CONCATENATE($A$2, $A$1, C143, $B$2)</f>
        <v/>
      </c>
      <c r="B143" s="5">
        <f>CONCATENATE($A$2, $A$1, C143, $B$1)</f>
        <v/>
      </c>
      <c r="C143" s="5">
        <f>"AI.AI_Lmbd"</f>
        <v/>
      </c>
      <c r="D143" s="6">
        <f>"104"</f>
        <v/>
      </c>
      <c r="E143" s="5">
        <f>"Уровень масла в маслобаке ГТУ  "</f>
        <v/>
      </c>
      <c r="F143" s="6">
        <f>CurrAttrValue(B143, 0)</f>
        <v/>
      </c>
      <c r="G143" s="6">
        <f>CurrAttrValue(A143, 0)</f>
        <v/>
      </c>
    </row>
    <row r="144" ht="20" customHeight="1">
      <c r="A144" s="5">
        <f>CONCATENATE($A$2, $A$1, C144, $B$2)</f>
        <v/>
      </c>
      <c r="B144" s="5">
        <f>CONCATENATE($A$2, $A$1, C144, $B$1)</f>
        <v/>
      </c>
      <c r="C144" s="5">
        <f>"AI.AI_Vpon"</f>
        <v/>
      </c>
      <c r="D144" s="6">
        <f>"105"</f>
        <v/>
      </c>
      <c r="E144" s="5">
        <f>"Векторная сумма виброперемещений передней опоры Н  "</f>
        <v/>
      </c>
      <c r="F144" s="6">
        <f>CurrAttrValue(B144, 0)</f>
        <v/>
      </c>
      <c r="G144" s="6">
        <f>CurrAttrValue(A144, 0)</f>
        <v/>
      </c>
    </row>
    <row r="145" ht="20" customHeight="1">
      <c r="A145" s="5">
        <f>CONCATENATE($A$2, $A$1, C145, $B$2)</f>
        <v/>
      </c>
      <c r="B145" s="5">
        <f>CONCATENATE($A$2, $A$1, C145, $B$1)</f>
        <v/>
      </c>
      <c r="C145" s="5">
        <f>"AI.AI_Vzon"</f>
        <v/>
      </c>
      <c r="D145" s="6">
        <f>"106"</f>
        <v/>
      </c>
      <c r="E145" s="5">
        <f>"Векторная сумма виброперемещений задней опоры Н  "</f>
        <v/>
      </c>
      <c r="F145" s="6">
        <f>CurrAttrValue(B145, 0)</f>
        <v/>
      </c>
      <c r="G145" s="6">
        <f>CurrAttrValue(A145, 0)</f>
        <v/>
      </c>
    </row>
    <row r="146" ht="20" customHeight="1">
      <c r="A146" s="5">
        <f>CONCATENATE($A$2, $A$1, C146, $B$2)</f>
        <v/>
      </c>
      <c r="B146" s="5">
        <f>CONCATENATE($A$2, $A$1, C146, $B$1)</f>
        <v/>
      </c>
      <c r="C146" s="5">
        <f>"AI.AI_Lmbn"</f>
        <v/>
      </c>
      <c r="D146" s="6">
        <f>"107"</f>
        <v/>
      </c>
      <c r="E146" s="5">
        <f>"Уровень масла в маслобаке Н  "</f>
        <v/>
      </c>
      <c r="F146" s="6">
        <f>CurrAttrValue(B146, 0)</f>
        <v/>
      </c>
      <c r="G146" s="6">
        <f>CurrAttrValue(A146, 0)</f>
        <v/>
      </c>
    </row>
    <row r="147" ht="20" customHeight="1">
      <c r="A147" s="5">
        <f>CONCATENATE($A$2, $A$1, C147, $B$2)</f>
        <v/>
      </c>
      <c r="B147" s="5">
        <f>CONCATENATE($A$2, $A$1, C147, $B$1)</f>
        <v/>
      </c>
      <c r="C147" s="5">
        <f>"AI.AI_Qtg"</f>
        <v/>
      </c>
      <c r="D147" s="6">
        <f>"108"</f>
        <v/>
      </c>
      <c r="E147" s="5">
        <f>"Расход топливного газа  "</f>
        <v/>
      </c>
      <c r="F147" s="6">
        <f>CurrAttrValue(B147, 0)</f>
        <v/>
      </c>
      <c r="G147" s="6">
        <f>CurrAttrValue(A147, 0)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"AI.AI_Vlag"</f>
        <v/>
      </c>
      <c r="D148" s="6">
        <f>"109"</f>
        <v/>
      </c>
      <c r="E148" s="5">
        <f>"Относительная влажность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"AI.AI_Tair"</f>
        <v/>
      </c>
      <c r="D149" s="6">
        <f>"110"</f>
        <v/>
      </c>
      <c r="E149" s="5">
        <f>"Температура наружного воздуха 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"AI.AI_V_VOD1"</f>
        <v/>
      </c>
      <c r="D150" s="6">
        <f>"111"</f>
        <v/>
      </c>
      <c r="E150" s="5">
        <f>"Частота вращения ВОД1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"AI.AI_V_VOD2"</f>
        <v/>
      </c>
      <c r="D151" s="6">
        <f>"112"</f>
        <v/>
      </c>
      <c r="E151" s="5">
        <f>"Частота вращения ВОД2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"AI.AI_Pg_outTnd"</f>
        <v/>
      </c>
      <c r="D152" s="6">
        <f>"113"</f>
        <v/>
      </c>
      <c r="E152" s="5">
        <f>"Полное давление газа за ТНД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"AI.AI_Pm_outGTU"</f>
        <v/>
      </c>
      <c r="D153" s="6">
        <f>"114"</f>
        <v/>
      </c>
      <c r="E153" s="5">
        <f>"Давление масла на выходе из ГТУ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"AI.AI_Pg_inN"</f>
        <v/>
      </c>
      <c r="D154" s="6">
        <f>"115"</f>
        <v/>
      </c>
      <c r="E154" s="5">
        <f>"Давление газа перед Н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"AI.AI_Pmsn"</f>
        <v/>
      </c>
      <c r="D155" s="6">
        <f>"116"</f>
        <v/>
      </c>
      <c r="E155" s="5">
        <f>"Давление масла на смазку подшипников нагнетателя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"AI.AI_dPmg_N"</f>
        <v/>
      </c>
      <c r="D156" s="6">
        <f>"117"</f>
        <v/>
      </c>
      <c r="E156" s="5">
        <f>"Перепад давления масло-газ в системе уплотнений Н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"AI.AI_Tmbn"</f>
        <v/>
      </c>
      <c r="D157" s="6">
        <f>"118"</f>
        <v/>
      </c>
      <c r="E157" s="5">
        <f>"Температура масла в маслобаке Н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"AI.AI_Pms_inAVOM"</f>
        <v/>
      </c>
      <c r="D158" s="6">
        <f>"119"</f>
        <v/>
      </c>
      <c r="E158" s="5">
        <f>"Давление масла на входе АВОМ (Н)  "</f>
        <v/>
      </c>
      <c r="F158" s="6">
        <f>CurrAttrValue(B158, 0)</f>
        <v/>
      </c>
      <c r="G158" s="6">
        <f>CurrAttrValue(A158, 0)</f>
        <v/>
      </c>
    </row>
    <row r="161" ht="35" customHeight="1">
      <c r="E161" s="7">
        <f>"должность"</f>
        <v/>
      </c>
      <c r="F161" s="7">
        <f>"ФИО"</f>
        <v/>
      </c>
      <c r="G161" s="7">
        <f>"подпись"</f>
        <v/>
      </c>
    </row>
    <row r="162" ht="40" customHeight="1">
      <c r="E162" s="1">
        <f>"Срез значений измеряемых параметров ГПА3 на "</f>
        <v/>
      </c>
      <c r="F162" s="2">
        <f>F1</f>
        <v/>
      </c>
      <c r="G162" s="3">
        <f>G1</f>
        <v/>
      </c>
    </row>
    <row r="164" ht="20" customHeight="1">
      <c r="D164" s="4">
        <f>"№"</f>
        <v/>
      </c>
      <c r="E164" s="4">
        <f>"Наименование параметра  "</f>
        <v/>
      </c>
      <c r="F164" s="4">
        <f>"Значение"</f>
        <v/>
      </c>
      <c r="G164" s="4">
        <f>"Ед. измерения"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"AI.AI_Lmacc"</f>
        <v/>
      </c>
      <c r="D165" s="6">
        <f>"120"</f>
        <v/>
      </c>
      <c r="E165" s="5">
        <f>"Уровень масла в аккумуляторе масла  "</f>
        <v/>
      </c>
      <c r="F165" s="6">
        <f>CurrAttrValue(B165, 0)</f>
        <v/>
      </c>
      <c r="G165" s="6">
        <f>CurrAttrValue(A165, 0)</f>
        <v/>
      </c>
    </row>
    <row r="166" ht="20" customHeight="1">
      <c r="A166" s="5">
        <f>CONCATENATE($A$2, $A$1, C166, $B$2)</f>
        <v/>
      </c>
      <c r="B166" s="5">
        <f>CONCATENATE($A$2, $A$1, C166, $B$1)</f>
        <v/>
      </c>
      <c r="C166" s="5">
        <f>"AI.AI_dPatm_Pzv"</f>
        <v/>
      </c>
      <c r="D166" s="6">
        <f>"121"</f>
        <v/>
      </c>
      <c r="E166" s="5">
        <f>"Перепад Рв между атмосферой и зоной обдува трансмиссии  "</f>
        <v/>
      </c>
      <c r="F166" s="6">
        <f>CurrAttrValue(B166, 0)</f>
        <v/>
      </c>
      <c r="G166" s="6">
        <f>CurrAttrValue(A166, 0)</f>
        <v/>
      </c>
    </row>
    <row r="167" ht="20" customHeight="1">
      <c r="A167" s="5">
        <f>CONCATENATE($A$2, $A$1, C167, $B$2)</f>
        <v/>
      </c>
      <c r="B167" s="5">
        <f>CONCATENATE($A$2, $A$1, C167, $B$1)</f>
        <v/>
      </c>
      <c r="C167" s="5">
        <f>"AI.AI_Pvod_inTO"</f>
        <v/>
      </c>
      <c r="D167" s="6">
        <f>"122"</f>
        <v/>
      </c>
      <c r="E167" s="5">
        <f>"Давление воды на входе теплообменника  "</f>
        <v/>
      </c>
      <c r="F167" s="6">
        <f>CurrAttrValue(B167, 0)</f>
        <v/>
      </c>
      <c r="G167" s="6">
        <f>CurrAttrValue(A167, 0)</f>
        <v/>
      </c>
    </row>
    <row r="168" ht="20" customHeight="1">
      <c r="A168" s="5">
        <f>CONCATENATE($A$2, $A$1, C168, $B$2)</f>
        <v/>
      </c>
      <c r="B168" s="5">
        <f>CONCATENATE($A$2, $A$1, C168, $B$1)</f>
        <v/>
      </c>
      <c r="C168" s="5">
        <f>"AI.AI_Pvod_outTO"</f>
        <v/>
      </c>
      <c r="D168" s="6">
        <f>"123"</f>
        <v/>
      </c>
      <c r="E168" s="5">
        <f>"Давление воды на выходе теплообменника  "</f>
        <v/>
      </c>
      <c r="F168" s="6">
        <f>CurrAttrValue(B168, 0)</f>
        <v/>
      </c>
      <c r="G168" s="6">
        <f>CurrAttrValue(A168, 0)</f>
        <v/>
      </c>
    </row>
    <row r="169" ht="20" customHeight="1">
      <c r="A169" s="5">
        <f>CONCATENATE($A$2, $A$1, C169, $B$2)</f>
        <v/>
      </c>
      <c r="B169" s="5">
        <f>CONCATENATE($A$2, $A$1, C169, $B$1)</f>
        <v/>
      </c>
      <c r="C169" s="5">
        <f>"AI.AI_dPtg_FO"</f>
        <v/>
      </c>
      <c r="D169" s="6">
        <f>"124"</f>
        <v/>
      </c>
      <c r="E169" s="5">
        <f>"Перепад давления на фильтрах топливного газа  "</f>
        <v/>
      </c>
      <c r="F169" s="6">
        <f>CurrAttrValue(B169, 0)</f>
        <v/>
      </c>
      <c r="G169" s="6">
        <f>CurrAttrValue(A169, 0)</f>
        <v/>
      </c>
    </row>
    <row r="170" ht="20" customHeight="1">
      <c r="A170" s="5">
        <f>CONCATENATE($A$2, $A$1, C170, $B$2)</f>
        <v/>
      </c>
      <c r="B170" s="5">
        <f>CONCATENATE($A$2, $A$1, C170, $B$1)</f>
        <v/>
      </c>
      <c r="C170" s="5">
        <f>"AI.AI_Patm"</f>
        <v/>
      </c>
      <c r="D170" s="6">
        <f>"125"</f>
        <v/>
      </c>
      <c r="E170" s="5">
        <f>"Атмосферное давление наружного воздуха  "</f>
        <v/>
      </c>
      <c r="F170" s="6">
        <f>CurrAttrValue(B170, 0)</f>
        <v/>
      </c>
      <c r="G170" s="6">
        <f>CurrAttrValue(A170, 0)</f>
        <v/>
      </c>
    </row>
    <row r="171" ht="20" customHeight="1">
      <c r="A171" s="5">
        <f>CONCATENATE($A$2, $A$1, C171, $B$2)</f>
        <v/>
      </c>
      <c r="B171" s="5">
        <f>CONCATENATE($A$2, $A$1, C171, $B$1)</f>
        <v/>
      </c>
      <c r="C171" s="5">
        <f>"AI.AI_dPv_VOU"</f>
        <v/>
      </c>
      <c r="D171" s="6">
        <f>"126"</f>
        <v/>
      </c>
      <c r="E171" s="5">
        <f>"Перепад Рв на фильтрах воздушных в блоке ВОУ  "</f>
        <v/>
      </c>
      <c r="F171" s="6">
        <f>CurrAttrValue(B171, 0)</f>
        <v/>
      </c>
      <c r="G171" s="6">
        <f>CurrAttrValue(A171, 0)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"AI.AI_Tv_NKU"</f>
        <v/>
      </c>
      <c r="D172" s="6">
        <f>"127"</f>
        <v/>
      </c>
      <c r="E172" s="5">
        <f>"Температура в НКУ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"AI.AI_U1"</f>
        <v/>
      </c>
      <c r="D173" s="6">
        <f>"128"</f>
        <v/>
      </c>
      <c r="E173" s="5">
        <f>"Контроль напряжения САУ Ввод 1 (~220)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"AI.AI_U2"</f>
        <v/>
      </c>
      <c r="D174" s="6">
        <f>"129"</f>
        <v/>
      </c>
      <c r="E174" s="5">
        <f>"Контроль напряжения САУ Ввод 2 (=220)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"AI.AI_U3"</f>
        <v/>
      </c>
      <c r="D175" s="6">
        <f>"130"</f>
        <v/>
      </c>
      <c r="E175" s="5">
        <f>"Контроль напряжения САУ Ввод 3 (=24)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"AI.AI_U4"</f>
        <v/>
      </c>
      <c r="D176" s="6">
        <f>"131"</f>
        <v/>
      </c>
      <c r="E176" s="5">
        <f>"Контроль напряжения САУ Ввод 4 (=220)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"AI.AI_BIKM_torq"</f>
        <v/>
      </c>
      <c r="D177" s="6">
        <f>"132"</f>
        <v/>
      </c>
      <c r="E177" s="5">
        <f>"Измерение крутящего момента от БИКМ М-106М  "</f>
        <v/>
      </c>
      <c r="F177" s="6">
        <f>CurrAttrValue(B177, 0)</f>
        <v/>
      </c>
      <c r="G177" s="6">
        <f>CurrAttrValue(A177, 0)</f>
        <v/>
      </c>
    </row>
    <row r="180" ht="35" customHeight="1">
      <c r="E180" s="7">
        <f>"должность"</f>
        <v/>
      </c>
      <c r="F180" s="7">
        <f>"ФИО"</f>
        <v/>
      </c>
      <c r="G180" s="7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2022-04-12T08:53:43Z</dcterms:created>
  <dcterms:modified xmlns:dcterms="http://purl.org/dc/terms/" xmlns:xsi="http://www.w3.org/2001/XMLSchema-instance" xsi:type="dcterms:W3CDTF">2022-04-12T08:53:43Z</dcterms:modified>
</cp:coreProperties>
</file>