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13395" windowHeight="62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339" i="1"/>
  <c r="D345"/>
  <c r="D344"/>
  <c r="D343"/>
  <c r="D342"/>
  <c r="D317"/>
  <c r="B317"/>
  <c r="D194"/>
  <c r="D190"/>
  <c r="D191"/>
  <c r="D175"/>
  <c r="D176"/>
  <c r="B144"/>
  <c r="D146" s="1"/>
  <c r="B213" s="1"/>
  <c r="B143"/>
  <c r="D145" s="1"/>
  <c r="D149" s="1"/>
  <c r="B316"/>
  <c r="B300"/>
  <c r="B299"/>
  <c r="B298"/>
  <c r="B297"/>
  <c r="B296"/>
  <c r="B295"/>
  <c r="B294"/>
  <c r="B293"/>
  <c r="B292"/>
  <c r="D216"/>
  <c r="D213"/>
  <c r="D212"/>
  <c r="D211"/>
  <c r="D210"/>
  <c r="D209"/>
  <c r="D208"/>
  <c r="D207"/>
  <c r="B207"/>
  <c r="D330"/>
  <c r="B330"/>
  <c r="D328"/>
  <c r="D327"/>
  <c r="B326"/>
  <c r="B329" s="1"/>
  <c r="J326"/>
  <c r="H326"/>
  <c r="F326"/>
  <c r="D326"/>
  <c r="B324"/>
  <c r="B323"/>
  <c r="D323"/>
  <c r="D322"/>
  <c r="B321"/>
  <c r="B318"/>
  <c r="D316"/>
  <c r="D315"/>
  <c r="B315"/>
  <c r="D81"/>
  <c r="J160"/>
  <c r="H160"/>
  <c r="F160"/>
  <c r="D160"/>
  <c r="D203"/>
  <c r="D308"/>
  <c r="D77"/>
  <c r="D68"/>
  <c r="B68"/>
  <c r="F8"/>
  <c r="H8"/>
  <c r="D8"/>
  <c r="B310"/>
  <c r="D309"/>
  <c r="B309"/>
  <c r="B308"/>
  <c r="B303"/>
  <c r="B228"/>
  <c r="B229"/>
  <c r="B227"/>
  <c r="D224"/>
  <c r="B224"/>
  <c r="B223"/>
  <c r="D223"/>
  <c r="B81"/>
  <c r="B79"/>
  <c r="H81" s="1"/>
  <c r="B216"/>
  <c r="I201"/>
  <c r="B202"/>
  <c r="B132"/>
  <c r="B160" s="1"/>
  <c r="B163" s="1"/>
  <c r="B131"/>
  <c r="D157" s="1"/>
  <c r="B236" s="1"/>
  <c r="B133"/>
  <c r="B150" s="1"/>
  <c r="B130"/>
  <c r="B149" s="1"/>
  <c r="B58"/>
  <c r="B57"/>
  <c r="J58" s="1"/>
  <c r="B53"/>
  <c r="B52"/>
  <c r="J53" s="1"/>
  <c r="B51"/>
  <c r="B64" s="1"/>
  <c r="B48"/>
  <c r="B47"/>
  <c r="J48" s="1"/>
  <c r="B46"/>
  <c r="J47" s="1"/>
  <c r="B43"/>
  <c r="B42"/>
  <c r="J43" s="1"/>
  <c r="B41"/>
  <c r="J42" s="1"/>
  <c r="B56"/>
  <c r="J57" s="1"/>
  <c r="B38"/>
  <c r="B37"/>
  <c r="J38" s="1"/>
  <c r="B36"/>
  <c r="B61" s="1"/>
  <c r="D197"/>
  <c r="D196"/>
  <c r="D195"/>
  <c r="D193"/>
  <c r="D192"/>
  <c r="B190"/>
  <c r="B196" s="1"/>
  <c r="D188"/>
  <c r="B187"/>
  <c r="B188"/>
  <c r="B186"/>
  <c r="B182"/>
  <c r="D182"/>
  <c r="B183"/>
  <c r="B181"/>
  <c r="D178"/>
  <c r="D177"/>
  <c r="B175"/>
  <c r="B177" s="1"/>
  <c r="D172"/>
  <c r="D324" s="1"/>
  <c r="B173"/>
  <c r="B171"/>
  <c r="D168"/>
  <c r="B172" s="1"/>
  <c r="D173" s="1"/>
  <c r="H153"/>
  <c r="F153"/>
  <c r="D153"/>
  <c r="J153"/>
  <c r="J107"/>
  <c r="J102"/>
  <c r="D125"/>
  <c r="D124"/>
  <c r="B123"/>
  <c r="B122"/>
  <c r="B107"/>
  <c r="I108" s="1"/>
  <c r="B102"/>
  <c r="I103" s="1"/>
  <c r="D92"/>
  <c r="B94" s="1"/>
  <c r="D91"/>
  <c r="H99" s="1"/>
  <c r="B92"/>
  <c r="B91"/>
  <c r="D87"/>
  <c r="D86"/>
  <c r="B98" s="1"/>
  <c r="D85"/>
  <c r="B85"/>
  <c r="B75"/>
  <c r="H77" s="1"/>
  <c r="B77"/>
  <c r="B72"/>
  <c r="B71"/>
  <c r="D67"/>
  <c r="D66"/>
  <c r="D65"/>
  <c r="D64"/>
  <c r="D63"/>
  <c r="D62"/>
  <c r="D61"/>
  <c r="B67"/>
  <c r="B66"/>
  <c r="H51"/>
  <c r="H52" s="1"/>
  <c r="H53" s="1"/>
  <c r="F51"/>
  <c r="F52" s="1"/>
  <c r="F53" s="1"/>
  <c r="D51"/>
  <c r="D52" s="1"/>
  <c r="D53" s="1"/>
  <c r="H56"/>
  <c r="H57" s="1"/>
  <c r="H58" s="1"/>
  <c r="F56"/>
  <c r="F57" s="1"/>
  <c r="F58" s="1"/>
  <c r="D56"/>
  <c r="D57" s="1"/>
  <c r="D58" s="1"/>
  <c r="H46"/>
  <c r="H47" s="1"/>
  <c r="H48" s="1"/>
  <c r="F46"/>
  <c r="F47" s="1"/>
  <c r="F48" s="1"/>
  <c r="D46"/>
  <c r="D47" s="1"/>
  <c r="D48" s="1"/>
  <c r="H41"/>
  <c r="H42" s="1"/>
  <c r="H43" s="1"/>
  <c r="F41"/>
  <c r="F42" s="1"/>
  <c r="F43" s="1"/>
  <c r="D41"/>
  <c r="D42" s="1"/>
  <c r="D43" s="1"/>
  <c r="H36"/>
  <c r="H37" s="1"/>
  <c r="H38" s="1"/>
  <c r="F36"/>
  <c r="F37" s="1"/>
  <c r="F38" s="1"/>
  <c r="D36"/>
  <c r="D37" s="1"/>
  <c r="D38" s="1"/>
  <c r="J31"/>
  <c r="J30"/>
  <c r="J29"/>
  <c r="H28"/>
  <c r="H29" s="1"/>
  <c r="H30" s="1"/>
  <c r="H31" s="1"/>
  <c r="F28"/>
  <c r="F29" s="1"/>
  <c r="F30" s="1"/>
  <c r="D28"/>
  <c r="D29" s="1"/>
  <c r="D30" s="1"/>
  <c r="D31" s="1"/>
  <c r="H21"/>
  <c r="H22" s="1"/>
  <c r="H23" s="1"/>
  <c r="H24" s="1"/>
  <c r="F21"/>
  <c r="F22" s="1"/>
  <c r="F23" s="1"/>
  <c r="F24" s="1"/>
  <c r="D21"/>
  <c r="D22" s="1"/>
  <c r="D23" s="1"/>
  <c r="D24" s="1"/>
  <c r="J24"/>
  <c r="J23"/>
  <c r="J22"/>
  <c r="J17"/>
  <c r="J16"/>
  <c r="J15"/>
  <c r="J14"/>
  <c r="J13"/>
  <c r="H12"/>
  <c r="H13" s="1"/>
  <c r="H14" s="1"/>
  <c r="H15" s="1"/>
  <c r="H16" s="1"/>
  <c r="H17" s="1"/>
  <c r="F12"/>
  <c r="F13" s="1"/>
  <c r="F14" s="1"/>
  <c r="F15" s="1"/>
  <c r="F16" s="1"/>
  <c r="F17" s="1"/>
  <c r="D12"/>
  <c r="D13" s="1"/>
  <c r="D14" s="1"/>
  <c r="D15" s="1"/>
  <c r="D16" s="1"/>
  <c r="D17" s="1"/>
  <c r="B335" l="1"/>
  <c r="B340"/>
  <c r="D337"/>
  <c r="B334"/>
  <c r="B176"/>
  <c r="B341" s="1"/>
  <c r="B194"/>
  <c r="B191"/>
  <c r="B233"/>
  <c r="B327"/>
  <c r="B328" s="1"/>
  <c r="B322"/>
  <c r="B235"/>
  <c r="B234"/>
  <c r="B164"/>
  <c r="B153"/>
  <c r="B156" s="1"/>
  <c r="D164"/>
  <c r="B239"/>
  <c r="B78"/>
  <c r="D161"/>
  <c r="B238"/>
  <c r="D162"/>
  <c r="B237"/>
  <c r="B161"/>
  <c r="B162" s="1"/>
  <c r="D155"/>
  <c r="B211"/>
  <c r="B210"/>
  <c r="B209"/>
  <c r="B212"/>
  <c r="B208"/>
  <c r="B88"/>
  <c r="B266"/>
  <c r="B93"/>
  <c r="B258"/>
  <c r="B250"/>
  <c r="B264"/>
  <c r="B263"/>
  <c r="B257"/>
  <c r="B274"/>
  <c r="B280"/>
  <c r="B279"/>
  <c r="B256"/>
  <c r="B255"/>
  <c r="B272"/>
  <c r="B254"/>
  <c r="B271"/>
  <c r="B282"/>
  <c r="B290"/>
  <c r="B265"/>
  <c r="B273"/>
  <c r="B281"/>
  <c r="B289"/>
  <c r="B287"/>
  <c r="B262"/>
  <c r="B270"/>
  <c r="B278"/>
  <c r="B286"/>
  <c r="B304"/>
  <c r="B261"/>
  <c r="B277"/>
  <c r="B285"/>
  <c r="B284"/>
  <c r="B288"/>
  <c r="B253"/>
  <c r="B269"/>
  <c r="B252"/>
  <c r="B260"/>
  <c r="B268"/>
  <c r="B276"/>
  <c r="B251"/>
  <c r="B259"/>
  <c r="B267"/>
  <c r="B275"/>
  <c r="B283"/>
  <c r="B291"/>
  <c r="B249"/>
  <c r="B247"/>
  <c r="B248"/>
  <c r="B232"/>
  <c r="B231"/>
  <c r="B230"/>
  <c r="B219"/>
  <c r="H201"/>
  <c r="D150"/>
  <c r="F201"/>
  <c r="D201"/>
  <c r="B178"/>
  <c r="D169"/>
  <c r="B195"/>
  <c r="B169"/>
  <c r="B193"/>
  <c r="B192"/>
  <c r="B197"/>
  <c r="B140"/>
  <c r="J133"/>
  <c r="B139"/>
  <c r="J132"/>
  <c r="D154"/>
  <c r="B157"/>
  <c r="B136"/>
  <c r="J131"/>
  <c r="B65"/>
  <c r="J52"/>
  <c r="B63"/>
  <c r="B62"/>
  <c r="J37"/>
  <c r="B145"/>
  <c r="B146"/>
  <c r="B125"/>
  <c r="B124"/>
  <c r="D119"/>
  <c r="D118"/>
  <c r="F107"/>
  <c r="F108" s="1"/>
  <c r="D107"/>
  <c r="D108" s="1"/>
  <c r="B119"/>
  <c r="B118"/>
  <c r="B114"/>
  <c r="B112"/>
  <c r="B115"/>
  <c r="B113"/>
  <c r="D109"/>
  <c r="D104"/>
  <c r="D99"/>
  <c r="D133"/>
  <c r="F133"/>
  <c r="D132"/>
  <c r="F132"/>
  <c r="D131"/>
  <c r="F131"/>
  <c r="H107"/>
  <c r="H108" s="1"/>
  <c r="D130"/>
  <c r="H133"/>
  <c r="H132"/>
  <c r="H131"/>
  <c r="H130"/>
  <c r="F130"/>
  <c r="B97"/>
  <c r="B99"/>
  <c r="F102"/>
  <c r="F103" s="1"/>
  <c r="D102"/>
  <c r="D103" s="1"/>
  <c r="H102"/>
  <c r="H103" s="1"/>
  <c r="F31"/>
  <c r="B342" l="1"/>
  <c r="B338"/>
  <c r="B344"/>
  <c r="D341"/>
  <c r="D340"/>
  <c r="B343"/>
  <c r="B345"/>
  <c r="B244"/>
  <c r="B245"/>
  <c r="B246"/>
  <c r="B241"/>
  <c r="B242"/>
  <c r="B243"/>
  <c r="B240"/>
  <c r="B154"/>
  <c r="B155" s="1"/>
</calcChain>
</file>

<file path=xl/sharedStrings.xml><?xml version="1.0" encoding="utf-8"?>
<sst xmlns="http://schemas.openxmlformats.org/spreadsheetml/2006/main" count="1128" uniqueCount="170">
  <si>
    <t>import maya.cmds as cmds</t>
  </si>
  <si>
    <t>pelvis</t>
  </si>
  <si>
    <t>,</t>
  </si>
  <si>
    <t>))</t>
  </si>
  <si>
    <t>spine_01</t>
  </si>
  <si>
    <t>spine_02</t>
  </si>
  <si>
    <t>spine_03</t>
  </si>
  <si>
    <t>neck</t>
  </si>
  <si>
    <t>head</t>
  </si>
  <si>
    <t>#</t>
  </si>
  <si>
    <t>Name</t>
  </si>
  <si>
    <t>X</t>
  </si>
  <si>
    <t>Y</t>
  </si>
  <si>
    <t>Z</t>
  </si>
  <si>
    <t>cmds.joint(n="</t>
  </si>
  <si>
    <t>", p=(</t>
  </si>
  <si>
    <t>)); cmds.joint("</t>
  </si>
  <si>
    <t>thigh_l</t>
  </si>
  <si>
    <t>calf_l</t>
  </si>
  <si>
    <t>ball_l</t>
  </si>
  <si>
    <t>cmds.select(clear=True)</t>
  </si>
  <si>
    <t>foot_l</t>
  </si>
  <si>
    <t>clavicle_l</t>
  </si>
  <si>
    <t>upperarm_l</t>
  </si>
  <si>
    <t>lowerarm_l</t>
  </si>
  <si>
    <t>hand_l</t>
  </si>
  <si>
    <t>cmds.mirrorJoint("</t>
  </si>
  <si>
    <t>cmds.parent("</t>
  </si>
  <si>
    <t>", "</t>
  </si>
  <si>
    <t>")</t>
  </si>
  <si>
    <t># Parent Joints</t>
  </si>
  <si>
    <t>cmds.skinCluster("</t>
  </si>
  <si>
    <t>mesh_luka_body</t>
  </si>
  <si>
    <t>if cmds.objExists("</t>
  </si>
  <si>
    <t xml:space="preserve">    cmds.skinCluster("</t>
  </si>
  <si>
    <t>", e=True, ub=True)</t>
  </si>
  <si>
    <t>"):</t>
  </si>
  <si>
    <t>", name="</t>
  </si>
  <si>
    <t>cmds.ikHandle(sj="</t>
  </si>
  <si>
    <t>", ee="</t>
  </si>
  <si>
    <t>", sol="ikSplineSolver")</t>
  </si>
  <si>
    <t>cmds.rename("</t>
  </si>
  <si>
    <t>curve1</t>
  </si>
  <si>
    <t>effector1</t>
  </si>
  <si>
    <t>cmds.duplicate("</t>
  </si>
  <si>
    <t>", parentOnly=True)</t>
  </si>
  <si>
    <t>", world=True)</t>
  </si>
  <si>
    <t>", bindMethod=0, normalizeWeights=1, weightDistribution=0, mi=2, omi=True, dr=4, rui=True)</t>
  </si>
  <si>
    <t>cmds.circle(name="</t>
  </si>
  <si>
    <t>", c=(</t>
  </si>
  <si>
    <t>makeNurbCircle1</t>
  </si>
  <si>
    <t>cmds.move(</t>
  </si>
  <si>
    <t>ik_spine</t>
  </si>
  <si>
    <t>cmds.setAttr("</t>
  </si>
  <si>
    <t>",</t>
  </si>
  <si>
    <t>)</t>
  </si>
  <si>
    <t># Create Torso Joints</t>
  </si>
  <si>
    <t># Create Leg Joints (left)</t>
  </si>
  <si>
    <t># Create Arm Joints (left)</t>
  </si>
  <si>
    <t>hip</t>
  </si>
  <si>
    <t>shoulder</t>
  </si>
  <si>
    <t>cmds.parentConstraint("</t>
  </si>
  <si>
    <t>", mo=True, weight=1)</t>
  </si>
  <si>
    <t>#####</t>
  </si>
  <si>
    <t># Add Initial Skin Weights</t>
  </si>
  <si>
    <t>cmds.connectAttr("</t>
  </si>
  <si>
    <t>##### Setup Torso IK Controls</t>
  </si>
  <si>
    <t>##### Setup Torso FK Controls</t>
  </si>
  <si>
    <t>cmds.joint("</t>
  </si>
  <si>
    <t>", e=True, oj="zyx", secondaryAxisOrient="yup", ch=True, zso=True)</t>
  </si>
  <si>
    <t>", e=True, zso=True, oj="xyz", sao="yup")</t>
  </si>
  <si>
    <t>", mirrorYZ=True, mirrorBehavior=True, searchReplace=("_l", "_r"))</t>
  </si>
  <si>
    <t>), r=</t>
  </si>
  <si>
    <t>, ch=True, o=True)</t>
  </si>
  <si>
    <t>Radius</t>
  </si>
  <si>
    <t>", r=True, s=True)</t>
  </si>
  <si>
    <t>cmds.delete("</t>
  </si>
  <si>
    <t>cmds.createNode("</t>
  </si>
  <si>
    <t>curveInfo</t>
  </si>
  <si>
    <t>multiplyDivide</t>
  </si>
  <si>
    <t>", 2)</t>
  </si>
  <si>
    <t>", round(cmds.getAttr("</t>
  </si>
  <si>
    <t>", 3)</t>
  </si>
  <si>
    <t>", 0.5)</t>
  </si>
  <si>
    <t>", 1)</t>
  </si>
  <si>
    <t>"), 2))</t>
  </si>
  <si>
    <t>pinky</t>
  </si>
  <si>
    <t>ring</t>
  </si>
  <si>
    <t>middle</t>
  </si>
  <si>
    <t>index</t>
  </si>
  <si>
    <t>thumb</t>
  </si>
  <si>
    <t>cmds.curve(name="</t>
  </si>
  <si>
    <t>", d=1, p=[(-20.70, -17.79, 94), (20.70, -17.79, 94), (20.70, 23.60, 94), (-20.70, 23.60, 94), (-20.70, -17.79, 94)])</t>
  </si>
  <si>
    <t>body_CTRL</t>
  </si>
  <si>
    <t>yxz</t>
  </si>
  <si>
    <t>zyx</t>
  </si>
  <si>
    <t>torso_grp</t>
  </si>
  <si>
    <t># Mirror Left Joints To Right</t>
  </si>
  <si>
    <t>mesh_luka_hair</t>
  </si>
  <si>
    <t>cmds.createDisplayLayer(name="</t>
  </si>
  <si>
    <t>Controls_FK</t>
  </si>
  <si>
    <t>cmds.editDisplayLayerMembers("</t>
  </si>
  <si>
    <t>", number=1, empty=True)</t>
  </si>
  <si>
    <t># Create Layer - Controls_FK</t>
  </si>
  <si>
    <t>", lock=True, keyable=False, channelBox=False)</t>
  </si>
  <si>
    <t>Skeleton</t>
  </si>
  <si>
    <t>", number=2, empty=True)</t>
  </si>
  <si>
    <t># Create Root Joint</t>
  </si>
  <si>
    <t>root</t>
  </si>
  <si>
    <t>cmds.select(d=True)</t>
  </si>
  <si>
    <t>curveShape1</t>
  </si>
  <si>
    <t>", e=True, ri="root")</t>
  </si>
  <si>
    <t>character_grp</t>
  </si>
  <si>
    <t>cmds.group(name="</t>
  </si>
  <si>
    <t>", empty=True)</t>
  </si>
  <si>
    <t>torso_normalizeScaleZ_div</t>
  </si>
  <si>
    <t>", force=True)</t>
  </si>
  <si>
    <t># -- Normalize ArcLength with character_grp Scale Z value</t>
  </si>
  <si>
    <t>##### Setup Stretch Squash Feature</t>
  </si>
  <si>
    <t># Create Control - character_CTRL</t>
  </si>
  <si>
    <t># -- Create Character Group</t>
  </si>
  <si>
    <t># -- Make Group To Control</t>
  </si>
  <si>
    <t>##### CREATE JOINT HIERARCHY</t>
  </si>
  <si>
    <t># Create Finger Joints (left)</t>
  </si>
  <si>
    <t># -- Pinky Joints (left)</t>
  </si>
  <si>
    <t># -- Ring Joints (left)</t>
  </si>
  <si>
    <t># -- Middle Joints (left)</t>
  </si>
  <si>
    <t># -- Index Joints (left)</t>
  </si>
  <si>
    <t># -- Thumb Joints (left)</t>
  </si>
  <si>
    <t># Create IK Spline</t>
  </si>
  <si>
    <t># Create Bind Joints</t>
  </si>
  <si>
    <t># Add Skin Weight For IK Spline</t>
  </si>
  <si>
    <t># Create Control - hip_CTRL</t>
  </si>
  <si>
    <t># Create Control - shoulder_CTRL</t>
  </si>
  <si>
    <t># Set Control Rotation Orders</t>
  </si>
  <si>
    <t># Parent Bind Joints To Respective Controls</t>
  </si>
  <si>
    <t># Setup Advanced Twist Controls For ik_spine</t>
  </si>
  <si>
    <t># Create FK Joints</t>
  </si>
  <si>
    <t># Set Joint Orientation</t>
  </si>
  <si>
    <t># Set Joint Rotation Order</t>
  </si>
  <si>
    <t># Create FKConst Groups - hip_CTRL And shoulder_CTRL</t>
  </si>
  <si>
    <t># Parent FKConst Groups To FK Joints</t>
  </si>
  <si>
    <t># Create Control - fk_spine_01_CTRL</t>
  </si>
  <si>
    <t># Create Control - fk_spine_02_CTRL</t>
  </si>
  <si>
    <t># -- Get ik_spine_curve ArcLength and compute stretch percentage</t>
  </si>
  <si>
    <t>torso_stretchPercentage_div</t>
  </si>
  <si>
    <t># -- Apply stretch percentage to spine joints' X scale</t>
  </si>
  <si>
    <t>torso_stretchPercentage_pow</t>
  </si>
  <si>
    <t>torso_stretchPercentage_div2</t>
  </si>
  <si>
    <t># -- Calculate volume preservation: Get square root of stretch percentage (Step 1)</t>
  </si>
  <si>
    <t># -- Calculate volume preservation:  Inverse result of Step 1 (Step 2)</t>
  </si>
  <si>
    <t># -- Apply calculated volume preservation to spine joints' X and Y Scales</t>
  </si>
  <si>
    <t># Create Control - body_CTRL</t>
  </si>
  <si>
    <t># Create Group - torso_grp</t>
  </si>
  <si>
    <t># Parent Torso Group To Control</t>
  </si>
  <si>
    <t># Fix double transformation issue</t>
  </si>
  <si>
    <t># Lock And Hide Channels That Shouldn't Be Changed By Animators</t>
  </si>
  <si>
    <t># Hide IK Spine Objects From The Scene</t>
  </si>
  <si>
    <t># Create Layer - Skeleton</t>
  </si>
  <si>
    <t>", bindMethod=2, heatmapFalloff=0.68, skinMethod=2, normalizeWeights=1, weightDistribution=0, mi=2, omi=True, dr=4, rui=True)</t>
  </si>
  <si>
    <t># Add Stretch/Squash Attribute For shoulder_CTRL</t>
  </si>
  <si>
    <t># -- Add Stretch and Squash attributes</t>
  </si>
  <si>
    <t>cmds.addAttr("</t>
  </si>
  <si>
    <t>", ln="</t>
  </si>
  <si>
    <t>stretch</t>
  </si>
  <si>
    <t>, at=long", min=0, max=1, dv=0, keyable=True)</t>
  </si>
  <si>
    <t>squash</t>
  </si>
  <si>
    <t>condition</t>
  </si>
  <si>
    <t>", 0)</t>
  </si>
  <si>
    <t># -- Setup Stretch nodes</t>
  </si>
</sst>
</file>

<file path=xl/styles.xml><?xml version="1.0" encoding="utf-8"?>
<styleSheet xmlns="http://schemas.openxmlformats.org/spreadsheetml/2006/main">
  <numFmts count="1">
    <numFmt numFmtId="164" formatCode="0.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1" fillId="0" borderId="0" xfId="0" applyFont="1"/>
    <xf numFmtId="164" fontId="3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8" fillId="0" borderId="0" xfId="0" applyFont="1"/>
    <xf numFmtId="164" fontId="6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10" fillId="0" borderId="0" xfId="0" applyFont="1"/>
    <xf numFmtId="1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/>
    <xf numFmtId="0" fontId="12" fillId="0" borderId="0" xfId="0" applyFont="1"/>
    <xf numFmtId="0" fontId="5" fillId="0" borderId="0" xfId="0" applyFont="1"/>
    <xf numFmtId="0" fontId="1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45"/>
  <sheetViews>
    <sheetView tabSelected="1" topLeftCell="A325" zoomScaleNormal="100" workbookViewId="0">
      <selection activeCell="B339" sqref="B339"/>
    </sheetView>
  </sheetViews>
  <sheetFormatPr defaultRowHeight="15"/>
  <cols>
    <col min="1" max="1" width="13.42578125" customWidth="1"/>
    <col min="2" max="2" width="34" style="1" customWidth="1"/>
    <col min="3" max="3" width="5.42578125" customWidth="1"/>
    <col min="4" max="4" width="13.42578125" style="3" customWidth="1"/>
    <col min="5" max="5" width="1.5703125" bestFit="1" customWidth="1"/>
    <col min="6" max="6" width="13.42578125" style="4" customWidth="1"/>
    <col min="7" max="7" width="1.5703125" bestFit="1" customWidth="1"/>
    <col min="8" max="8" width="13.42578125" style="5" customWidth="1"/>
    <col min="9" max="9" width="13.7109375" customWidth="1"/>
    <col min="10" max="10" width="11.85546875" customWidth="1"/>
    <col min="11" max="11" width="36.7109375" customWidth="1"/>
    <col min="12" max="12" width="2" style="2" bestFit="1" customWidth="1"/>
    <col min="13" max="13" width="7.5703125" style="3" customWidth="1"/>
    <col min="14" max="14" width="7.5703125" style="4" customWidth="1"/>
    <col min="15" max="15" width="7.5703125" style="5" customWidth="1"/>
    <col min="16" max="16" width="7.5703125" style="12" customWidth="1"/>
  </cols>
  <sheetData>
    <row r="1" spans="1:16">
      <c r="A1" s="2" t="s">
        <v>0</v>
      </c>
    </row>
    <row r="3" spans="1:16">
      <c r="A3" s="2" t="s">
        <v>63</v>
      </c>
      <c r="B3" s="1" t="s">
        <v>10</v>
      </c>
      <c r="D3" s="3" t="s">
        <v>11</v>
      </c>
      <c r="F3" s="4" t="s">
        <v>12</v>
      </c>
      <c r="H3" s="5" t="s">
        <v>13</v>
      </c>
      <c r="M3" s="3" t="s">
        <v>11</v>
      </c>
      <c r="N3" s="4" t="s">
        <v>12</v>
      </c>
      <c r="O3" s="5" t="s">
        <v>13</v>
      </c>
      <c r="P3" s="12" t="s">
        <v>74</v>
      </c>
    </row>
    <row r="4" spans="1:16">
      <c r="A4" s="2"/>
    </row>
    <row r="5" spans="1:16">
      <c r="A5" s="2" t="s">
        <v>122</v>
      </c>
    </row>
    <row r="6" spans="1:16">
      <c r="A6" s="2" t="s">
        <v>107</v>
      </c>
      <c r="D6" s="3">
        <v>0</v>
      </c>
      <c r="F6" s="4">
        <v>7.1</v>
      </c>
      <c r="H6" s="5">
        <v>0</v>
      </c>
    </row>
    <row r="7" spans="1:16">
      <c r="A7" t="s">
        <v>109</v>
      </c>
      <c r="L7" s="2" t="s">
        <v>9</v>
      </c>
    </row>
    <row r="8" spans="1:16">
      <c r="A8" t="s">
        <v>14</v>
      </c>
      <c r="B8" s="1" t="s">
        <v>108</v>
      </c>
      <c r="C8" t="s">
        <v>15</v>
      </c>
      <c r="D8" s="7">
        <f>D6</f>
        <v>0</v>
      </c>
      <c r="E8" t="s">
        <v>2</v>
      </c>
      <c r="F8" s="8">
        <f>F6</f>
        <v>7.1</v>
      </c>
      <c r="G8" t="s">
        <v>2</v>
      </c>
      <c r="H8" s="9">
        <f>H6</f>
        <v>0</v>
      </c>
      <c r="I8" t="s">
        <v>3</v>
      </c>
      <c r="L8" s="2" t="s">
        <v>9</v>
      </c>
    </row>
    <row r="9" spans="1:16">
      <c r="A9" s="2"/>
    </row>
    <row r="10" spans="1:16">
      <c r="A10" s="2" t="s">
        <v>56</v>
      </c>
      <c r="D10" s="3">
        <v>0</v>
      </c>
      <c r="F10" s="4">
        <v>7.1</v>
      </c>
      <c r="H10" s="5">
        <v>94</v>
      </c>
    </row>
    <row r="11" spans="1:16">
      <c r="A11" t="s">
        <v>109</v>
      </c>
      <c r="L11" s="2" t="s">
        <v>9</v>
      </c>
    </row>
    <row r="12" spans="1:16">
      <c r="A12" t="s">
        <v>14</v>
      </c>
      <c r="B12" s="1" t="s">
        <v>1</v>
      </c>
      <c r="C12" t="s">
        <v>15</v>
      </c>
      <c r="D12" s="7">
        <f>D10</f>
        <v>0</v>
      </c>
      <c r="E12" t="s">
        <v>2</v>
      </c>
      <c r="F12" s="8">
        <f>F10</f>
        <v>7.1</v>
      </c>
      <c r="G12" t="s">
        <v>2</v>
      </c>
      <c r="H12" s="9">
        <f>H10</f>
        <v>94</v>
      </c>
      <c r="I12" t="s">
        <v>3</v>
      </c>
      <c r="J12" s="6"/>
      <c r="L12" s="2" t="s">
        <v>9</v>
      </c>
    </row>
    <row r="13" spans="1:16">
      <c r="A13" t="s">
        <v>14</v>
      </c>
      <c r="B13" s="1" t="s">
        <v>4</v>
      </c>
      <c r="C13" t="s">
        <v>15</v>
      </c>
      <c r="D13" s="7">
        <f>D12+M13</f>
        <v>0</v>
      </c>
      <c r="E13" t="s">
        <v>2</v>
      </c>
      <c r="F13" s="8">
        <f>F12+N13</f>
        <v>7.1</v>
      </c>
      <c r="G13" t="s">
        <v>2</v>
      </c>
      <c r="H13" s="9">
        <f>H12+O13</f>
        <v>101</v>
      </c>
      <c r="I13" t="s">
        <v>16</v>
      </c>
      <c r="J13" s="6" t="str">
        <f>B12</f>
        <v>pelvis</v>
      </c>
      <c r="K13" t="s">
        <v>70</v>
      </c>
      <c r="L13" s="2" t="s">
        <v>9</v>
      </c>
      <c r="M13" s="3">
        <v>0</v>
      </c>
      <c r="N13" s="4">
        <v>0</v>
      </c>
      <c r="O13" s="5">
        <v>7</v>
      </c>
    </row>
    <row r="14" spans="1:16">
      <c r="A14" t="s">
        <v>14</v>
      </c>
      <c r="B14" s="1" t="s">
        <v>5</v>
      </c>
      <c r="C14" t="s">
        <v>15</v>
      </c>
      <c r="D14" s="7">
        <f>D13+M14</f>
        <v>0</v>
      </c>
      <c r="E14" t="s">
        <v>2</v>
      </c>
      <c r="F14" s="8">
        <f>F13+N14</f>
        <v>7.1</v>
      </c>
      <c r="G14" t="s">
        <v>2</v>
      </c>
      <c r="H14" s="9">
        <f>H13+O14</f>
        <v>113</v>
      </c>
      <c r="I14" t="s">
        <v>16</v>
      </c>
      <c r="J14" s="6" t="str">
        <f>B13</f>
        <v>spine_01</v>
      </c>
      <c r="K14" t="s">
        <v>70</v>
      </c>
      <c r="L14" s="2" t="s">
        <v>9</v>
      </c>
      <c r="M14" s="3">
        <v>0</v>
      </c>
      <c r="N14" s="4">
        <v>0</v>
      </c>
      <c r="O14" s="5">
        <v>12</v>
      </c>
    </row>
    <row r="15" spans="1:16">
      <c r="A15" t="s">
        <v>14</v>
      </c>
      <c r="B15" s="1" t="s">
        <v>6</v>
      </c>
      <c r="C15" t="s">
        <v>15</v>
      </c>
      <c r="D15" s="7">
        <f>D14+M15</f>
        <v>0</v>
      </c>
      <c r="E15" t="s">
        <v>2</v>
      </c>
      <c r="F15" s="8">
        <f>F14+N15</f>
        <v>7.1</v>
      </c>
      <c r="G15" t="s">
        <v>2</v>
      </c>
      <c r="H15" s="9">
        <f>H14+O15</f>
        <v>125</v>
      </c>
      <c r="I15" t="s">
        <v>16</v>
      </c>
      <c r="J15" s="6" t="str">
        <f>B14</f>
        <v>spine_02</v>
      </c>
      <c r="K15" t="s">
        <v>70</v>
      </c>
      <c r="L15" s="2" t="s">
        <v>9</v>
      </c>
      <c r="M15" s="3">
        <v>0</v>
      </c>
      <c r="N15" s="4">
        <v>0</v>
      </c>
      <c r="O15" s="5">
        <v>12</v>
      </c>
    </row>
    <row r="16" spans="1:16">
      <c r="A16" t="s">
        <v>14</v>
      </c>
      <c r="B16" s="1" t="s">
        <v>7</v>
      </c>
      <c r="C16" t="s">
        <v>15</v>
      </c>
      <c r="D16" s="7">
        <f>D15+M16</f>
        <v>0</v>
      </c>
      <c r="E16" t="s">
        <v>2</v>
      </c>
      <c r="F16" s="8">
        <f>F15+N16</f>
        <v>7.1</v>
      </c>
      <c r="G16" t="s">
        <v>2</v>
      </c>
      <c r="H16" s="9">
        <f>H15+O16</f>
        <v>135.19999999999999</v>
      </c>
      <c r="I16" t="s">
        <v>16</v>
      </c>
      <c r="J16" s="6" t="str">
        <f>B15</f>
        <v>spine_03</v>
      </c>
      <c r="K16" t="s">
        <v>70</v>
      </c>
      <c r="L16" s="2" t="s">
        <v>9</v>
      </c>
      <c r="M16" s="3">
        <v>0</v>
      </c>
      <c r="N16" s="4">
        <v>0</v>
      </c>
      <c r="O16" s="5">
        <v>10.199999999999999</v>
      </c>
    </row>
    <row r="17" spans="1:16">
      <c r="A17" t="s">
        <v>14</v>
      </c>
      <c r="B17" s="1" t="s">
        <v>8</v>
      </c>
      <c r="C17" t="s">
        <v>15</v>
      </c>
      <c r="D17" s="7">
        <f>D16+M17</f>
        <v>0</v>
      </c>
      <c r="E17" t="s">
        <v>2</v>
      </c>
      <c r="F17" s="8">
        <f>F16+N17</f>
        <v>7.1</v>
      </c>
      <c r="G17" t="s">
        <v>2</v>
      </c>
      <c r="H17" s="9">
        <f>H16+O17</f>
        <v>147.19999999999999</v>
      </c>
      <c r="I17" t="s">
        <v>16</v>
      </c>
      <c r="J17" s="6" t="str">
        <f>B16</f>
        <v>neck</v>
      </c>
      <c r="K17" t="s">
        <v>70</v>
      </c>
      <c r="L17" s="2" t="s">
        <v>9</v>
      </c>
      <c r="M17" s="3">
        <v>0</v>
      </c>
      <c r="N17" s="4">
        <v>0</v>
      </c>
      <c r="O17" s="5">
        <v>12</v>
      </c>
    </row>
    <row r="19" spans="1:16">
      <c r="A19" s="2" t="s">
        <v>57</v>
      </c>
      <c r="D19" s="3">
        <v>8</v>
      </c>
      <c r="F19" s="4">
        <v>4</v>
      </c>
      <c r="H19" s="5">
        <v>93</v>
      </c>
      <c r="P19"/>
    </row>
    <row r="20" spans="1:16">
      <c r="A20" t="s">
        <v>109</v>
      </c>
      <c r="L20" s="2" t="s">
        <v>9</v>
      </c>
      <c r="P20"/>
    </row>
    <row r="21" spans="1:16">
      <c r="A21" t="s">
        <v>14</v>
      </c>
      <c r="B21" s="1" t="s">
        <v>17</v>
      </c>
      <c r="C21" t="s">
        <v>15</v>
      </c>
      <c r="D21" s="7">
        <f>D19</f>
        <v>8</v>
      </c>
      <c r="E21" t="s">
        <v>2</v>
      </c>
      <c r="F21" s="8">
        <f>F19</f>
        <v>4</v>
      </c>
      <c r="G21" t="s">
        <v>2</v>
      </c>
      <c r="H21" s="9">
        <f>H19</f>
        <v>93</v>
      </c>
      <c r="I21" t="s">
        <v>3</v>
      </c>
      <c r="L21" s="2" t="s">
        <v>9</v>
      </c>
      <c r="P21"/>
    </row>
    <row r="22" spans="1:16">
      <c r="A22" t="s">
        <v>14</v>
      </c>
      <c r="B22" s="1" t="s">
        <v>18</v>
      </c>
      <c r="C22" t="s">
        <v>15</v>
      </c>
      <c r="D22" s="7">
        <f>D21+M22</f>
        <v>8</v>
      </c>
      <c r="E22" t="s">
        <v>2</v>
      </c>
      <c r="F22" s="8">
        <f>F21+N22</f>
        <v>1.6</v>
      </c>
      <c r="G22" t="s">
        <v>2</v>
      </c>
      <c r="H22" s="9">
        <f>H21+O22</f>
        <v>52.5</v>
      </c>
      <c r="I22" t="s">
        <v>16</v>
      </c>
      <c r="J22" s="6" t="str">
        <f>B21</f>
        <v>thigh_l</v>
      </c>
      <c r="K22" t="s">
        <v>70</v>
      </c>
      <c r="L22" s="2" t="s">
        <v>9</v>
      </c>
      <c r="M22" s="3">
        <v>0</v>
      </c>
      <c r="N22" s="4">
        <v>-2.4</v>
      </c>
      <c r="O22" s="5">
        <v>-40.5</v>
      </c>
      <c r="P22"/>
    </row>
    <row r="23" spans="1:16">
      <c r="A23" t="s">
        <v>14</v>
      </c>
      <c r="B23" s="1" t="s">
        <v>21</v>
      </c>
      <c r="C23" t="s">
        <v>15</v>
      </c>
      <c r="D23" s="7">
        <f>D22+M23</f>
        <v>8</v>
      </c>
      <c r="E23" t="s">
        <v>2</v>
      </c>
      <c r="F23" s="8">
        <f>F22+N23</f>
        <v>1.3</v>
      </c>
      <c r="G23" t="s">
        <v>2</v>
      </c>
      <c r="H23" s="9">
        <f>H22+O23</f>
        <v>13.600000000000001</v>
      </c>
      <c r="I23" t="s">
        <v>16</v>
      </c>
      <c r="J23" s="6" t="str">
        <f>B22</f>
        <v>calf_l</v>
      </c>
      <c r="K23" t="s">
        <v>70</v>
      </c>
      <c r="L23" s="2" t="s">
        <v>9</v>
      </c>
      <c r="M23" s="3">
        <v>0</v>
      </c>
      <c r="N23" s="4">
        <v>-0.3</v>
      </c>
      <c r="O23" s="5">
        <v>-38.9</v>
      </c>
      <c r="P23"/>
    </row>
    <row r="24" spans="1:16">
      <c r="A24" t="s">
        <v>14</v>
      </c>
      <c r="B24" s="1" t="s">
        <v>19</v>
      </c>
      <c r="C24" t="s">
        <v>15</v>
      </c>
      <c r="D24" s="7">
        <f>D23+M24</f>
        <v>8</v>
      </c>
      <c r="E24" t="s">
        <v>2</v>
      </c>
      <c r="F24" s="8">
        <f>F23+N24</f>
        <v>-10</v>
      </c>
      <c r="G24" t="s">
        <v>2</v>
      </c>
      <c r="H24" s="9">
        <f>H23+O24</f>
        <v>0</v>
      </c>
      <c r="I24" t="s">
        <v>16</v>
      </c>
      <c r="J24" s="6" t="str">
        <f>B23</f>
        <v>foot_l</v>
      </c>
      <c r="K24" t="s">
        <v>70</v>
      </c>
      <c r="L24" s="2" t="s">
        <v>9</v>
      </c>
      <c r="M24" s="3">
        <v>0</v>
      </c>
      <c r="N24" s="4">
        <v>-11.3</v>
      </c>
      <c r="O24" s="5">
        <v>-13.6</v>
      </c>
      <c r="P24"/>
    </row>
    <row r="26" spans="1:16">
      <c r="A26" s="2" t="s">
        <v>58</v>
      </c>
      <c r="D26" s="3">
        <v>3</v>
      </c>
      <c r="F26" s="4">
        <v>7.1</v>
      </c>
      <c r="H26" s="5">
        <v>132</v>
      </c>
      <c r="P26"/>
    </row>
    <row r="27" spans="1:16">
      <c r="A27" t="s">
        <v>109</v>
      </c>
      <c r="L27" s="2" t="s">
        <v>9</v>
      </c>
      <c r="P27"/>
    </row>
    <row r="28" spans="1:16">
      <c r="A28" t="s">
        <v>14</v>
      </c>
      <c r="B28" s="1" t="s">
        <v>22</v>
      </c>
      <c r="C28" t="s">
        <v>15</v>
      </c>
      <c r="D28" s="7">
        <f>D26</f>
        <v>3</v>
      </c>
      <c r="E28" t="s">
        <v>2</v>
      </c>
      <c r="F28" s="8">
        <f>F26</f>
        <v>7.1</v>
      </c>
      <c r="G28" t="s">
        <v>2</v>
      </c>
      <c r="H28" s="9">
        <f>H26</f>
        <v>132</v>
      </c>
      <c r="I28" t="s">
        <v>3</v>
      </c>
      <c r="L28" s="2" t="s">
        <v>9</v>
      </c>
      <c r="P28"/>
    </row>
    <row r="29" spans="1:16">
      <c r="A29" t="s">
        <v>14</v>
      </c>
      <c r="B29" s="1" t="s">
        <v>23</v>
      </c>
      <c r="C29" t="s">
        <v>15</v>
      </c>
      <c r="D29" s="7">
        <f>D28+M29</f>
        <v>16</v>
      </c>
      <c r="E29" t="s">
        <v>2</v>
      </c>
      <c r="F29" s="8">
        <f>F28+N29</f>
        <v>7.1</v>
      </c>
      <c r="G29" t="s">
        <v>2</v>
      </c>
      <c r="H29" s="9">
        <f>H28+O29</f>
        <v>127.4</v>
      </c>
      <c r="I29" t="s">
        <v>16</v>
      </c>
      <c r="J29" s="6" t="str">
        <f>B28</f>
        <v>clavicle_l</v>
      </c>
      <c r="K29" t="s">
        <v>70</v>
      </c>
      <c r="L29" s="2" t="s">
        <v>9</v>
      </c>
      <c r="M29" s="3">
        <v>13</v>
      </c>
      <c r="N29" s="4">
        <v>0</v>
      </c>
      <c r="O29" s="5">
        <v>-4.5999999999999996</v>
      </c>
      <c r="P29"/>
    </row>
    <row r="30" spans="1:16">
      <c r="A30" t="s">
        <v>14</v>
      </c>
      <c r="B30" s="1" t="s">
        <v>24</v>
      </c>
      <c r="C30" t="s">
        <v>15</v>
      </c>
      <c r="D30" s="7">
        <f>D29+M30</f>
        <v>34.799999999999997</v>
      </c>
      <c r="E30" t="s">
        <v>2</v>
      </c>
      <c r="F30" s="8">
        <f>F29+N30</f>
        <v>7.1999999999999993</v>
      </c>
      <c r="G30" t="s">
        <v>2</v>
      </c>
      <c r="H30" s="9">
        <f>H29+O30</f>
        <v>127.4</v>
      </c>
      <c r="I30" t="s">
        <v>16</v>
      </c>
      <c r="J30" s="6" t="str">
        <f>B29</f>
        <v>upperarm_l</v>
      </c>
      <c r="K30" t="s">
        <v>70</v>
      </c>
      <c r="L30" s="2" t="s">
        <v>9</v>
      </c>
      <c r="M30" s="3">
        <v>18.8</v>
      </c>
      <c r="N30" s="4">
        <v>0.1</v>
      </c>
      <c r="O30" s="5">
        <v>0</v>
      </c>
      <c r="P30"/>
    </row>
    <row r="31" spans="1:16">
      <c r="A31" t="s">
        <v>14</v>
      </c>
      <c r="B31" s="1" t="s">
        <v>25</v>
      </c>
      <c r="C31" t="s">
        <v>15</v>
      </c>
      <c r="D31" s="7">
        <f>D30+M31</f>
        <v>56.599999999999994</v>
      </c>
      <c r="E31" t="s">
        <v>2</v>
      </c>
      <c r="F31" s="8">
        <f>F30+N31</f>
        <v>7.1</v>
      </c>
      <c r="G31" t="s">
        <v>2</v>
      </c>
      <c r="H31" s="9">
        <f>H30+O31</f>
        <v>127.4</v>
      </c>
      <c r="I31" t="s">
        <v>16</v>
      </c>
      <c r="J31" s="6" t="str">
        <f>B30</f>
        <v>lowerarm_l</v>
      </c>
      <c r="K31" t="s">
        <v>70</v>
      </c>
      <c r="L31" s="2" t="s">
        <v>9</v>
      </c>
      <c r="M31" s="3">
        <v>21.8</v>
      </c>
      <c r="N31" s="4">
        <v>-0.1</v>
      </c>
      <c r="O31" s="5">
        <v>0</v>
      </c>
      <c r="P31"/>
    </row>
    <row r="33" spans="1:16">
      <c r="A33" s="2" t="s">
        <v>123</v>
      </c>
      <c r="P33"/>
    </row>
    <row r="34" spans="1:16">
      <c r="A34" s="14" t="s">
        <v>124</v>
      </c>
      <c r="D34" s="3">
        <v>64.7</v>
      </c>
      <c r="F34" s="4">
        <v>11.3</v>
      </c>
      <c r="H34" s="5">
        <v>127.3</v>
      </c>
      <c r="P34"/>
    </row>
    <row r="35" spans="1:16">
      <c r="A35" t="s">
        <v>109</v>
      </c>
      <c r="L35" s="2" t="s">
        <v>9</v>
      </c>
      <c r="P35"/>
    </row>
    <row r="36" spans="1:16">
      <c r="A36" t="s">
        <v>14</v>
      </c>
      <c r="B36" s="10" t="str">
        <f>CONCATENATE(M36,"_01_l")</f>
        <v>pinky_01_l</v>
      </c>
      <c r="C36" t="s">
        <v>15</v>
      </c>
      <c r="D36" s="7">
        <f>D34</f>
        <v>64.7</v>
      </c>
      <c r="E36" t="s">
        <v>2</v>
      </c>
      <c r="F36" s="8">
        <f>F34</f>
        <v>11.3</v>
      </c>
      <c r="G36" t="s">
        <v>2</v>
      </c>
      <c r="H36" s="9">
        <f>H34</f>
        <v>127.3</v>
      </c>
      <c r="I36" t="s">
        <v>3</v>
      </c>
      <c r="L36" s="2" t="s">
        <v>9</v>
      </c>
      <c r="M36" s="1" t="s">
        <v>86</v>
      </c>
      <c r="P36"/>
    </row>
    <row r="37" spans="1:16">
      <c r="A37" t="s">
        <v>14</v>
      </c>
      <c r="B37" s="10" t="str">
        <f>CONCATENATE(M36,"_02_l")</f>
        <v>pinky_02_l</v>
      </c>
      <c r="C37" t="s">
        <v>15</v>
      </c>
      <c r="D37" s="7">
        <f>D36+M37</f>
        <v>66.2</v>
      </c>
      <c r="E37" t="s">
        <v>2</v>
      </c>
      <c r="F37" s="8">
        <f>F36+N37</f>
        <v>11.600000000000001</v>
      </c>
      <c r="G37" t="s">
        <v>2</v>
      </c>
      <c r="H37" s="9">
        <f>H36+O37</f>
        <v>127.39999999999999</v>
      </c>
      <c r="I37" t="s">
        <v>16</v>
      </c>
      <c r="J37" s="6" t="str">
        <f>B36</f>
        <v>pinky_01_l</v>
      </c>
      <c r="K37" t="s">
        <v>70</v>
      </c>
      <c r="L37" s="2" t="s">
        <v>9</v>
      </c>
      <c r="M37" s="3">
        <v>1.5</v>
      </c>
      <c r="N37" s="4">
        <v>0.3</v>
      </c>
      <c r="O37" s="5">
        <v>0.1</v>
      </c>
      <c r="P37"/>
    </row>
    <row r="38" spans="1:16">
      <c r="A38" t="s">
        <v>14</v>
      </c>
      <c r="B38" s="10" t="str">
        <f>CONCATENATE(M36,"_03_l")</f>
        <v>pinky_03_l</v>
      </c>
      <c r="C38" t="s">
        <v>15</v>
      </c>
      <c r="D38" s="7">
        <f>D37+M38</f>
        <v>67.7</v>
      </c>
      <c r="E38" t="s">
        <v>2</v>
      </c>
      <c r="F38" s="8">
        <f>F37+N38</f>
        <v>11.8</v>
      </c>
      <c r="G38" t="s">
        <v>2</v>
      </c>
      <c r="H38" s="9">
        <f>H37+O38</f>
        <v>127.3</v>
      </c>
      <c r="I38" t="s">
        <v>16</v>
      </c>
      <c r="J38" s="6" t="str">
        <f>B37</f>
        <v>pinky_02_l</v>
      </c>
      <c r="K38" t="s">
        <v>70</v>
      </c>
      <c r="L38" s="2" t="s">
        <v>9</v>
      </c>
      <c r="M38" s="3">
        <v>1.5</v>
      </c>
      <c r="N38" s="4">
        <v>0.2</v>
      </c>
      <c r="O38" s="5">
        <v>-0.1</v>
      </c>
      <c r="P38"/>
    </row>
    <row r="39" spans="1:16">
      <c r="A39" s="14" t="s">
        <v>125</v>
      </c>
      <c r="D39" s="3">
        <v>65.7</v>
      </c>
      <c r="F39" s="4">
        <v>9.1999999999999993</v>
      </c>
      <c r="H39" s="5">
        <v>127.4</v>
      </c>
      <c r="P39"/>
    </row>
    <row r="40" spans="1:16">
      <c r="A40" t="s">
        <v>109</v>
      </c>
      <c r="L40" s="2" t="s">
        <v>9</v>
      </c>
      <c r="P40"/>
    </row>
    <row r="41" spans="1:16">
      <c r="A41" t="s">
        <v>14</v>
      </c>
      <c r="B41" s="10" t="str">
        <f>CONCATENATE(M41,"_01_l")</f>
        <v>ring_01_l</v>
      </c>
      <c r="C41" t="s">
        <v>15</v>
      </c>
      <c r="D41" s="7">
        <f>D39</f>
        <v>65.7</v>
      </c>
      <c r="E41" t="s">
        <v>2</v>
      </c>
      <c r="F41" s="8">
        <f>F39</f>
        <v>9.1999999999999993</v>
      </c>
      <c r="G41" t="s">
        <v>2</v>
      </c>
      <c r="H41" s="9">
        <f>H39</f>
        <v>127.4</v>
      </c>
      <c r="I41" t="s">
        <v>3</v>
      </c>
      <c r="L41" s="2" t="s">
        <v>9</v>
      </c>
      <c r="M41" s="1" t="s">
        <v>87</v>
      </c>
      <c r="P41"/>
    </row>
    <row r="42" spans="1:16">
      <c r="A42" t="s">
        <v>14</v>
      </c>
      <c r="B42" s="10" t="str">
        <f>CONCATENATE(M41,"_02_l")</f>
        <v>ring_02_l</v>
      </c>
      <c r="C42" t="s">
        <v>15</v>
      </c>
      <c r="D42" s="7">
        <f>D41+M42</f>
        <v>68.100000000000009</v>
      </c>
      <c r="E42" t="s">
        <v>2</v>
      </c>
      <c r="F42" s="8">
        <f>F41+N42</f>
        <v>9.6</v>
      </c>
      <c r="G42" t="s">
        <v>2</v>
      </c>
      <c r="H42" s="9">
        <f>H41+O42</f>
        <v>127.30000000000001</v>
      </c>
      <c r="I42" t="s">
        <v>16</v>
      </c>
      <c r="J42" s="6" t="str">
        <f>B41</f>
        <v>ring_01_l</v>
      </c>
      <c r="K42" t="s">
        <v>70</v>
      </c>
      <c r="L42" s="2" t="s">
        <v>9</v>
      </c>
      <c r="M42" s="3">
        <v>2.4</v>
      </c>
      <c r="N42" s="4">
        <v>0.4</v>
      </c>
      <c r="O42" s="5">
        <v>-0.1</v>
      </c>
      <c r="P42"/>
    </row>
    <row r="43" spans="1:16">
      <c r="A43" t="s">
        <v>14</v>
      </c>
      <c r="B43" s="10" t="str">
        <f>CONCATENATE(M41,"_03_l")</f>
        <v>ring_03_l</v>
      </c>
      <c r="C43" t="s">
        <v>15</v>
      </c>
      <c r="D43" s="7">
        <f>D42+M43</f>
        <v>70.500000000000014</v>
      </c>
      <c r="E43" t="s">
        <v>2</v>
      </c>
      <c r="F43" s="8">
        <f>F42+N43</f>
        <v>10</v>
      </c>
      <c r="G43" t="s">
        <v>2</v>
      </c>
      <c r="H43" s="9">
        <f>H42+O43</f>
        <v>127.30000000000001</v>
      </c>
      <c r="I43" t="s">
        <v>16</v>
      </c>
      <c r="J43" s="6" t="str">
        <f>B42</f>
        <v>ring_02_l</v>
      </c>
      <c r="K43" t="s">
        <v>70</v>
      </c>
      <c r="L43" s="2" t="s">
        <v>9</v>
      </c>
      <c r="M43" s="3">
        <v>2.4</v>
      </c>
      <c r="N43" s="4">
        <v>0.4</v>
      </c>
      <c r="O43" s="5">
        <v>0</v>
      </c>
      <c r="P43"/>
    </row>
    <row r="44" spans="1:16">
      <c r="A44" s="14" t="s">
        <v>126</v>
      </c>
      <c r="D44" s="3">
        <v>66.2</v>
      </c>
      <c r="F44" s="4">
        <v>7.2</v>
      </c>
      <c r="H44" s="5">
        <v>127.4</v>
      </c>
      <c r="P44"/>
    </row>
    <row r="45" spans="1:16">
      <c r="A45" t="s">
        <v>109</v>
      </c>
      <c r="L45" s="2" t="s">
        <v>9</v>
      </c>
      <c r="P45"/>
    </row>
    <row r="46" spans="1:16">
      <c r="A46" t="s">
        <v>14</v>
      </c>
      <c r="B46" s="10" t="str">
        <f>CONCATENATE(M46,"_01_l")</f>
        <v>middle_01_l</v>
      </c>
      <c r="C46" t="s">
        <v>15</v>
      </c>
      <c r="D46" s="7">
        <f>D44</f>
        <v>66.2</v>
      </c>
      <c r="E46" t="s">
        <v>2</v>
      </c>
      <c r="F46" s="8">
        <f>F44</f>
        <v>7.2</v>
      </c>
      <c r="G46" t="s">
        <v>2</v>
      </c>
      <c r="H46" s="9">
        <f>H44</f>
        <v>127.4</v>
      </c>
      <c r="I46" t="s">
        <v>3</v>
      </c>
      <c r="L46" s="2" t="s">
        <v>9</v>
      </c>
      <c r="M46" s="1" t="s">
        <v>88</v>
      </c>
      <c r="P46"/>
    </row>
    <row r="47" spans="1:16">
      <c r="A47" t="s">
        <v>14</v>
      </c>
      <c r="B47" s="10" t="str">
        <f>CONCATENATE(M46,"_02_l")</f>
        <v>middle_02_l</v>
      </c>
      <c r="C47" t="s">
        <v>15</v>
      </c>
      <c r="D47" s="7">
        <f>D46+M47</f>
        <v>68.8</v>
      </c>
      <c r="E47" t="s">
        <v>2</v>
      </c>
      <c r="F47" s="8">
        <f>F46+N47</f>
        <v>7.3</v>
      </c>
      <c r="G47" t="s">
        <v>2</v>
      </c>
      <c r="H47" s="9">
        <f>H46+O47</f>
        <v>127.30000000000001</v>
      </c>
      <c r="I47" t="s">
        <v>16</v>
      </c>
      <c r="J47" s="6" t="str">
        <f>B46</f>
        <v>middle_01_l</v>
      </c>
      <c r="K47" t="s">
        <v>70</v>
      </c>
      <c r="L47" s="2" t="s">
        <v>9</v>
      </c>
      <c r="M47" s="3">
        <v>2.6</v>
      </c>
      <c r="N47" s="4">
        <v>0.1</v>
      </c>
      <c r="O47" s="5">
        <v>-0.1</v>
      </c>
      <c r="P47"/>
    </row>
    <row r="48" spans="1:16">
      <c r="A48" t="s">
        <v>14</v>
      </c>
      <c r="B48" s="10" t="str">
        <f>CONCATENATE(M46,"_03_l")</f>
        <v>middle_03_l</v>
      </c>
      <c r="C48" t="s">
        <v>15</v>
      </c>
      <c r="D48" s="7">
        <f>D47+M48</f>
        <v>71.2</v>
      </c>
      <c r="E48" t="s">
        <v>2</v>
      </c>
      <c r="F48" s="8">
        <f>F47+N48</f>
        <v>7.3</v>
      </c>
      <c r="G48" t="s">
        <v>2</v>
      </c>
      <c r="H48" s="9">
        <f>H47+O48</f>
        <v>127.4</v>
      </c>
      <c r="I48" t="s">
        <v>16</v>
      </c>
      <c r="J48" s="6" t="str">
        <f>B47</f>
        <v>middle_02_l</v>
      </c>
      <c r="K48" t="s">
        <v>70</v>
      </c>
      <c r="L48" s="2" t="s">
        <v>9</v>
      </c>
      <c r="M48" s="3">
        <v>2.4</v>
      </c>
      <c r="N48" s="4">
        <v>0</v>
      </c>
      <c r="O48" s="5">
        <v>0.1</v>
      </c>
      <c r="P48"/>
    </row>
    <row r="49" spans="1:16">
      <c r="A49" s="14" t="s">
        <v>127</v>
      </c>
      <c r="D49" s="3">
        <v>65.7</v>
      </c>
      <c r="F49" s="4">
        <v>5.2</v>
      </c>
      <c r="H49" s="5">
        <v>127.3</v>
      </c>
      <c r="P49"/>
    </row>
    <row r="50" spans="1:16">
      <c r="A50" t="s">
        <v>109</v>
      </c>
      <c r="L50" s="2" t="s">
        <v>9</v>
      </c>
      <c r="P50"/>
    </row>
    <row r="51" spans="1:16">
      <c r="A51" t="s">
        <v>14</v>
      </c>
      <c r="B51" s="10" t="str">
        <f>CONCATENATE(M51,"_01_l")</f>
        <v>index_01_l</v>
      </c>
      <c r="C51" t="s">
        <v>15</v>
      </c>
      <c r="D51" s="7">
        <f>D49</f>
        <v>65.7</v>
      </c>
      <c r="E51" t="s">
        <v>2</v>
      </c>
      <c r="F51" s="8">
        <f>F49</f>
        <v>5.2</v>
      </c>
      <c r="G51" t="s">
        <v>2</v>
      </c>
      <c r="H51" s="9">
        <f>H49</f>
        <v>127.3</v>
      </c>
      <c r="I51" t="s">
        <v>3</v>
      </c>
      <c r="L51" s="2" t="s">
        <v>9</v>
      </c>
      <c r="M51" s="1" t="s">
        <v>89</v>
      </c>
      <c r="P51"/>
    </row>
    <row r="52" spans="1:16">
      <c r="A52" t="s">
        <v>14</v>
      </c>
      <c r="B52" s="10" t="str">
        <f>CONCATENATE(M51,"_02_l")</f>
        <v>index_02_l</v>
      </c>
      <c r="C52" t="s">
        <v>15</v>
      </c>
      <c r="D52" s="7">
        <f>D51+M52</f>
        <v>67.8</v>
      </c>
      <c r="E52" t="s">
        <v>2</v>
      </c>
      <c r="F52" s="8">
        <f>F51+N52</f>
        <v>4.9000000000000004</v>
      </c>
      <c r="G52" t="s">
        <v>2</v>
      </c>
      <c r="H52" s="9">
        <f>H51+O52</f>
        <v>127.3</v>
      </c>
      <c r="I52" t="s">
        <v>16</v>
      </c>
      <c r="J52" s="6" t="str">
        <f>B51</f>
        <v>index_01_l</v>
      </c>
      <c r="K52" t="s">
        <v>70</v>
      </c>
      <c r="L52" s="2" t="s">
        <v>9</v>
      </c>
      <c r="M52" s="3">
        <v>2.1</v>
      </c>
      <c r="N52" s="4">
        <v>-0.3</v>
      </c>
      <c r="O52" s="5">
        <v>0</v>
      </c>
      <c r="P52"/>
    </row>
    <row r="53" spans="1:16">
      <c r="A53" t="s">
        <v>14</v>
      </c>
      <c r="B53" s="10" t="str">
        <f>CONCATENATE(M51,"_03_l")</f>
        <v>index_03_l</v>
      </c>
      <c r="C53" t="s">
        <v>15</v>
      </c>
      <c r="D53" s="7">
        <f>D52+M53</f>
        <v>70.2</v>
      </c>
      <c r="E53" t="s">
        <v>2</v>
      </c>
      <c r="F53" s="8">
        <f>F52+N53</f>
        <v>4.6000000000000005</v>
      </c>
      <c r="G53" t="s">
        <v>2</v>
      </c>
      <c r="H53" s="9">
        <f>H52+O53</f>
        <v>127.3</v>
      </c>
      <c r="I53" t="s">
        <v>16</v>
      </c>
      <c r="J53" s="6" t="str">
        <f>B52</f>
        <v>index_02_l</v>
      </c>
      <c r="K53" t="s">
        <v>70</v>
      </c>
      <c r="L53" s="2" t="s">
        <v>9</v>
      </c>
      <c r="M53" s="3">
        <v>2.4</v>
      </c>
      <c r="N53" s="4">
        <v>-0.3</v>
      </c>
      <c r="O53" s="5">
        <v>0</v>
      </c>
      <c r="P53"/>
    </row>
    <row r="54" spans="1:16">
      <c r="A54" t="s">
        <v>128</v>
      </c>
      <c r="D54" s="3">
        <v>59.8</v>
      </c>
      <c r="F54" s="4">
        <v>5.2</v>
      </c>
      <c r="H54" s="5">
        <v>127.2</v>
      </c>
      <c r="P54"/>
    </row>
    <row r="55" spans="1:16">
      <c r="A55" t="s">
        <v>109</v>
      </c>
      <c r="L55" s="2" t="s">
        <v>9</v>
      </c>
      <c r="P55"/>
    </row>
    <row r="56" spans="1:16">
      <c r="A56" t="s">
        <v>14</v>
      </c>
      <c r="B56" s="10" t="str">
        <f>CONCATENATE(M56,"_01_l")</f>
        <v>thumb_01_l</v>
      </c>
      <c r="C56" t="s">
        <v>15</v>
      </c>
      <c r="D56" s="7">
        <f>D54</f>
        <v>59.8</v>
      </c>
      <c r="E56" t="s">
        <v>2</v>
      </c>
      <c r="F56" s="8">
        <f>F54</f>
        <v>5.2</v>
      </c>
      <c r="G56" t="s">
        <v>2</v>
      </c>
      <c r="H56" s="9">
        <f>H54</f>
        <v>127.2</v>
      </c>
      <c r="I56" t="s">
        <v>3</v>
      </c>
      <c r="L56" s="2" t="s">
        <v>9</v>
      </c>
      <c r="M56" s="1" t="s">
        <v>90</v>
      </c>
      <c r="P56"/>
    </row>
    <row r="57" spans="1:16">
      <c r="A57" t="s">
        <v>14</v>
      </c>
      <c r="B57" s="10" t="str">
        <f>CONCATENATE(M56,"_02_l")</f>
        <v>thumb_02_l</v>
      </c>
      <c r="C57" t="s">
        <v>15</v>
      </c>
      <c r="D57" s="7">
        <f>D56+M57</f>
        <v>61.099999999999994</v>
      </c>
      <c r="E57" t="s">
        <v>2</v>
      </c>
      <c r="F57" s="8">
        <f>F56+N57</f>
        <v>3.1</v>
      </c>
      <c r="G57" t="s">
        <v>2</v>
      </c>
      <c r="H57" s="9">
        <f>H56+O57</f>
        <v>127</v>
      </c>
      <c r="I57" t="s">
        <v>16</v>
      </c>
      <c r="J57" s="6" t="str">
        <f>B56</f>
        <v>thumb_01_l</v>
      </c>
      <c r="K57" t="s">
        <v>70</v>
      </c>
      <c r="L57" s="2" t="s">
        <v>9</v>
      </c>
      <c r="M57" s="3">
        <v>1.3</v>
      </c>
      <c r="N57" s="4">
        <v>-2.1</v>
      </c>
      <c r="O57" s="5">
        <v>-0.2</v>
      </c>
      <c r="P57"/>
    </row>
    <row r="58" spans="1:16">
      <c r="A58" t="s">
        <v>14</v>
      </c>
      <c r="B58" s="10" t="str">
        <f>CONCATENATE(M56,"_03_l")</f>
        <v>thumb_03_l</v>
      </c>
      <c r="C58" t="s">
        <v>15</v>
      </c>
      <c r="D58" s="7">
        <f>D57+M58</f>
        <v>63.8</v>
      </c>
      <c r="E58" t="s">
        <v>2</v>
      </c>
      <c r="F58" s="8">
        <f>F57+N58</f>
        <v>2</v>
      </c>
      <c r="G58" t="s">
        <v>2</v>
      </c>
      <c r="H58" s="9">
        <f>H57+O58</f>
        <v>126</v>
      </c>
      <c r="I58" t="s">
        <v>16</v>
      </c>
      <c r="J58" s="6" t="str">
        <f>B57</f>
        <v>thumb_02_l</v>
      </c>
      <c r="K58" t="s">
        <v>70</v>
      </c>
      <c r="L58" s="2" t="s">
        <v>9</v>
      </c>
      <c r="M58" s="3">
        <v>2.7</v>
      </c>
      <c r="N58" s="4">
        <v>-1.1000000000000001</v>
      </c>
      <c r="O58" s="5">
        <v>-1</v>
      </c>
      <c r="P58"/>
    </row>
    <row r="60" spans="1:16">
      <c r="A60" s="2" t="s">
        <v>30</v>
      </c>
      <c r="L60" s="2" t="s">
        <v>9</v>
      </c>
      <c r="P60"/>
    </row>
    <row r="61" spans="1:16">
      <c r="A61" t="s">
        <v>27</v>
      </c>
      <c r="B61" s="6" t="str">
        <f>B36</f>
        <v>pinky_01_l</v>
      </c>
      <c r="C61" t="s">
        <v>28</v>
      </c>
      <c r="D61" s="6" t="str">
        <f>B31</f>
        <v>hand_l</v>
      </c>
      <c r="I61" t="s">
        <v>29</v>
      </c>
      <c r="L61" s="2" t="s">
        <v>9</v>
      </c>
      <c r="P61"/>
    </row>
    <row r="62" spans="1:16">
      <c r="A62" t="s">
        <v>27</v>
      </c>
      <c r="B62" s="6" t="str">
        <f>B41</f>
        <v>ring_01_l</v>
      </c>
      <c r="C62" t="s">
        <v>28</v>
      </c>
      <c r="D62" s="6" t="str">
        <f>B31</f>
        <v>hand_l</v>
      </c>
      <c r="I62" t="s">
        <v>29</v>
      </c>
      <c r="L62" s="2" t="s">
        <v>9</v>
      </c>
      <c r="P62"/>
    </row>
    <row r="63" spans="1:16">
      <c r="A63" t="s">
        <v>27</v>
      </c>
      <c r="B63" s="6" t="str">
        <f>B46</f>
        <v>middle_01_l</v>
      </c>
      <c r="C63" t="s">
        <v>28</v>
      </c>
      <c r="D63" s="6" t="str">
        <f>B31</f>
        <v>hand_l</v>
      </c>
      <c r="I63" t="s">
        <v>29</v>
      </c>
      <c r="L63" s="2" t="s">
        <v>9</v>
      </c>
      <c r="P63"/>
    </row>
    <row r="64" spans="1:16">
      <c r="A64" t="s">
        <v>27</v>
      </c>
      <c r="B64" s="6" t="str">
        <f>B51</f>
        <v>index_01_l</v>
      </c>
      <c r="C64" t="s">
        <v>28</v>
      </c>
      <c r="D64" s="6" t="str">
        <f>B31</f>
        <v>hand_l</v>
      </c>
      <c r="I64" t="s">
        <v>29</v>
      </c>
      <c r="L64" s="2" t="s">
        <v>9</v>
      </c>
      <c r="P64"/>
    </row>
    <row r="65" spans="1:16">
      <c r="A65" t="s">
        <v>27</v>
      </c>
      <c r="B65" s="6" t="str">
        <f>B56</f>
        <v>thumb_01_l</v>
      </c>
      <c r="C65" t="s">
        <v>28</v>
      </c>
      <c r="D65" s="6" t="str">
        <f>B31</f>
        <v>hand_l</v>
      </c>
      <c r="I65" t="s">
        <v>29</v>
      </c>
      <c r="L65" s="2" t="s">
        <v>9</v>
      </c>
      <c r="P65"/>
    </row>
    <row r="66" spans="1:16">
      <c r="A66" t="s">
        <v>27</v>
      </c>
      <c r="B66" s="6" t="str">
        <f>B28</f>
        <v>clavicle_l</v>
      </c>
      <c r="C66" t="s">
        <v>28</v>
      </c>
      <c r="D66" s="6" t="str">
        <f>B15</f>
        <v>spine_03</v>
      </c>
      <c r="I66" t="s">
        <v>29</v>
      </c>
      <c r="L66" s="2" t="s">
        <v>9</v>
      </c>
      <c r="P66"/>
    </row>
    <row r="67" spans="1:16">
      <c r="A67" t="s">
        <v>27</v>
      </c>
      <c r="B67" s="6" t="str">
        <f>B21</f>
        <v>thigh_l</v>
      </c>
      <c r="C67" t="s">
        <v>28</v>
      </c>
      <c r="D67" s="6" t="str">
        <f>B12</f>
        <v>pelvis</v>
      </c>
      <c r="I67" t="s">
        <v>29</v>
      </c>
      <c r="L67" s="2" t="s">
        <v>9</v>
      </c>
      <c r="P67"/>
    </row>
    <row r="68" spans="1:16">
      <c r="A68" t="s">
        <v>27</v>
      </c>
      <c r="B68" s="6" t="str">
        <f>B12</f>
        <v>pelvis</v>
      </c>
      <c r="C68" t="s">
        <v>28</v>
      </c>
      <c r="D68" s="6" t="str">
        <f>B8</f>
        <v>root</v>
      </c>
      <c r="I68" t="s">
        <v>29</v>
      </c>
      <c r="L68" s="2" t="s">
        <v>9</v>
      </c>
      <c r="P68"/>
    </row>
    <row r="70" spans="1:16">
      <c r="A70" s="2" t="s">
        <v>97</v>
      </c>
      <c r="B70" s="4"/>
      <c r="C70" s="5"/>
      <c r="D70"/>
      <c r="F70"/>
      <c r="H70"/>
      <c r="L70"/>
      <c r="M70"/>
      <c r="N70"/>
      <c r="O70" s="13"/>
      <c r="P70"/>
    </row>
    <row r="71" spans="1:16">
      <c r="A71" t="s">
        <v>26</v>
      </c>
      <c r="B71" s="6" t="str">
        <f>B28</f>
        <v>clavicle_l</v>
      </c>
      <c r="I71" t="s">
        <v>71</v>
      </c>
      <c r="L71" s="2" t="s">
        <v>9</v>
      </c>
      <c r="P71"/>
    </row>
    <row r="72" spans="1:16">
      <c r="A72" t="s">
        <v>26</v>
      </c>
      <c r="B72" s="6" t="str">
        <f>B21</f>
        <v>thigh_l</v>
      </c>
      <c r="I72" t="s">
        <v>71</v>
      </c>
      <c r="L72" s="2" t="s">
        <v>9</v>
      </c>
      <c r="P72"/>
    </row>
    <row r="74" spans="1:16">
      <c r="A74" s="2" t="s">
        <v>64</v>
      </c>
      <c r="P74"/>
    </row>
    <row r="75" spans="1:16">
      <c r="A75" t="s">
        <v>33</v>
      </c>
      <c r="B75" s="10" t="str">
        <f>CONCATENATE("skinCluster_", B76)</f>
        <v>skinCluster_mesh_luka_body</v>
      </c>
      <c r="I75" t="s">
        <v>36</v>
      </c>
      <c r="L75" s="2" t="s">
        <v>9</v>
      </c>
      <c r="P75"/>
    </row>
    <row r="76" spans="1:16">
      <c r="A76" t="s">
        <v>34</v>
      </c>
      <c r="B76" s="1" t="s">
        <v>32</v>
      </c>
      <c r="I76" t="s">
        <v>35</v>
      </c>
      <c r="L76" s="2" t="s">
        <v>9</v>
      </c>
      <c r="P76"/>
    </row>
    <row r="77" spans="1:16">
      <c r="A77" t="s">
        <v>31</v>
      </c>
      <c r="B77" s="6" t="str">
        <f>B76</f>
        <v>mesh_luka_body</v>
      </c>
      <c r="C77" t="s">
        <v>28</v>
      </c>
      <c r="D77" s="6" t="str">
        <f>B12</f>
        <v>pelvis</v>
      </c>
      <c r="F77" t="s">
        <v>37</v>
      </c>
      <c r="H77" s="6" t="str">
        <f>B75</f>
        <v>skinCluster_mesh_luka_body</v>
      </c>
      <c r="K77" t="s">
        <v>159</v>
      </c>
      <c r="L77" s="2" t="s">
        <v>9</v>
      </c>
      <c r="P77"/>
    </row>
    <row r="78" spans="1:16">
      <c r="A78" t="s">
        <v>31</v>
      </c>
      <c r="B78" s="6" t="str">
        <f>B75</f>
        <v>skinCluster_mesh_luka_body</v>
      </c>
      <c r="D78" s="6"/>
      <c r="F78"/>
      <c r="H78" s="6"/>
      <c r="I78" t="s">
        <v>111</v>
      </c>
      <c r="L78" s="2" t="s">
        <v>9</v>
      </c>
      <c r="P78"/>
    </row>
    <row r="79" spans="1:16">
      <c r="A79" t="s">
        <v>33</v>
      </c>
      <c r="B79" s="10" t="str">
        <f>CONCATENATE("skinCluster_", B80)</f>
        <v>skinCluster_mesh_luka_hair</v>
      </c>
      <c r="I79" t="s">
        <v>36</v>
      </c>
      <c r="L79" s="2" t="s">
        <v>9</v>
      </c>
      <c r="P79"/>
    </row>
    <row r="80" spans="1:16">
      <c r="A80" t="s">
        <v>34</v>
      </c>
      <c r="B80" s="1" t="s">
        <v>98</v>
      </c>
      <c r="I80" t="s">
        <v>35</v>
      </c>
      <c r="L80" s="2" t="s">
        <v>9</v>
      </c>
      <c r="N80"/>
      <c r="O80"/>
      <c r="P80"/>
    </row>
    <row r="81" spans="1:16">
      <c r="A81" t="s">
        <v>31</v>
      </c>
      <c r="B81" s="6" t="str">
        <f>B80</f>
        <v>mesh_luka_hair</v>
      </c>
      <c r="C81" t="s">
        <v>28</v>
      </c>
      <c r="D81" s="6" t="str">
        <f>B12</f>
        <v>pelvis</v>
      </c>
      <c r="F81" t="s">
        <v>37</v>
      </c>
      <c r="H81" s="6" t="str">
        <f>B79</f>
        <v>skinCluster_mesh_luka_hair</v>
      </c>
      <c r="K81" t="s">
        <v>159</v>
      </c>
      <c r="L81" s="2" t="s">
        <v>9</v>
      </c>
      <c r="N81"/>
      <c r="O81"/>
      <c r="P81"/>
    </row>
    <row r="83" spans="1:16">
      <c r="A83" s="2" t="s">
        <v>66</v>
      </c>
      <c r="N83"/>
      <c r="O83"/>
      <c r="P83"/>
    </row>
    <row r="84" spans="1:16">
      <c r="A84" s="2" t="s">
        <v>129</v>
      </c>
      <c r="N84"/>
      <c r="O84"/>
      <c r="P84"/>
    </row>
    <row r="85" spans="1:16">
      <c r="A85" t="s">
        <v>38</v>
      </c>
      <c r="B85" s="6" t="str">
        <f>B12</f>
        <v>pelvis</v>
      </c>
      <c r="C85" t="s">
        <v>39</v>
      </c>
      <c r="D85" s="6" t="str">
        <f>B15</f>
        <v>spine_03</v>
      </c>
      <c r="F85" t="s">
        <v>37</v>
      </c>
      <c r="H85" s="1" t="s">
        <v>52</v>
      </c>
      <c r="I85" t="s">
        <v>40</v>
      </c>
      <c r="L85" s="2" t="s">
        <v>9</v>
      </c>
      <c r="N85"/>
      <c r="O85"/>
      <c r="P85"/>
    </row>
    <row r="86" spans="1:16">
      <c r="A86" t="s">
        <v>41</v>
      </c>
      <c r="B86" s="16" t="s">
        <v>42</v>
      </c>
      <c r="C86" t="s">
        <v>28</v>
      </c>
      <c r="D86" s="10" t="str">
        <f>CONCATENATE(H85, "_curve")</f>
        <v>ik_spine_curve</v>
      </c>
      <c r="I86" t="s">
        <v>29</v>
      </c>
      <c r="L86" s="2" t="s">
        <v>9</v>
      </c>
      <c r="N86"/>
      <c r="O86"/>
      <c r="P86"/>
    </row>
    <row r="87" spans="1:16">
      <c r="A87" t="s">
        <v>41</v>
      </c>
      <c r="B87" s="16" t="s">
        <v>43</v>
      </c>
      <c r="C87" t="s">
        <v>28</v>
      </c>
      <c r="D87" s="10" t="str">
        <f>CONCATENATE(H85, "_effector")</f>
        <v>ik_spine_effector</v>
      </c>
      <c r="I87" t="s">
        <v>29</v>
      </c>
      <c r="L87" s="2" t="s">
        <v>9</v>
      </c>
      <c r="N87"/>
      <c r="O87"/>
      <c r="P87"/>
    </row>
    <row r="88" spans="1:16">
      <c r="A88" t="s">
        <v>27</v>
      </c>
      <c r="B88" s="6" t="str">
        <f>D86</f>
        <v>ik_spine_curve</v>
      </c>
      <c r="I88" t="s">
        <v>46</v>
      </c>
      <c r="L88" s="2" t="s">
        <v>9</v>
      </c>
      <c r="M88" s="1"/>
      <c r="N88"/>
      <c r="O88"/>
      <c r="P88"/>
    </row>
    <row r="90" spans="1:16">
      <c r="A90" s="2" t="s">
        <v>130</v>
      </c>
      <c r="N90"/>
      <c r="O90"/>
      <c r="P90"/>
    </row>
    <row r="91" spans="1:16">
      <c r="A91" t="s">
        <v>44</v>
      </c>
      <c r="B91" s="6" t="str">
        <f>B12</f>
        <v>pelvis</v>
      </c>
      <c r="C91" t="s">
        <v>37</v>
      </c>
      <c r="D91" s="10" t="str">
        <f>CONCATENATE(M91, "_bind")</f>
        <v>hip_bind</v>
      </c>
      <c r="I91" t="s">
        <v>45</v>
      </c>
      <c r="L91" s="2" t="s">
        <v>9</v>
      </c>
      <c r="M91" s="1" t="s">
        <v>59</v>
      </c>
      <c r="N91"/>
      <c r="O91"/>
      <c r="P91"/>
    </row>
    <row r="92" spans="1:16">
      <c r="A92" t="s">
        <v>44</v>
      </c>
      <c r="B92" s="6" t="str">
        <f>B15</f>
        <v>spine_03</v>
      </c>
      <c r="C92" t="s">
        <v>37</v>
      </c>
      <c r="D92" s="10" t="str">
        <f>CONCATENATE(M92, "_bind")</f>
        <v>shoulder_bind</v>
      </c>
      <c r="I92" t="s">
        <v>45</v>
      </c>
      <c r="L92" s="2" t="s">
        <v>9</v>
      </c>
      <c r="M92" s="1" t="s">
        <v>60</v>
      </c>
      <c r="N92"/>
      <c r="O92"/>
      <c r="P92"/>
    </row>
    <row r="93" spans="1:16">
      <c r="A93" t="s">
        <v>27</v>
      </c>
      <c r="B93" s="6" t="str">
        <f>D91</f>
        <v>hip_bind</v>
      </c>
      <c r="I93" t="s">
        <v>46</v>
      </c>
      <c r="L93" s="2" t="s">
        <v>9</v>
      </c>
      <c r="M93" s="1"/>
      <c r="N93"/>
      <c r="O93"/>
      <c r="P93"/>
    </row>
    <row r="94" spans="1:16">
      <c r="A94" t="s">
        <v>27</v>
      </c>
      <c r="B94" s="6" t="str">
        <f>D92</f>
        <v>shoulder_bind</v>
      </c>
      <c r="I94" t="s">
        <v>46</v>
      </c>
      <c r="L94" s="2" t="s">
        <v>9</v>
      </c>
      <c r="N94"/>
      <c r="O94"/>
      <c r="P94"/>
    </row>
    <row r="96" spans="1:16">
      <c r="A96" s="2" t="s">
        <v>131</v>
      </c>
      <c r="N96"/>
      <c r="O96"/>
      <c r="P96"/>
    </row>
    <row r="97" spans="1:16">
      <c r="A97" t="s">
        <v>33</v>
      </c>
      <c r="B97" s="6" t="str">
        <f>CONCATENATE("skinCluster_", B98)</f>
        <v>skinCluster_ik_spine_curve</v>
      </c>
      <c r="I97" t="s">
        <v>36</v>
      </c>
      <c r="L97" s="2" t="s">
        <v>9</v>
      </c>
      <c r="N97"/>
      <c r="O97"/>
      <c r="P97"/>
    </row>
    <row r="98" spans="1:16">
      <c r="A98" t="s">
        <v>34</v>
      </c>
      <c r="B98" s="6" t="str">
        <f>D86</f>
        <v>ik_spine_curve</v>
      </c>
      <c r="I98" t="s">
        <v>35</v>
      </c>
      <c r="L98" s="2" t="s">
        <v>9</v>
      </c>
    </row>
    <row r="99" spans="1:16">
      <c r="A99" t="s">
        <v>31</v>
      </c>
      <c r="B99" s="6" t="str">
        <f>B98</f>
        <v>ik_spine_curve</v>
      </c>
      <c r="C99" t="s">
        <v>28</v>
      </c>
      <c r="D99" s="6" t="str">
        <f>D92</f>
        <v>shoulder_bind</v>
      </c>
      <c r="F99" t="s">
        <v>28</v>
      </c>
      <c r="H99" s="6" t="str">
        <f>D91</f>
        <v>hip_bind</v>
      </c>
      <c r="I99" t="s">
        <v>47</v>
      </c>
      <c r="L99" s="2" t="s">
        <v>9</v>
      </c>
    </row>
    <row r="101" spans="1:16">
      <c r="A101" s="2" t="s">
        <v>132</v>
      </c>
    </row>
    <row r="102" spans="1:16">
      <c r="A102" t="s">
        <v>48</v>
      </c>
      <c r="B102" s="10" t="str">
        <f>CONCATENATE(M91, "_CTRL")</f>
        <v>hip_CTRL</v>
      </c>
      <c r="C102" t="s">
        <v>49</v>
      </c>
      <c r="D102" s="3">
        <f>D12+M102</f>
        <v>0</v>
      </c>
      <c r="E102" t="s">
        <v>2</v>
      </c>
      <c r="F102" s="4">
        <f>F12+N102</f>
        <v>3.0999999999999996</v>
      </c>
      <c r="G102" t="s">
        <v>2</v>
      </c>
      <c r="H102" s="5">
        <f>H12+O102</f>
        <v>94</v>
      </c>
      <c r="I102" t="s">
        <v>72</v>
      </c>
      <c r="J102" s="6">
        <f>P102</f>
        <v>17</v>
      </c>
      <c r="K102" t="s">
        <v>73</v>
      </c>
      <c r="L102" s="2" t="s">
        <v>9</v>
      </c>
      <c r="M102" s="3">
        <v>0</v>
      </c>
      <c r="N102" s="4">
        <v>-4</v>
      </c>
      <c r="O102" s="5">
        <v>0</v>
      </c>
      <c r="P102" s="12">
        <v>17</v>
      </c>
    </row>
    <row r="103" spans="1:16">
      <c r="A103" t="s">
        <v>51</v>
      </c>
      <c r="D103" s="3">
        <f>D102-M102</f>
        <v>0</v>
      </c>
      <c r="E103" t="s">
        <v>2</v>
      </c>
      <c r="F103" s="4">
        <f>F102-N102</f>
        <v>7.1</v>
      </c>
      <c r="G103" t="s">
        <v>2</v>
      </c>
      <c r="H103" s="5">
        <f>H102-O102</f>
        <v>94</v>
      </c>
      <c r="I103" s="6" t="str">
        <f>CONCATENATE(", """, B102, ".scalePivot"", """, B102, ".rotatePivot"")")</f>
        <v>, "hip_CTRL.scalePivot", "hip_CTRL.rotatePivot")</v>
      </c>
      <c r="K103" s="1"/>
      <c r="L103" s="2" t="s">
        <v>9</v>
      </c>
    </row>
    <row r="104" spans="1:16">
      <c r="A104" t="s">
        <v>41</v>
      </c>
      <c r="B104" s="16" t="s">
        <v>50</v>
      </c>
      <c r="C104" t="s">
        <v>28</v>
      </c>
      <c r="D104" s="10" t="str">
        <f>CONCATENATE(B102, "_nurb")</f>
        <v>hip_CTRL_nurb</v>
      </c>
      <c r="I104" t="s">
        <v>29</v>
      </c>
      <c r="L104" s="2" t="s">
        <v>9</v>
      </c>
    </row>
    <row r="106" spans="1:16">
      <c r="A106" s="2" t="s">
        <v>133</v>
      </c>
    </row>
    <row r="107" spans="1:16">
      <c r="A107" t="s">
        <v>48</v>
      </c>
      <c r="B107" s="10" t="str">
        <f>CONCATENATE(M92, "_CTRL")</f>
        <v>shoulder_CTRL</v>
      </c>
      <c r="C107" t="s">
        <v>49</v>
      </c>
      <c r="D107" s="3">
        <f>D15+M107</f>
        <v>0</v>
      </c>
      <c r="E107" t="s">
        <v>2</v>
      </c>
      <c r="F107" s="4">
        <f>F15+N107</f>
        <v>3.0999999999999996</v>
      </c>
      <c r="G107" t="s">
        <v>2</v>
      </c>
      <c r="H107" s="5">
        <f>H15+O107</f>
        <v>125</v>
      </c>
      <c r="I107" t="s">
        <v>72</v>
      </c>
      <c r="J107" s="6">
        <f>P107</f>
        <v>18</v>
      </c>
      <c r="K107" t="s">
        <v>73</v>
      </c>
      <c r="L107" s="2" t="s">
        <v>9</v>
      </c>
      <c r="M107" s="3">
        <v>0</v>
      </c>
      <c r="N107" s="4">
        <v>-4</v>
      </c>
      <c r="O107" s="5">
        <v>0</v>
      </c>
      <c r="P107" s="12">
        <v>18</v>
      </c>
    </row>
    <row r="108" spans="1:16">
      <c r="A108" t="s">
        <v>51</v>
      </c>
      <c r="D108" s="3">
        <f>D107-M107</f>
        <v>0</v>
      </c>
      <c r="E108" t="s">
        <v>2</v>
      </c>
      <c r="F108" s="4">
        <f>F107-N107</f>
        <v>7.1</v>
      </c>
      <c r="G108" t="s">
        <v>2</v>
      </c>
      <c r="H108" s="5">
        <f>H107-O107</f>
        <v>125</v>
      </c>
      <c r="I108" s="6" t="str">
        <f>CONCATENATE(", """, B107, ".scalePivot"", """, B107, ".rotatePivot"")")</f>
        <v>, "shoulder_CTRL.scalePivot", "shoulder_CTRL.rotatePivot")</v>
      </c>
      <c r="K108" s="1"/>
      <c r="L108" s="2" t="s">
        <v>9</v>
      </c>
    </row>
    <row r="109" spans="1:16">
      <c r="A109" t="s">
        <v>41</v>
      </c>
      <c r="B109" s="16" t="s">
        <v>50</v>
      </c>
      <c r="C109" t="s">
        <v>28</v>
      </c>
      <c r="D109" s="10" t="str">
        <f>CONCATENATE(B107, "_nurb")</f>
        <v>shoulder_CTRL_nurb</v>
      </c>
      <c r="I109" t="s">
        <v>29</v>
      </c>
      <c r="L109" s="2" t="s">
        <v>9</v>
      </c>
    </row>
    <row r="111" spans="1:16">
      <c r="A111" s="2" t="s">
        <v>134</v>
      </c>
    </row>
    <row r="112" spans="1:16">
      <c r="A112" t="s">
        <v>53</v>
      </c>
      <c r="B112" s="6" t="str">
        <f>CONCATENATE(B102, ".rotateOrder")</f>
        <v>hip_CTRL.rotateOrder</v>
      </c>
      <c r="C112" t="s">
        <v>54</v>
      </c>
      <c r="D112" s="11">
        <v>4</v>
      </c>
      <c r="I112" t="s">
        <v>55</v>
      </c>
      <c r="L112" s="2" t="s">
        <v>9</v>
      </c>
      <c r="M112" s="3" t="s">
        <v>94</v>
      </c>
    </row>
    <row r="113" spans="1:16">
      <c r="A113" t="s">
        <v>53</v>
      </c>
      <c r="B113" s="6" t="str">
        <f>CONCATENATE(D91, ".rotateOrder")</f>
        <v>hip_bind.rotateOrder</v>
      </c>
      <c r="C113" t="s">
        <v>54</v>
      </c>
      <c r="D113" s="11">
        <v>4</v>
      </c>
      <c r="I113" t="s">
        <v>55</v>
      </c>
      <c r="L113" s="2" t="s">
        <v>9</v>
      </c>
      <c r="M113" s="3" t="s">
        <v>94</v>
      </c>
    </row>
    <row r="114" spans="1:16">
      <c r="A114" t="s">
        <v>53</v>
      </c>
      <c r="B114" s="6" t="str">
        <f>CONCATENATE(B107, ".rotateOrder")</f>
        <v>shoulder_CTRL.rotateOrder</v>
      </c>
      <c r="C114" t="s">
        <v>54</v>
      </c>
      <c r="D114" s="11">
        <v>4</v>
      </c>
      <c r="I114" t="s">
        <v>55</v>
      </c>
      <c r="L114" s="2" t="s">
        <v>9</v>
      </c>
      <c r="M114" s="3" t="s">
        <v>94</v>
      </c>
      <c r="N114"/>
      <c r="O114"/>
      <c r="P114"/>
    </row>
    <row r="115" spans="1:16">
      <c r="A115" t="s">
        <v>53</v>
      </c>
      <c r="B115" s="6" t="str">
        <f>CONCATENATE(D92, ".rotateOrder")</f>
        <v>shoulder_bind.rotateOrder</v>
      </c>
      <c r="C115" t="s">
        <v>54</v>
      </c>
      <c r="D115" s="11">
        <v>4</v>
      </c>
      <c r="I115" t="s">
        <v>55</v>
      </c>
      <c r="L115" s="2" t="s">
        <v>9</v>
      </c>
      <c r="M115" s="3" t="s">
        <v>94</v>
      </c>
      <c r="N115"/>
      <c r="O115"/>
      <c r="P115"/>
    </row>
    <row r="116" spans="1:16">
      <c r="B116" s="6"/>
      <c r="D116" s="11"/>
      <c r="N116"/>
      <c r="O116"/>
      <c r="P116"/>
    </row>
    <row r="117" spans="1:16">
      <c r="A117" s="2" t="s">
        <v>135</v>
      </c>
      <c r="B117" s="6"/>
      <c r="D117" s="11"/>
      <c r="N117"/>
      <c r="O117"/>
      <c r="P117"/>
    </row>
    <row r="118" spans="1:16">
      <c r="A118" t="s">
        <v>61</v>
      </c>
      <c r="B118" s="6" t="str">
        <f>B102</f>
        <v>hip_CTRL</v>
      </c>
      <c r="C118" t="s">
        <v>28</v>
      </c>
      <c r="D118" s="6" t="str">
        <f>D91</f>
        <v>hip_bind</v>
      </c>
      <c r="I118" t="s">
        <v>62</v>
      </c>
      <c r="L118" s="2" t="s">
        <v>9</v>
      </c>
      <c r="N118"/>
      <c r="O118"/>
      <c r="P118"/>
    </row>
    <row r="119" spans="1:16">
      <c r="A119" t="s">
        <v>61</v>
      </c>
      <c r="B119" s="6" t="str">
        <f>B107</f>
        <v>shoulder_CTRL</v>
      </c>
      <c r="C119" t="s">
        <v>28</v>
      </c>
      <c r="D119" s="6" t="str">
        <f>D92</f>
        <v>shoulder_bind</v>
      </c>
      <c r="I119" t="s">
        <v>62</v>
      </c>
      <c r="L119" s="2" t="s">
        <v>9</v>
      </c>
      <c r="N119"/>
      <c r="O119"/>
      <c r="P119"/>
    </row>
    <row r="121" spans="1:16">
      <c r="A121" s="2" t="s">
        <v>136</v>
      </c>
      <c r="N121"/>
      <c r="O121"/>
      <c r="P121"/>
    </row>
    <row r="122" spans="1:16">
      <c r="A122" t="s">
        <v>53</v>
      </c>
      <c r="B122" s="6" t="str">
        <f>CONCATENATE(H85, ".dTwistControlEnable")</f>
        <v>ik_spine.dTwistControlEnable</v>
      </c>
      <c r="C122" t="s">
        <v>54</v>
      </c>
      <c r="D122" s="11">
        <v>1</v>
      </c>
      <c r="I122" t="s">
        <v>55</v>
      </c>
      <c r="L122" s="2" t="s">
        <v>9</v>
      </c>
      <c r="N122"/>
      <c r="O122"/>
      <c r="P122"/>
    </row>
    <row r="123" spans="1:16">
      <c r="A123" t="s">
        <v>53</v>
      </c>
      <c r="B123" s="6" t="str">
        <f>CONCATENATE(H85, ".dWorldUpType")</f>
        <v>ik_spine.dWorldUpType</v>
      </c>
      <c r="C123" t="s">
        <v>54</v>
      </c>
      <c r="D123" s="11">
        <v>4</v>
      </c>
      <c r="I123" t="s">
        <v>55</v>
      </c>
      <c r="L123" s="2" t="s">
        <v>9</v>
      </c>
      <c r="N123"/>
      <c r="O123"/>
      <c r="P123"/>
    </row>
    <row r="124" spans="1:16">
      <c r="A124" t="s">
        <v>65</v>
      </c>
      <c r="B124" s="6" t="str">
        <f>CONCATENATE(D91, ".worldMatrix[0]")</f>
        <v>hip_bind.worldMatrix[0]</v>
      </c>
      <c r="C124" t="s">
        <v>28</v>
      </c>
      <c r="D124" s="6" t="str">
        <f>CONCATENATE(H85,".dWorldUpMatrix")</f>
        <v>ik_spine.dWorldUpMatrix</v>
      </c>
      <c r="I124" t="s">
        <v>29</v>
      </c>
      <c r="L124" s="2" t="s">
        <v>9</v>
      </c>
      <c r="N124"/>
      <c r="O124"/>
      <c r="P124"/>
    </row>
    <row r="125" spans="1:16">
      <c r="A125" t="s">
        <v>65</v>
      </c>
      <c r="B125" s="6" t="str">
        <f>CONCATENATE(D92, ".worldMatrix[0]")</f>
        <v>shoulder_bind.worldMatrix[0]</v>
      </c>
      <c r="C125" t="s">
        <v>28</v>
      </c>
      <c r="D125" s="6" t="str">
        <f>CONCATENATE(H85,".dWorldUpMatrixEnd")</f>
        <v>ik_spine.dWorldUpMatrixEnd</v>
      </c>
      <c r="I125" t="s">
        <v>29</v>
      </c>
      <c r="L125" s="2" t="s">
        <v>9</v>
      </c>
      <c r="N125"/>
      <c r="O125"/>
      <c r="P125"/>
    </row>
    <row r="127" spans="1:16">
      <c r="A127" s="2" t="s">
        <v>67</v>
      </c>
      <c r="N127"/>
      <c r="O127"/>
      <c r="P127"/>
    </row>
    <row r="128" spans="1:16">
      <c r="A128" s="2" t="s">
        <v>137</v>
      </c>
      <c r="N128"/>
      <c r="O128"/>
      <c r="P128"/>
    </row>
    <row r="129" spans="1:16">
      <c r="A129" t="s">
        <v>20</v>
      </c>
      <c r="L129" s="2" t="s">
        <v>9</v>
      </c>
      <c r="N129"/>
      <c r="O129"/>
      <c r="P129"/>
    </row>
    <row r="130" spans="1:16">
      <c r="A130" t="s">
        <v>14</v>
      </c>
      <c r="B130" s="10" t="str">
        <f>CONCATENATE("fk_", M91)</f>
        <v>fk_hip</v>
      </c>
      <c r="C130" t="s">
        <v>15</v>
      </c>
      <c r="D130" s="7">
        <f>D12</f>
        <v>0</v>
      </c>
      <c r="E130" t="s">
        <v>2</v>
      </c>
      <c r="F130" s="8">
        <f>F12</f>
        <v>7.1</v>
      </c>
      <c r="G130" t="s">
        <v>2</v>
      </c>
      <c r="H130" s="9">
        <f>H12</f>
        <v>94</v>
      </c>
      <c r="I130" t="s">
        <v>3</v>
      </c>
      <c r="L130" s="2" t="s">
        <v>9</v>
      </c>
      <c r="N130"/>
      <c r="O130"/>
      <c r="P130"/>
    </row>
    <row r="131" spans="1:16">
      <c r="A131" t="s">
        <v>14</v>
      </c>
      <c r="B131" s="10" t="str">
        <f>CONCATENATE("fk_", B13)</f>
        <v>fk_spine_01</v>
      </c>
      <c r="C131" t="s">
        <v>15</v>
      </c>
      <c r="D131" s="7">
        <f>D13</f>
        <v>0</v>
      </c>
      <c r="E131" t="s">
        <v>2</v>
      </c>
      <c r="F131" s="8">
        <f>F13</f>
        <v>7.1</v>
      </c>
      <c r="G131" t="s">
        <v>2</v>
      </c>
      <c r="H131" s="9">
        <f>H13</f>
        <v>101</v>
      </c>
      <c r="I131" t="s">
        <v>16</v>
      </c>
      <c r="J131" s="6" t="str">
        <f>B130</f>
        <v>fk_hip</v>
      </c>
      <c r="K131" t="s">
        <v>70</v>
      </c>
      <c r="L131" s="2" t="s">
        <v>9</v>
      </c>
      <c r="N131"/>
      <c r="O131"/>
      <c r="P131"/>
    </row>
    <row r="132" spans="1:16">
      <c r="A132" t="s">
        <v>14</v>
      </c>
      <c r="B132" s="10" t="str">
        <f>CONCATENATE("fk_", B14)</f>
        <v>fk_spine_02</v>
      </c>
      <c r="C132" t="s">
        <v>15</v>
      </c>
      <c r="D132" s="7">
        <f>D14</f>
        <v>0</v>
      </c>
      <c r="E132" t="s">
        <v>2</v>
      </c>
      <c r="F132" s="8">
        <f>F14</f>
        <v>7.1</v>
      </c>
      <c r="G132" t="s">
        <v>2</v>
      </c>
      <c r="H132" s="9">
        <f>H14</f>
        <v>113</v>
      </c>
      <c r="I132" t="s">
        <v>16</v>
      </c>
      <c r="J132" s="6" t="str">
        <f>B131</f>
        <v>fk_spine_01</v>
      </c>
      <c r="K132" t="s">
        <v>70</v>
      </c>
      <c r="L132" s="2" t="s">
        <v>9</v>
      </c>
      <c r="N132"/>
      <c r="O132"/>
      <c r="P132"/>
    </row>
    <row r="133" spans="1:16">
      <c r="A133" t="s">
        <v>14</v>
      </c>
      <c r="B133" s="10" t="str">
        <f>CONCATENATE("fk_", M92)</f>
        <v>fk_shoulder</v>
      </c>
      <c r="C133" t="s">
        <v>15</v>
      </c>
      <c r="D133" s="7">
        <f>D15</f>
        <v>0</v>
      </c>
      <c r="E133" t="s">
        <v>2</v>
      </c>
      <c r="F133" s="8">
        <f>F15</f>
        <v>7.1</v>
      </c>
      <c r="G133" t="s">
        <v>2</v>
      </c>
      <c r="H133" s="9">
        <f>H15</f>
        <v>125</v>
      </c>
      <c r="I133" t="s">
        <v>16</v>
      </c>
      <c r="J133" s="6" t="str">
        <f>B132</f>
        <v>fk_spine_02</v>
      </c>
      <c r="K133" t="s">
        <v>70</v>
      </c>
      <c r="L133" s="2" t="s">
        <v>9</v>
      </c>
      <c r="N133"/>
      <c r="O133"/>
      <c r="P133"/>
    </row>
    <row r="135" spans="1:16">
      <c r="A135" s="2" t="s">
        <v>138</v>
      </c>
      <c r="N135"/>
      <c r="O135"/>
      <c r="P135"/>
    </row>
    <row r="136" spans="1:16">
      <c r="A136" t="s">
        <v>68</v>
      </c>
      <c r="B136" s="6" t="str">
        <f>B130</f>
        <v>fk_hip</v>
      </c>
      <c r="I136" t="s">
        <v>69</v>
      </c>
      <c r="L136" s="2" t="s">
        <v>9</v>
      </c>
      <c r="N136"/>
      <c r="O136"/>
      <c r="P136"/>
    </row>
    <row r="138" spans="1:16">
      <c r="A138" s="2" t="s">
        <v>139</v>
      </c>
      <c r="N138"/>
      <c r="O138"/>
      <c r="P138"/>
    </row>
    <row r="139" spans="1:16">
      <c r="A139" t="s">
        <v>53</v>
      </c>
      <c r="B139" s="6" t="str">
        <f>CONCATENATE(B131, ".rotateOrder")</f>
        <v>fk_spine_01.rotateOrder</v>
      </c>
      <c r="C139" t="s">
        <v>54</v>
      </c>
      <c r="D139" s="11">
        <v>5</v>
      </c>
      <c r="I139" t="s">
        <v>55</v>
      </c>
      <c r="L139" s="2" t="s">
        <v>9</v>
      </c>
      <c r="M139" s="3" t="s">
        <v>95</v>
      </c>
      <c r="N139"/>
      <c r="O139"/>
      <c r="P139"/>
    </row>
    <row r="140" spans="1:16">
      <c r="A140" t="s">
        <v>53</v>
      </c>
      <c r="B140" s="6" t="str">
        <f>CONCATENATE(B132, ".rotateOrder")</f>
        <v>fk_spine_02.rotateOrder</v>
      </c>
      <c r="C140" t="s">
        <v>54</v>
      </c>
      <c r="D140" s="11">
        <v>5</v>
      </c>
      <c r="I140" t="s">
        <v>55</v>
      </c>
      <c r="L140" s="2" t="s">
        <v>9</v>
      </c>
      <c r="M140" s="3" t="s">
        <v>95</v>
      </c>
      <c r="N140"/>
      <c r="O140"/>
      <c r="P140"/>
    </row>
    <row r="142" spans="1:16">
      <c r="A142" s="2" t="s">
        <v>140</v>
      </c>
      <c r="N142"/>
      <c r="O142"/>
      <c r="P142"/>
    </row>
    <row r="143" spans="1:16">
      <c r="A143" t="s">
        <v>113</v>
      </c>
      <c r="B143" s="10" t="str">
        <f>CONCATENATE(M91, "_FKConst")</f>
        <v>hip_FKConst</v>
      </c>
      <c r="D143" s="1"/>
      <c r="I143" t="s">
        <v>114</v>
      </c>
      <c r="L143" s="2" t="s">
        <v>9</v>
      </c>
      <c r="N143"/>
      <c r="O143"/>
      <c r="P143"/>
    </row>
    <row r="144" spans="1:16">
      <c r="A144" t="s">
        <v>113</v>
      </c>
      <c r="B144" s="15" t="str">
        <f>CONCATENATE(M92, "_FKConst")</f>
        <v>shoulder_FKConst</v>
      </c>
      <c r="D144" s="6"/>
      <c r="I144" t="s">
        <v>114</v>
      </c>
      <c r="L144" s="2" t="s">
        <v>9</v>
      </c>
      <c r="N144"/>
      <c r="O144"/>
      <c r="P144"/>
    </row>
    <row r="145" spans="1:16">
      <c r="A145" t="s">
        <v>27</v>
      </c>
      <c r="B145" s="6" t="str">
        <f>B102</f>
        <v>hip_CTRL</v>
      </c>
      <c r="C145" t="s">
        <v>28</v>
      </c>
      <c r="D145" s="6" t="str">
        <f>B143</f>
        <v>hip_FKConst</v>
      </c>
      <c r="I145" t="s">
        <v>29</v>
      </c>
      <c r="L145" s="2" t="s">
        <v>9</v>
      </c>
      <c r="N145"/>
      <c r="O145"/>
      <c r="P145"/>
    </row>
    <row r="146" spans="1:16">
      <c r="A146" t="s">
        <v>27</v>
      </c>
      <c r="B146" s="6" t="str">
        <f>B107</f>
        <v>shoulder_CTRL</v>
      </c>
      <c r="C146" t="s">
        <v>28</v>
      </c>
      <c r="D146" s="6" t="str">
        <f>B144</f>
        <v>shoulder_FKConst</v>
      </c>
      <c r="I146" t="s">
        <v>29</v>
      </c>
      <c r="L146" s="2" t="s">
        <v>9</v>
      </c>
      <c r="N146"/>
      <c r="O146"/>
      <c r="P146"/>
    </row>
    <row r="148" spans="1:16">
      <c r="A148" s="2" t="s">
        <v>141</v>
      </c>
      <c r="B148" s="6"/>
      <c r="D148" s="11"/>
    </row>
    <row r="149" spans="1:16">
      <c r="A149" t="s">
        <v>61</v>
      </c>
      <c r="B149" s="6" t="str">
        <f>B130</f>
        <v>fk_hip</v>
      </c>
      <c r="C149" t="s">
        <v>28</v>
      </c>
      <c r="D149" s="6" t="str">
        <f>D145</f>
        <v>hip_FKConst</v>
      </c>
      <c r="I149" t="s">
        <v>62</v>
      </c>
      <c r="L149" s="2" t="s">
        <v>9</v>
      </c>
    </row>
    <row r="150" spans="1:16">
      <c r="A150" t="s">
        <v>61</v>
      </c>
      <c r="B150" s="6" t="str">
        <f>B133</f>
        <v>fk_shoulder</v>
      </c>
      <c r="C150" t="s">
        <v>28</v>
      </c>
      <c r="D150" s="6" t="str">
        <f>D146</f>
        <v>shoulder_FKConst</v>
      </c>
      <c r="I150" t="s">
        <v>62</v>
      </c>
      <c r="L150" s="2" t="s">
        <v>9</v>
      </c>
    </row>
    <row r="152" spans="1:16">
      <c r="A152" s="2" t="s">
        <v>142</v>
      </c>
    </row>
    <row r="153" spans="1:16">
      <c r="A153" t="s">
        <v>48</v>
      </c>
      <c r="B153" s="10" t="str">
        <f>CONCATENATE(B131, "_CTRL_nurb")</f>
        <v>fk_spine_01_CTRL_nurb</v>
      </c>
      <c r="C153" t="s">
        <v>49</v>
      </c>
      <c r="D153" s="3">
        <f>M153</f>
        <v>0</v>
      </c>
      <c r="E153" t="s">
        <v>2</v>
      </c>
      <c r="F153" s="4">
        <f>N153</f>
        <v>-5</v>
      </c>
      <c r="G153" t="s">
        <v>2</v>
      </c>
      <c r="H153" s="5">
        <f>O153</f>
        <v>0</v>
      </c>
      <c r="I153" t="s">
        <v>72</v>
      </c>
      <c r="J153">
        <f>P153</f>
        <v>16</v>
      </c>
      <c r="K153" t="s">
        <v>73</v>
      </c>
      <c r="L153" s="2" t="s">
        <v>9</v>
      </c>
      <c r="M153" s="3">
        <v>0</v>
      </c>
      <c r="N153" s="4">
        <v>-5</v>
      </c>
      <c r="O153" s="5">
        <v>0</v>
      </c>
      <c r="P153" s="12">
        <v>16</v>
      </c>
    </row>
    <row r="154" spans="1:16">
      <c r="A154" t="s">
        <v>27</v>
      </c>
      <c r="B154" s="10" t="str">
        <f>CONCATENATE(B153, "Shape")</f>
        <v>fk_spine_01_CTRL_nurbShape</v>
      </c>
      <c r="C154" t="s">
        <v>28</v>
      </c>
      <c r="D154" s="6" t="str">
        <f>B131</f>
        <v>fk_spine_01</v>
      </c>
      <c r="I154" t="s">
        <v>75</v>
      </c>
      <c r="L154" s="2" t="s">
        <v>9</v>
      </c>
    </row>
    <row r="155" spans="1:16">
      <c r="A155" t="s">
        <v>41</v>
      </c>
      <c r="B155" s="6" t="str">
        <f>B154</f>
        <v>fk_spine_01_CTRL_nurbShape</v>
      </c>
      <c r="C155" t="s">
        <v>28</v>
      </c>
      <c r="D155" s="10" t="str">
        <f>CONCATENATE(B131, "Shape")</f>
        <v>fk_spine_01Shape</v>
      </c>
      <c r="I155" t="s">
        <v>29</v>
      </c>
      <c r="L155" s="2" t="s">
        <v>9</v>
      </c>
    </row>
    <row r="156" spans="1:16">
      <c r="A156" t="s">
        <v>76</v>
      </c>
      <c r="B156" s="6" t="str">
        <f>B153</f>
        <v>fk_spine_01_CTRL_nurb</v>
      </c>
      <c r="I156" t="s">
        <v>29</v>
      </c>
      <c r="L156" s="2" t="s">
        <v>9</v>
      </c>
    </row>
    <row r="157" spans="1:16">
      <c r="A157" t="s">
        <v>41</v>
      </c>
      <c r="B157" s="6" t="str">
        <f>B131</f>
        <v>fk_spine_01</v>
      </c>
      <c r="C157" t="s">
        <v>28</v>
      </c>
      <c r="D157" s="10" t="str">
        <f>CONCATENATE(B131, "_CTRL")</f>
        <v>fk_spine_01_CTRL</v>
      </c>
      <c r="I157" t="s">
        <v>29</v>
      </c>
      <c r="L157" s="2" t="s">
        <v>9</v>
      </c>
    </row>
    <row r="158" spans="1:16">
      <c r="B158" s="6"/>
      <c r="D158" s="6"/>
    </row>
    <row r="159" spans="1:16">
      <c r="A159" s="2" t="s">
        <v>143</v>
      </c>
    </row>
    <row r="160" spans="1:16">
      <c r="A160" t="s">
        <v>48</v>
      </c>
      <c r="B160" s="10" t="str">
        <f>CONCATENATE(B132, "_CTRL_nurb")</f>
        <v>fk_spine_02_CTRL_nurb</v>
      </c>
      <c r="C160" t="s">
        <v>49</v>
      </c>
      <c r="D160" s="3">
        <f>M160</f>
        <v>0</v>
      </c>
      <c r="E160" t="s">
        <v>2</v>
      </c>
      <c r="F160" s="4">
        <f>N160</f>
        <v>-5</v>
      </c>
      <c r="G160" t="s">
        <v>2</v>
      </c>
      <c r="H160" s="5">
        <f>O160</f>
        <v>0</v>
      </c>
      <c r="I160" t="s">
        <v>72</v>
      </c>
      <c r="J160">
        <f>P160</f>
        <v>16</v>
      </c>
      <c r="K160" t="s">
        <v>73</v>
      </c>
      <c r="L160" s="2" t="s">
        <v>9</v>
      </c>
      <c r="M160" s="3">
        <v>0</v>
      </c>
      <c r="N160" s="4">
        <v>-5</v>
      </c>
      <c r="O160" s="5">
        <v>0</v>
      </c>
      <c r="P160" s="12">
        <v>16</v>
      </c>
    </row>
    <row r="161" spans="1:16">
      <c r="A161" t="s">
        <v>27</v>
      </c>
      <c r="B161" s="10" t="str">
        <f>CONCATENATE(B160, "Shape")</f>
        <v>fk_spine_02_CTRL_nurbShape</v>
      </c>
      <c r="C161" t="s">
        <v>28</v>
      </c>
      <c r="D161" s="6" t="str">
        <f>B132</f>
        <v>fk_spine_02</v>
      </c>
      <c r="I161" t="s">
        <v>75</v>
      </c>
      <c r="L161" s="2" t="s">
        <v>9</v>
      </c>
    </row>
    <row r="162" spans="1:16">
      <c r="A162" t="s">
        <v>41</v>
      </c>
      <c r="B162" s="6" t="str">
        <f>B161</f>
        <v>fk_spine_02_CTRL_nurbShape</v>
      </c>
      <c r="C162" t="s">
        <v>28</v>
      </c>
      <c r="D162" s="10" t="str">
        <f>CONCATENATE(B132, "Shape")</f>
        <v>fk_spine_02Shape</v>
      </c>
      <c r="I162" t="s">
        <v>29</v>
      </c>
      <c r="L162" s="2" t="s">
        <v>9</v>
      </c>
    </row>
    <row r="163" spans="1:16">
      <c r="A163" t="s">
        <v>76</v>
      </c>
      <c r="B163" s="6" t="str">
        <f>B160</f>
        <v>fk_spine_02_CTRL_nurb</v>
      </c>
      <c r="I163" t="s">
        <v>29</v>
      </c>
      <c r="L163" s="2" t="s">
        <v>9</v>
      </c>
    </row>
    <row r="164" spans="1:16">
      <c r="A164" t="s">
        <v>41</v>
      </c>
      <c r="B164" s="6" t="str">
        <f>B132</f>
        <v>fk_spine_02</v>
      </c>
      <c r="C164" t="s">
        <v>28</v>
      </c>
      <c r="D164" s="10" t="str">
        <f>CONCATENATE(B132, "_CTRL")</f>
        <v>fk_spine_02_CTRL</v>
      </c>
      <c r="I164" t="s">
        <v>29</v>
      </c>
      <c r="L164" s="2" t="s">
        <v>9</v>
      </c>
    </row>
    <row r="166" spans="1:16">
      <c r="A166" s="2" t="s">
        <v>118</v>
      </c>
      <c r="M166"/>
      <c r="N166"/>
      <c r="O166"/>
      <c r="P166"/>
    </row>
    <row r="167" spans="1:16">
      <c r="A167" s="14" t="s">
        <v>144</v>
      </c>
      <c r="M167"/>
      <c r="N167"/>
      <c r="O167"/>
      <c r="P167"/>
    </row>
    <row r="168" spans="1:16">
      <c r="A168" t="s">
        <v>77</v>
      </c>
      <c r="B168" s="16" t="s">
        <v>78</v>
      </c>
      <c r="C168" t="s">
        <v>37</v>
      </c>
      <c r="D168" s="10" t="str">
        <f>CONCATENATE(H85, "_", B168)</f>
        <v>ik_spine_curveInfo</v>
      </c>
      <c r="I168" t="s">
        <v>29</v>
      </c>
      <c r="L168" s="2" t="s">
        <v>9</v>
      </c>
      <c r="M168"/>
      <c r="N168"/>
      <c r="O168"/>
      <c r="P168"/>
    </row>
    <row r="169" spans="1:16">
      <c r="A169" t="s">
        <v>65</v>
      </c>
      <c r="B169" s="15" t="str">
        <f>CONCATENATE(D86, "Shape.worldSpace[0]")</f>
        <v>ik_spine_curveShape.worldSpace[0]</v>
      </c>
      <c r="C169" t="s">
        <v>28</v>
      </c>
      <c r="D169" s="15" t="str">
        <f>CONCATENATE(D168, ".inputCurve")</f>
        <v>ik_spine_curveInfo.inputCurve</v>
      </c>
      <c r="I169" t="s">
        <v>29</v>
      </c>
      <c r="L169" s="2" t="s">
        <v>9</v>
      </c>
      <c r="M169"/>
      <c r="N169"/>
      <c r="O169"/>
      <c r="P169"/>
    </row>
    <row r="170" spans="1:16">
      <c r="A170" t="s">
        <v>77</v>
      </c>
      <c r="B170" s="16" t="s">
        <v>79</v>
      </c>
      <c r="C170" t="s">
        <v>37</v>
      </c>
      <c r="D170" s="1" t="s">
        <v>145</v>
      </c>
      <c r="I170" t="s">
        <v>29</v>
      </c>
      <c r="L170" s="2" t="s">
        <v>9</v>
      </c>
      <c r="M170"/>
      <c r="N170"/>
      <c r="O170"/>
      <c r="P170"/>
    </row>
    <row r="171" spans="1:16">
      <c r="A171" t="s">
        <v>53</v>
      </c>
      <c r="B171" s="15" t="str">
        <f>CONCATENATE(D170, ".operation")</f>
        <v>torso_stretchPercentage_div.operation</v>
      </c>
      <c r="I171" t="s">
        <v>80</v>
      </c>
      <c r="L171" s="2" t="s">
        <v>9</v>
      </c>
      <c r="M171"/>
      <c r="N171"/>
      <c r="O171"/>
      <c r="P171"/>
    </row>
    <row r="172" spans="1:16">
      <c r="A172" t="s">
        <v>65</v>
      </c>
      <c r="B172" s="15" t="str">
        <f>CONCATENATE(D168, ".arcLength")</f>
        <v>ik_spine_curveInfo.arcLength</v>
      </c>
      <c r="C172" t="s">
        <v>28</v>
      </c>
      <c r="D172" s="15" t="str">
        <f>CONCATENATE(D170, ".input1X")</f>
        <v>torso_stretchPercentage_div.input1X</v>
      </c>
      <c r="I172" t="s">
        <v>29</v>
      </c>
      <c r="L172" s="2" t="s">
        <v>9</v>
      </c>
      <c r="M172"/>
      <c r="N172"/>
      <c r="O172"/>
      <c r="P172"/>
    </row>
    <row r="173" spans="1:16">
      <c r="A173" t="s">
        <v>53</v>
      </c>
      <c r="B173" s="15" t="str">
        <f>CONCATENATE(D170, ".input2X")</f>
        <v>torso_stretchPercentage_div.input2X</v>
      </c>
      <c r="C173" t="s">
        <v>81</v>
      </c>
      <c r="D173" s="17" t="str">
        <f>B172</f>
        <v>ik_spine_curveInfo.arcLength</v>
      </c>
      <c r="I173" t="s">
        <v>85</v>
      </c>
      <c r="L173" s="2" t="s">
        <v>9</v>
      </c>
      <c r="M173"/>
      <c r="N173"/>
      <c r="O173"/>
      <c r="P173"/>
    </row>
    <row r="174" spans="1:16">
      <c r="A174" s="14" t="s">
        <v>146</v>
      </c>
      <c r="M174"/>
      <c r="N174"/>
      <c r="O174"/>
      <c r="P174"/>
    </row>
    <row r="175" spans="1:16">
      <c r="A175" t="s">
        <v>65</v>
      </c>
      <c r="B175" s="15" t="str">
        <f>CONCATENATE(D170, ".outputX")</f>
        <v>torso_stretchPercentage_div.outputX</v>
      </c>
      <c r="C175" t="s">
        <v>28</v>
      </c>
      <c r="D175" s="15" t="str">
        <f>CONCATENATE(B12, ".scaleX")</f>
        <v>pelvis.scaleX</v>
      </c>
      <c r="I175" t="s">
        <v>29</v>
      </c>
      <c r="L175" s="2" t="s">
        <v>9</v>
      </c>
      <c r="M175"/>
      <c r="N175"/>
      <c r="O175"/>
      <c r="P175"/>
    </row>
    <row r="176" spans="1:16">
      <c r="A176" t="s">
        <v>65</v>
      </c>
      <c r="B176" s="17" t="str">
        <f>B175</f>
        <v>torso_stretchPercentage_div.outputX</v>
      </c>
      <c r="C176" t="s">
        <v>28</v>
      </c>
      <c r="D176" s="15" t="str">
        <f>CONCATENATE(B13, ".scaleX")</f>
        <v>spine_01.scaleX</v>
      </c>
      <c r="I176" t="s">
        <v>29</v>
      </c>
      <c r="L176" s="2" t="s">
        <v>9</v>
      </c>
      <c r="M176"/>
      <c r="N176"/>
      <c r="O176"/>
      <c r="P176"/>
    </row>
    <row r="177" spans="1:16">
      <c r="A177" t="s">
        <v>65</v>
      </c>
      <c r="B177" s="17" t="str">
        <f>B175</f>
        <v>torso_stretchPercentage_div.outputX</v>
      </c>
      <c r="C177" t="s">
        <v>28</v>
      </c>
      <c r="D177" s="15" t="str">
        <f>CONCATENATE(B14, ".scaleX")</f>
        <v>spine_02.scaleX</v>
      </c>
      <c r="I177" t="s">
        <v>29</v>
      </c>
      <c r="L177" s="2" t="s">
        <v>9</v>
      </c>
      <c r="M177"/>
      <c r="N177"/>
      <c r="O177"/>
      <c r="P177"/>
    </row>
    <row r="178" spans="1:16">
      <c r="A178" t="s">
        <v>65</v>
      </c>
      <c r="B178" s="17" t="str">
        <f>B175</f>
        <v>torso_stretchPercentage_div.outputX</v>
      </c>
      <c r="C178" t="s">
        <v>28</v>
      </c>
      <c r="D178" s="15" t="str">
        <f>CONCATENATE(B15, ".scaleX")</f>
        <v>spine_03.scaleX</v>
      </c>
      <c r="I178" t="s">
        <v>29</v>
      </c>
      <c r="L178" s="2" t="s">
        <v>9</v>
      </c>
      <c r="M178"/>
      <c r="N178"/>
      <c r="O178"/>
      <c r="P178"/>
    </row>
    <row r="179" spans="1:16">
      <c r="A179" s="14" t="s">
        <v>149</v>
      </c>
      <c r="M179"/>
      <c r="N179"/>
      <c r="O179"/>
      <c r="P179"/>
    </row>
    <row r="180" spans="1:16">
      <c r="A180" t="s">
        <v>77</v>
      </c>
      <c r="B180" s="16" t="s">
        <v>79</v>
      </c>
      <c r="C180" t="s">
        <v>37</v>
      </c>
      <c r="D180" s="1" t="s">
        <v>147</v>
      </c>
      <c r="I180" t="s">
        <v>29</v>
      </c>
      <c r="L180" s="2" t="s">
        <v>9</v>
      </c>
      <c r="M180"/>
      <c r="N180"/>
      <c r="O180"/>
      <c r="P180"/>
    </row>
    <row r="181" spans="1:16">
      <c r="A181" t="s">
        <v>53</v>
      </c>
      <c r="B181" s="15" t="str">
        <f>CONCATENATE(D180, ".operation")</f>
        <v>torso_stretchPercentage_pow.operation</v>
      </c>
      <c r="I181" t="s">
        <v>82</v>
      </c>
      <c r="L181" s="2" t="s">
        <v>9</v>
      </c>
      <c r="M181"/>
      <c r="N181"/>
      <c r="O181"/>
      <c r="P181"/>
    </row>
    <row r="182" spans="1:16">
      <c r="A182" t="s">
        <v>65</v>
      </c>
      <c r="B182" s="15" t="str">
        <f>CONCATENATE(D170, ".outputX")</f>
        <v>torso_stretchPercentage_div.outputX</v>
      </c>
      <c r="C182" t="s">
        <v>28</v>
      </c>
      <c r="D182" s="15" t="str">
        <f>CONCATENATE(D180, ".input1X")</f>
        <v>torso_stretchPercentage_pow.input1X</v>
      </c>
      <c r="I182" t="s">
        <v>29</v>
      </c>
      <c r="L182" s="2" t="s">
        <v>9</v>
      </c>
      <c r="M182"/>
      <c r="N182"/>
      <c r="O182"/>
      <c r="P182"/>
    </row>
    <row r="183" spans="1:16">
      <c r="A183" t="s">
        <v>53</v>
      </c>
      <c r="B183" s="15" t="str">
        <f>CONCATENATE(D180, ".input2X")</f>
        <v>torso_stretchPercentage_pow.input2X</v>
      </c>
      <c r="I183" t="s">
        <v>83</v>
      </c>
      <c r="L183" s="2" t="s">
        <v>9</v>
      </c>
      <c r="M183"/>
      <c r="N183"/>
      <c r="O183"/>
      <c r="P183"/>
    </row>
    <row r="184" spans="1:16">
      <c r="A184" s="14" t="s">
        <v>150</v>
      </c>
      <c r="M184"/>
      <c r="N184"/>
      <c r="O184"/>
      <c r="P184"/>
    </row>
    <row r="185" spans="1:16">
      <c r="A185" t="s">
        <v>77</v>
      </c>
      <c r="B185" s="16" t="s">
        <v>79</v>
      </c>
      <c r="C185" t="s">
        <v>37</v>
      </c>
      <c r="D185" s="1" t="s">
        <v>148</v>
      </c>
      <c r="I185" t="s">
        <v>29</v>
      </c>
      <c r="L185" s="2" t="s">
        <v>9</v>
      </c>
      <c r="M185"/>
      <c r="N185"/>
      <c r="O185"/>
      <c r="P185"/>
    </row>
    <row r="186" spans="1:16">
      <c r="A186" t="s">
        <v>53</v>
      </c>
      <c r="B186" s="15" t="str">
        <f>CONCATENATE(D185, ".operation")</f>
        <v>torso_stretchPercentage_div2.operation</v>
      </c>
      <c r="I186" t="s">
        <v>80</v>
      </c>
      <c r="L186" s="2" t="s">
        <v>9</v>
      </c>
      <c r="M186"/>
      <c r="N186"/>
      <c r="O186"/>
      <c r="P186"/>
    </row>
    <row r="187" spans="1:16">
      <c r="A187" t="s">
        <v>53</v>
      </c>
      <c r="B187" s="15" t="str">
        <f>CONCATENATE(D185, ".input1X")</f>
        <v>torso_stretchPercentage_div2.input1X</v>
      </c>
      <c r="I187" t="s">
        <v>84</v>
      </c>
      <c r="L187" s="2" t="s">
        <v>9</v>
      </c>
      <c r="M187"/>
      <c r="N187"/>
      <c r="O187"/>
      <c r="P187"/>
    </row>
    <row r="188" spans="1:16">
      <c r="A188" t="s">
        <v>65</v>
      </c>
      <c r="B188" s="15" t="str">
        <f>CONCATENATE(D180, ".outputX")</f>
        <v>torso_stretchPercentage_pow.outputX</v>
      </c>
      <c r="C188" t="s">
        <v>28</v>
      </c>
      <c r="D188" s="15" t="str">
        <f>CONCATENATE(D185, ".input2X")</f>
        <v>torso_stretchPercentage_div2.input2X</v>
      </c>
      <c r="I188" t="s">
        <v>29</v>
      </c>
      <c r="L188" s="2" t="s">
        <v>9</v>
      </c>
      <c r="M188"/>
      <c r="N188"/>
      <c r="O188"/>
      <c r="P188"/>
    </row>
    <row r="189" spans="1:16">
      <c r="A189" s="14" t="s">
        <v>151</v>
      </c>
      <c r="M189"/>
      <c r="N189"/>
      <c r="O189"/>
      <c r="P189"/>
    </row>
    <row r="190" spans="1:16">
      <c r="A190" t="s">
        <v>65</v>
      </c>
      <c r="B190" s="15" t="str">
        <f>CONCATENATE(D185, ".outputX")</f>
        <v>torso_stretchPercentage_div2.outputX</v>
      </c>
      <c r="C190" t="s">
        <v>28</v>
      </c>
      <c r="D190" s="15" t="str">
        <f>CONCATENATE(B12, ".scaleY")</f>
        <v>pelvis.scaleY</v>
      </c>
      <c r="I190" t="s">
        <v>29</v>
      </c>
      <c r="L190" s="2" t="s">
        <v>9</v>
      </c>
      <c r="M190"/>
      <c r="N190"/>
      <c r="O190"/>
      <c r="P190"/>
    </row>
    <row r="191" spans="1:16">
      <c r="A191" t="s">
        <v>65</v>
      </c>
      <c r="B191" s="17" t="str">
        <f>B190</f>
        <v>torso_stretchPercentage_div2.outputX</v>
      </c>
      <c r="C191" t="s">
        <v>28</v>
      </c>
      <c r="D191" s="15" t="str">
        <f>CONCATENATE(B13, ".scaleY")</f>
        <v>spine_01.scaleY</v>
      </c>
      <c r="I191" t="s">
        <v>29</v>
      </c>
      <c r="L191" s="2" t="s">
        <v>9</v>
      </c>
      <c r="M191"/>
      <c r="N191"/>
      <c r="O191"/>
      <c r="P191"/>
    </row>
    <row r="192" spans="1:16">
      <c r="A192" t="s">
        <v>65</v>
      </c>
      <c r="B192" s="17" t="str">
        <f>B190</f>
        <v>torso_stretchPercentage_div2.outputX</v>
      </c>
      <c r="C192" t="s">
        <v>28</v>
      </c>
      <c r="D192" s="15" t="str">
        <f>CONCATENATE(B14, ".scaleY")</f>
        <v>spine_02.scaleY</v>
      </c>
      <c r="I192" t="s">
        <v>29</v>
      </c>
      <c r="L192" s="2" t="s">
        <v>9</v>
      </c>
      <c r="M192"/>
      <c r="N192"/>
      <c r="O192"/>
      <c r="P192"/>
    </row>
    <row r="193" spans="1:16">
      <c r="A193" t="s">
        <v>65</v>
      </c>
      <c r="B193" s="17" t="str">
        <f>B190</f>
        <v>torso_stretchPercentage_div2.outputX</v>
      </c>
      <c r="C193" t="s">
        <v>28</v>
      </c>
      <c r="D193" s="15" t="str">
        <f>CONCATENATE(B15, ".scaleY")</f>
        <v>spine_03.scaleY</v>
      </c>
      <c r="I193" t="s">
        <v>29</v>
      </c>
      <c r="L193" s="2" t="s">
        <v>9</v>
      </c>
      <c r="M193"/>
      <c r="N193"/>
      <c r="O193"/>
      <c r="P193"/>
    </row>
    <row r="194" spans="1:16">
      <c r="A194" t="s">
        <v>65</v>
      </c>
      <c r="B194" s="17" t="str">
        <f>B190</f>
        <v>torso_stretchPercentage_div2.outputX</v>
      </c>
      <c r="C194" t="s">
        <v>28</v>
      </c>
      <c r="D194" s="15" t="str">
        <f>CONCATENATE(B12, ".scaleZ")</f>
        <v>pelvis.scaleZ</v>
      </c>
      <c r="I194" t="s">
        <v>29</v>
      </c>
      <c r="L194" s="2" t="s">
        <v>9</v>
      </c>
      <c r="M194"/>
      <c r="N194"/>
      <c r="O194"/>
      <c r="P194"/>
    </row>
    <row r="195" spans="1:16">
      <c r="A195" t="s">
        <v>65</v>
      </c>
      <c r="B195" s="17" t="str">
        <f>B190</f>
        <v>torso_stretchPercentage_div2.outputX</v>
      </c>
      <c r="C195" t="s">
        <v>28</v>
      </c>
      <c r="D195" s="15" t="str">
        <f>CONCATENATE(B13, ".scaleZ")</f>
        <v>spine_01.scaleZ</v>
      </c>
      <c r="I195" t="s">
        <v>29</v>
      </c>
      <c r="L195" s="2" t="s">
        <v>9</v>
      </c>
      <c r="M195"/>
      <c r="N195"/>
      <c r="O195"/>
      <c r="P195"/>
    </row>
    <row r="196" spans="1:16">
      <c r="A196" t="s">
        <v>65</v>
      </c>
      <c r="B196" s="17" t="str">
        <f>B190</f>
        <v>torso_stretchPercentage_div2.outputX</v>
      </c>
      <c r="C196" t="s">
        <v>28</v>
      </c>
      <c r="D196" s="15" t="str">
        <f>CONCATENATE(B14, ".scaleZ")</f>
        <v>spine_02.scaleZ</v>
      </c>
      <c r="I196" t="s">
        <v>29</v>
      </c>
      <c r="L196" s="2" t="s">
        <v>9</v>
      </c>
      <c r="M196"/>
      <c r="N196"/>
      <c r="O196"/>
      <c r="P196"/>
    </row>
    <row r="197" spans="1:16">
      <c r="A197" t="s">
        <v>65</v>
      </c>
      <c r="B197" s="17" t="str">
        <f>B190</f>
        <v>torso_stretchPercentage_div2.outputX</v>
      </c>
      <c r="C197" t="s">
        <v>28</v>
      </c>
      <c r="D197" s="15" t="str">
        <f>CONCATENATE(B15, ".scaleZ")</f>
        <v>spine_03.scaleZ</v>
      </c>
      <c r="I197" t="s">
        <v>29</v>
      </c>
      <c r="L197" s="2" t="s">
        <v>9</v>
      </c>
      <c r="M197"/>
      <c r="N197"/>
      <c r="O197"/>
      <c r="P197"/>
    </row>
    <row r="199" spans="1:16">
      <c r="A199" s="2" t="s">
        <v>152</v>
      </c>
      <c r="M199"/>
      <c r="N199"/>
      <c r="O199"/>
      <c r="P199"/>
    </row>
    <row r="200" spans="1:16">
      <c r="A200" t="s">
        <v>91</v>
      </c>
      <c r="B200" s="1" t="s">
        <v>93</v>
      </c>
      <c r="C200" t="s">
        <v>92</v>
      </c>
      <c r="L200" s="2" t="s">
        <v>9</v>
      </c>
      <c r="M200"/>
      <c r="N200"/>
      <c r="O200"/>
      <c r="P200"/>
    </row>
    <row r="201" spans="1:16">
      <c r="A201" t="s">
        <v>51</v>
      </c>
      <c r="D201" s="3">
        <f>D12</f>
        <v>0</v>
      </c>
      <c r="E201" t="s">
        <v>2</v>
      </c>
      <c r="F201" s="3">
        <f>F12</f>
        <v>7.1</v>
      </c>
      <c r="G201" t="s">
        <v>2</v>
      </c>
      <c r="H201" s="3">
        <f>H12</f>
        <v>94</v>
      </c>
      <c r="I201" s="6" t="str">
        <f>CONCATENATE(", """, B200, ".scalePivot"", """, B200, ".rotatePivot"")")</f>
        <v>, "body_CTRL.scalePivot", "body_CTRL.rotatePivot")</v>
      </c>
      <c r="K201" s="1"/>
      <c r="L201" s="2" t="s">
        <v>9</v>
      </c>
      <c r="N201"/>
      <c r="O201"/>
      <c r="P201"/>
    </row>
    <row r="202" spans="1:16">
      <c r="A202" t="s">
        <v>53</v>
      </c>
      <c r="B202" s="6" t="str">
        <f>CONCATENATE(B200, ".rotateOrder")</f>
        <v>body_CTRL.rotateOrder</v>
      </c>
      <c r="C202" t="s">
        <v>54</v>
      </c>
      <c r="D202" s="11">
        <v>4</v>
      </c>
      <c r="I202" t="s">
        <v>55</v>
      </c>
      <c r="L202" s="2" t="s">
        <v>9</v>
      </c>
      <c r="M202" s="3" t="s">
        <v>94</v>
      </c>
      <c r="N202"/>
      <c r="O202"/>
      <c r="P202"/>
    </row>
    <row r="203" spans="1:16">
      <c r="A203" t="s">
        <v>41</v>
      </c>
      <c r="B203" s="16" t="s">
        <v>110</v>
      </c>
      <c r="C203" t="s">
        <v>28</v>
      </c>
      <c r="D203" s="10" t="str">
        <f>CONCATENATE(B200, "Shape")</f>
        <v>body_CTRLShape</v>
      </c>
      <c r="I203" t="s">
        <v>29</v>
      </c>
      <c r="L203" s="2" t="s">
        <v>9</v>
      </c>
      <c r="N203"/>
      <c r="O203"/>
      <c r="P203"/>
    </row>
    <row r="205" spans="1:16">
      <c r="A205" s="2" t="s">
        <v>153</v>
      </c>
      <c r="N205"/>
      <c r="O205"/>
      <c r="P205"/>
    </row>
    <row r="206" spans="1:16">
      <c r="A206" t="s">
        <v>113</v>
      </c>
      <c r="B206" s="1" t="s">
        <v>96</v>
      </c>
      <c r="D206" s="1"/>
      <c r="I206" t="s">
        <v>114</v>
      </c>
      <c r="L206" s="2" t="s">
        <v>9</v>
      </c>
      <c r="N206"/>
      <c r="O206"/>
      <c r="P206"/>
    </row>
    <row r="207" spans="1:16">
      <c r="A207" t="s">
        <v>27</v>
      </c>
      <c r="B207" s="17" t="str">
        <f>H85</f>
        <v>ik_spine</v>
      </c>
      <c r="C207" t="s">
        <v>28</v>
      </c>
      <c r="D207" s="6" t="str">
        <f>B206</f>
        <v>torso_grp</v>
      </c>
      <c r="I207" t="s">
        <v>29</v>
      </c>
      <c r="L207" s="2" t="s">
        <v>9</v>
      </c>
      <c r="N207"/>
      <c r="O207"/>
      <c r="P207"/>
    </row>
    <row r="208" spans="1:16">
      <c r="A208" t="s">
        <v>27</v>
      </c>
      <c r="B208" s="6" t="str">
        <f>D86</f>
        <v>ik_spine_curve</v>
      </c>
      <c r="C208" t="s">
        <v>28</v>
      </c>
      <c r="D208" s="6" t="str">
        <f>B206</f>
        <v>torso_grp</v>
      </c>
      <c r="I208" t="s">
        <v>29</v>
      </c>
      <c r="L208" s="2" t="s">
        <v>9</v>
      </c>
      <c r="N208"/>
      <c r="O208"/>
      <c r="P208"/>
    </row>
    <row r="209" spans="1:16">
      <c r="A209" t="s">
        <v>27</v>
      </c>
      <c r="B209" s="6" t="str">
        <f>D91</f>
        <v>hip_bind</v>
      </c>
      <c r="C209" t="s">
        <v>28</v>
      </c>
      <c r="D209" s="6" t="str">
        <f>B206</f>
        <v>torso_grp</v>
      </c>
      <c r="I209" t="s">
        <v>29</v>
      </c>
      <c r="L209" s="2" t="s">
        <v>9</v>
      </c>
      <c r="N209"/>
      <c r="O209"/>
      <c r="P209"/>
    </row>
    <row r="210" spans="1:16">
      <c r="A210" t="s">
        <v>27</v>
      </c>
      <c r="B210" s="6" t="str">
        <f>D92</f>
        <v>shoulder_bind</v>
      </c>
      <c r="C210" t="s">
        <v>28</v>
      </c>
      <c r="D210" s="6" t="str">
        <f>B206</f>
        <v>torso_grp</v>
      </c>
      <c r="I210" t="s">
        <v>29</v>
      </c>
      <c r="L210" s="2" t="s">
        <v>9</v>
      </c>
      <c r="N210"/>
      <c r="O210"/>
      <c r="P210"/>
    </row>
    <row r="211" spans="1:16">
      <c r="A211" t="s">
        <v>27</v>
      </c>
      <c r="B211" s="6" t="str">
        <f>B130</f>
        <v>fk_hip</v>
      </c>
      <c r="C211" t="s">
        <v>28</v>
      </c>
      <c r="D211" s="6" t="str">
        <f>B206</f>
        <v>torso_grp</v>
      </c>
      <c r="I211" t="s">
        <v>29</v>
      </c>
      <c r="L211" s="2" t="s">
        <v>9</v>
      </c>
      <c r="N211"/>
      <c r="O211"/>
      <c r="P211"/>
    </row>
    <row r="212" spans="1:16">
      <c r="A212" t="s">
        <v>27</v>
      </c>
      <c r="B212" s="6" t="str">
        <f>D145</f>
        <v>hip_FKConst</v>
      </c>
      <c r="C212" t="s">
        <v>28</v>
      </c>
      <c r="D212" s="6" t="str">
        <f>B206</f>
        <v>torso_grp</v>
      </c>
      <c r="I212" t="s">
        <v>29</v>
      </c>
      <c r="L212" s="2" t="s">
        <v>9</v>
      </c>
      <c r="N212"/>
      <c r="O212"/>
      <c r="P212"/>
    </row>
    <row r="213" spans="1:16">
      <c r="A213" t="s">
        <v>27</v>
      </c>
      <c r="B213" s="6" t="str">
        <f>D146</f>
        <v>shoulder_FKConst</v>
      </c>
      <c r="C213" t="s">
        <v>28</v>
      </c>
      <c r="D213" s="6" t="str">
        <f>B206</f>
        <v>torso_grp</v>
      </c>
      <c r="I213" t="s">
        <v>29</v>
      </c>
      <c r="L213" s="2" t="s">
        <v>9</v>
      </c>
      <c r="N213"/>
      <c r="O213"/>
      <c r="P213"/>
    </row>
    <row r="214" spans="1:16">
      <c r="B214" s="17"/>
      <c r="D214" s="17"/>
      <c r="N214"/>
      <c r="O214"/>
      <c r="P214"/>
    </row>
    <row r="215" spans="1:16">
      <c r="A215" s="2" t="s">
        <v>154</v>
      </c>
      <c r="B215" s="17"/>
      <c r="D215" s="17"/>
      <c r="N215"/>
      <c r="O215"/>
      <c r="P215"/>
    </row>
    <row r="216" spans="1:16">
      <c r="A216" t="s">
        <v>61</v>
      </c>
      <c r="B216" s="6" t="str">
        <f>B200</f>
        <v>body_CTRL</v>
      </c>
      <c r="C216" t="s">
        <v>28</v>
      </c>
      <c r="D216" s="6" t="str">
        <f>B206</f>
        <v>torso_grp</v>
      </c>
      <c r="I216" t="s">
        <v>62</v>
      </c>
      <c r="L216" s="2" t="s">
        <v>9</v>
      </c>
      <c r="N216"/>
      <c r="O216"/>
      <c r="P216"/>
    </row>
    <row r="218" spans="1:16">
      <c r="A218" s="2" t="s">
        <v>155</v>
      </c>
      <c r="N218"/>
      <c r="O218"/>
      <c r="P218"/>
    </row>
    <row r="219" spans="1:16">
      <c r="A219" t="s">
        <v>53</v>
      </c>
      <c r="B219" s="6" t="str">
        <f>CONCATENATE(D86, ".inheritsTransform")</f>
        <v>ik_spine_curve.inheritsTransform</v>
      </c>
      <c r="C219" t="s">
        <v>54</v>
      </c>
      <c r="D219" s="11">
        <v>0</v>
      </c>
      <c r="I219" t="s">
        <v>55</v>
      </c>
      <c r="L219" s="2" t="s">
        <v>9</v>
      </c>
      <c r="N219"/>
      <c r="O219"/>
      <c r="P219"/>
    </row>
    <row r="221" spans="1:16">
      <c r="A221" s="2" t="s">
        <v>103</v>
      </c>
      <c r="N221"/>
      <c r="O221"/>
      <c r="P221"/>
    </row>
    <row r="222" spans="1:16">
      <c r="A222" t="s">
        <v>99</v>
      </c>
      <c r="B222" s="1" t="s">
        <v>100</v>
      </c>
      <c r="I222" t="s">
        <v>102</v>
      </c>
      <c r="L222" s="2" t="s">
        <v>9</v>
      </c>
      <c r="N222"/>
      <c r="O222"/>
      <c r="P222"/>
    </row>
    <row r="223" spans="1:16">
      <c r="A223" t="s">
        <v>101</v>
      </c>
      <c r="B223" s="17" t="str">
        <f>B222</f>
        <v>Controls_FK</v>
      </c>
      <c r="C223" t="s">
        <v>28</v>
      </c>
      <c r="D223" s="17" t="str">
        <f>B200</f>
        <v>body_CTRL</v>
      </c>
      <c r="I223" t="s">
        <v>29</v>
      </c>
      <c r="L223" s="2" t="s">
        <v>9</v>
      </c>
      <c r="N223"/>
      <c r="O223"/>
      <c r="P223"/>
    </row>
    <row r="224" spans="1:16">
      <c r="A224" t="s">
        <v>53</v>
      </c>
      <c r="B224" s="15" t="str">
        <f>CONCATENATE(B222, ".color")</f>
        <v>Controls_FK.color</v>
      </c>
      <c r="C224" t="s">
        <v>54</v>
      </c>
      <c r="D224" s="11">
        <f>M224</f>
        <v>17</v>
      </c>
      <c r="I224" t="s">
        <v>55</v>
      </c>
      <c r="L224" s="2" t="s">
        <v>9</v>
      </c>
      <c r="M224" s="11">
        <v>17</v>
      </c>
      <c r="N224"/>
      <c r="O224"/>
      <c r="P224"/>
    </row>
    <row r="226" spans="1:16">
      <c r="A226" s="2" t="s">
        <v>156</v>
      </c>
      <c r="N226"/>
      <c r="O226"/>
      <c r="P226"/>
    </row>
    <row r="227" spans="1:16">
      <c r="A227" t="s">
        <v>53</v>
      </c>
      <c r="B227" s="15" t="str">
        <f>CONCATENATE(B200, ".sx")</f>
        <v>body_CTRL.sx</v>
      </c>
      <c r="I227" t="s">
        <v>104</v>
      </c>
      <c r="L227" s="2" t="s">
        <v>9</v>
      </c>
      <c r="N227"/>
      <c r="O227"/>
      <c r="P227"/>
    </row>
    <row r="228" spans="1:16">
      <c r="A228" t="s">
        <v>53</v>
      </c>
      <c r="B228" s="15" t="str">
        <f>CONCATENATE(B200, ".sy")</f>
        <v>body_CTRL.sy</v>
      </c>
      <c r="I228" t="s">
        <v>104</v>
      </c>
      <c r="L228" s="2" t="s">
        <v>9</v>
      </c>
      <c r="N228"/>
      <c r="O228"/>
      <c r="P228"/>
    </row>
    <row r="229" spans="1:16">
      <c r="A229" t="s">
        <v>53</v>
      </c>
      <c r="B229" s="15" t="str">
        <f>CONCATENATE(B200, ".sz")</f>
        <v>body_CTRL.sz</v>
      </c>
      <c r="I229" t="s">
        <v>104</v>
      </c>
      <c r="L229" s="2" t="s">
        <v>9</v>
      </c>
      <c r="N229"/>
      <c r="O229"/>
      <c r="P229"/>
    </row>
    <row r="230" spans="1:16">
      <c r="A230" t="s">
        <v>53</v>
      </c>
      <c r="B230" s="15" t="str">
        <f>CONCATENATE(B102, ".sx")</f>
        <v>hip_CTRL.sx</v>
      </c>
      <c r="I230" t="s">
        <v>104</v>
      </c>
      <c r="L230" s="2" t="s">
        <v>9</v>
      </c>
      <c r="N230"/>
      <c r="O230"/>
      <c r="P230"/>
    </row>
    <row r="231" spans="1:16">
      <c r="A231" t="s">
        <v>53</v>
      </c>
      <c r="B231" s="15" t="str">
        <f>CONCATENATE(B102, ".sy")</f>
        <v>hip_CTRL.sy</v>
      </c>
      <c r="I231" t="s">
        <v>104</v>
      </c>
      <c r="L231" s="2" t="s">
        <v>9</v>
      </c>
      <c r="N231"/>
      <c r="O231"/>
      <c r="P231"/>
    </row>
    <row r="232" spans="1:16">
      <c r="A232" t="s">
        <v>53</v>
      </c>
      <c r="B232" s="15" t="str">
        <f>CONCATENATE(B102, ".sz")</f>
        <v>hip_CTRL.sz</v>
      </c>
      <c r="I232" t="s">
        <v>104</v>
      </c>
      <c r="L232" s="2" t="s">
        <v>9</v>
      </c>
      <c r="N232"/>
      <c r="O232"/>
      <c r="P232"/>
    </row>
    <row r="233" spans="1:16">
      <c r="A233" t="s">
        <v>53</v>
      </c>
      <c r="B233" s="15" t="str">
        <f>CONCATENATE(D157, ".tx")</f>
        <v>fk_spine_01_CTRL.tx</v>
      </c>
      <c r="I233" t="s">
        <v>104</v>
      </c>
      <c r="L233" s="2" t="s">
        <v>9</v>
      </c>
      <c r="N233"/>
      <c r="O233"/>
      <c r="P233"/>
    </row>
    <row r="234" spans="1:16">
      <c r="A234" t="s">
        <v>53</v>
      </c>
      <c r="B234" s="15" t="str">
        <f>CONCATENATE(D157, ".ty")</f>
        <v>fk_spine_01_CTRL.ty</v>
      </c>
      <c r="I234" t="s">
        <v>104</v>
      </c>
      <c r="L234" s="2" t="s">
        <v>9</v>
      </c>
      <c r="N234"/>
      <c r="O234"/>
      <c r="P234"/>
    </row>
    <row r="235" spans="1:16">
      <c r="A235" t="s">
        <v>53</v>
      </c>
      <c r="B235" s="15" t="str">
        <f>CONCATENATE(D157, ".tz")</f>
        <v>fk_spine_01_CTRL.tz</v>
      </c>
      <c r="I235" t="s">
        <v>104</v>
      </c>
      <c r="L235" s="2" t="s">
        <v>9</v>
      </c>
      <c r="M235"/>
      <c r="N235"/>
      <c r="O235"/>
      <c r="P235"/>
    </row>
    <row r="236" spans="1:16">
      <c r="A236" t="s">
        <v>53</v>
      </c>
      <c r="B236" s="15" t="str">
        <f>CONCATENATE(D157, ".sx")</f>
        <v>fk_spine_01_CTRL.sx</v>
      </c>
      <c r="I236" t="s">
        <v>104</v>
      </c>
      <c r="L236" s="2" t="s">
        <v>9</v>
      </c>
      <c r="M236"/>
      <c r="N236"/>
      <c r="O236"/>
      <c r="P236"/>
    </row>
    <row r="237" spans="1:16">
      <c r="A237" t="s">
        <v>53</v>
      </c>
      <c r="B237" s="15" t="str">
        <f>CONCATENATE(D157, ".sy")</f>
        <v>fk_spine_01_CTRL.sy</v>
      </c>
      <c r="I237" t="s">
        <v>104</v>
      </c>
      <c r="L237" s="2" t="s">
        <v>9</v>
      </c>
      <c r="M237"/>
      <c r="N237"/>
      <c r="O237"/>
      <c r="P237"/>
    </row>
    <row r="238" spans="1:16">
      <c r="A238" t="s">
        <v>53</v>
      </c>
      <c r="B238" s="15" t="str">
        <f>CONCATENATE(D157, ".sz")</f>
        <v>fk_spine_01_CTRL.sz</v>
      </c>
      <c r="I238" t="s">
        <v>104</v>
      </c>
      <c r="L238" s="2" t="s">
        <v>9</v>
      </c>
      <c r="M238"/>
      <c r="N238"/>
      <c r="O238"/>
      <c r="P238"/>
    </row>
    <row r="239" spans="1:16">
      <c r="A239" t="s">
        <v>53</v>
      </c>
      <c r="B239" s="15" t="str">
        <f>CONCATENATE(D157, ".radi")</f>
        <v>fk_spine_01_CTRL.radi</v>
      </c>
      <c r="I239" t="s">
        <v>104</v>
      </c>
      <c r="L239" s="2" t="s">
        <v>9</v>
      </c>
      <c r="M239"/>
      <c r="N239"/>
      <c r="O239"/>
      <c r="P239"/>
    </row>
    <row r="240" spans="1:16">
      <c r="A240" t="s">
        <v>53</v>
      </c>
      <c r="B240" s="15" t="str">
        <f>CONCATENATE(D164, ".tx")</f>
        <v>fk_spine_02_CTRL.tx</v>
      </c>
      <c r="I240" t="s">
        <v>104</v>
      </c>
      <c r="L240" s="2" t="s">
        <v>9</v>
      </c>
      <c r="M240"/>
      <c r="N240"/>
      <c r="O240"/>
      <c r="P240"/>
    </row>
    <row r="241" spans="1:16">
      <c r="A241" t="s">
        <v>53</v>
      </c>
      <c r="B241" s="15" t="str">
        <f>CONCATENATE(D164, ".ty")</f>
        <v>fk_spine_02_CTRL.ty</v>
      </c>
      <c r="I241" t="s">
        <v>104</v>
      </c>
      <c r="L241" s="2" t="s">
        <v>9</v>
      </c>
      <c r="M241"/>
      <c r="N241"/>
      <c r="O241"/>
      <c r="P241"/>
    </row>
    <row r="242" spans="1:16">
      <c r="A242" t="s">
        <v>53</v>
      </c>
      <c r="B242" s="15" t="str">
        <f>CONCATENATE(D164, ".tz")</f>
        <v>fk_spine_02_CTRL.tz</v>
      </c>
      <c r="I242" t="s">
        <v>104</v>
      </c>
      <c r="L242" s="2" t="s">
        <v>9</v>
      </c>
      <c r="M242"/>
      <c r="N242"/>
      <c r="O242"/>
      <c r="P242"/>
    </row>
    <row r="243" spans="1:16">
      <c r="A243" t="s">
        <v>53</v>
      </c>
      <c r="B243" s="15" t="str">
        <f>CONCATENATE(D164, ".sx")</f>
        <v>fk_spine_02_CTRL.sx</v>
      </c>
      <c r="I243" t="s">
        <v>104</v>
      </c>
      <c r="L243" s="2" t="s">
        <v>9</v>
      </c>
      <c r="M243"/>
      <c r="N243"/>
      <c r="O243"/>
      <c r="P243"/>
    </row>
    <row r="244" spans="1:16">
      <c r="A244" t="s">
        <v>53</v>
      </c>
      <c r="B244" s="15" t="str">
        <f>CONCATENATE(D164, ".sy")</f>
        <v>fk_spine_02_CTRL.sy</v>
      </c>
      <c r="I244" t="s">
        <v>104</v>
      </c>
      <c r="L244" s="2" t="s">
        <v>9</v>
      </c>
      <c r="M244"/>
      <c r="N244"/>
      <c r="O244"/>
      <c r="P244"/>
    </row>
    <row r="245" spans="1:16">
      <c r="A245" t="s">
        <v>53</v>
      </c>
      <c r="B245" s="15" t="str">
        <f>CONCATENATE(D164, ".sz")</f>
        <v>fk_spine_02_CTRL.sz</v>
      </c>
      <c r="I245" t="s">
        <v>104</v>
      </c>
      <c r="L245" s="2" t="s">
        <v>9</v>
      </c>
      <c r="M245"/>
      <c r="N245"/>
      <c r="O245"/>
      <c r="P245"/>
    </row>
    <row r="246" spans="1:16">
      <c r="A246" t="s">
        <v>53</v>
      </c>
      <c r="B246" s="15" t="str">
        <f>CONCATENATE(D164, ".radi")</f>
        <v>fk_spine_02_CTRL.radi</v>
      </c>
      <c r="I246" t="s">
        <v>104</v>
      </c>
      <c r="L246" s="2" t="s">
        <v>9</v>
      </c>
      <c r="M246"/>
      <c r="N246"/>
      <c r="O246"/>
      <c r="P246"/>
    </row>
    <row r="247" spans="1:16">
      <c r="A247" t="s">
        <v>53</v>
      </c>
      <c r="B247" s="15" t="str">
        <f>CONCATENATE(B107, ".sx")</f>
        <v>shoulder_CTRL.sx</v>
      </c>
      <c r="I247" t="s">
        <v>104</v>
      </c>
      <c r="L247" s="2" t="s">
        <v>9</v>
      </c>
      <c r="M247"/>
      <c r="N247"/>
      <c r="O247"/>
      <c r="P247"/>
    </row>
    <row r="248" spans="1:16">
      <c r="A248" t="s">
        <v>53</v>
      </c>
      <c r="B248" s="15" t="str">
        <f>CONCATENATE(B107, ".sy")</f>
        <v>shoulder_CTRL.sy</v>
      </c>
      <c r="I248" t="s">
        <v>104</v>
      </c>
      <c r="L248" s="2" t="s">
        <v>9</v>
      </c>
      <c r="M248"/>
      <c r="N248"/>
      <c r="O248"/>
      <c r="P248"/>
    </row>
    <row r="249" spans="1:16">
      <c r="A249" t="s">
        <v>53</v>
      </c>
      <c r="B249" s="15" t="str">
        <f>CONCATENATE(B107, ".sz")</f>
        <v>shoulder_CTRL.sz</v>
      </c>
      <c r="I249" t="s">
        <v>104</v>
      </c>
      <c r="L249" s="2" t="s">
        <v>9</v>
      </c>
      <c r="M249"/>
      <c r="N249"/>
      <c r="O249"/>
      <c r="P249"/>
    </row>
    <row r="250" spans="1:16">
      <c r="A250" t="s">
        <v>53</v>
      </c>
      <c r="B250" s="15" t="str">
        <f>CONCATENATE(B130, ".tx")</f>
        <v>fk_hip.tx</v>
      </c>
      <c r="I250" t="s">
        <v>104</v>
      </c>
      <c r="L250" s="2" t="s">
        <v>9</v>
      </c>
      <c r="M250"/>
      <c r="N250"/>
      <c r="O250"/>
      <c r="P250"/>
    </row>
    <row r="251" spans="1:16">
      <c r="A251" t="s">
        <v>53</v>
      </c>
      <c r="B251" s="15" t="str">
        <f>CONCATENATE(B130, ".ty")</f>
        <v>fk_hip.ty</v>
      </c>
      <c r="I251" t="s">
        <v>104</v>
      </c>
      <c r="L251" s="2" t="s">
        <v>9</v>
      </c>
      <c r="M251"/>
      <c r="N251"/>
      <c r="O251"/>
      <c r="P251"/>
    </row>
    <row r="252" spans="1:16">
      <c r="A252" t="s">
        <v>53</v>
      </c>
      <c r="B252" s="15" t="str">
        <f>CONCATENATE(B130, ".tz")</f>
        <v>fk_hip.tz</v>
      </c>
      <c r="I252" t="s">
        <v>104</v>
      </c>
      <c r="L252" s="2" t="s">
        <v>9</v>
      </c>
      <c r="M252"/>
      <c r="N252"/>
      <c r="O252"/>
      <c r="P252"/>
    </row>
    <row r="253" spans="1:16">
      <c r="A253" t="s">
        <v>53</v>
      </c>
      <c r="B253" s="15" t="str">
        <f>CONCATENATE(B130, ".rx")</f>
        <v>fk_hip.rx</v>
      </c>
      <c r="I253" t="s">
        <v>104</v>
      </c>
      <c r="L253" s="2" t="s">
        <v>9</v>
      </c>
      <c r="M253"/>
      <c r="N253"/>
      <c r="O253"/>
      <c r="P253"/>
    </row>
    <row r="254" spans="1:16">
      <c r="A254" t="s">
        <v>53</v>
      </c>
      <c r="B254" s="15" t="str">
        <f>CONCATENATE(B130, ".ry")</f>
        <v>fk_hip.ry</v>
      </c>
      <c r="I254" t="s">
        <v>104</v>
      </c>
      <c r="L254" s="2" t="s">
        <v>9</v>
      </c>
      <c r="M254"/>
      <c r="N254"/>
      <c r="O254"/>
      <c r="P254"/>
    </row>
    <row r="255" spans="1:16">
      <c r="A255" t="s">
        <v>53</v>
      </c>
      <c r="B255" s="15" t="str">
        <f>CONCATENATE(B130, ".rz")</f>
        <v>fk_hip.rz</v>
      </c>
      <c r="I255" t="s">
        <v>104</v>
      </c>
      <c r="L255" s="2" t="s">
        <v>9</v>
      </c>
      <c r="M255"/>
      <c r="N255"/>
      <c r="O255"/>
      <c r="P255"/>
    </row>
    <row r="256" spans="1:16">
      <c r="A256" t="s">
        <v>53</v>
      </c>
      <c r="B256" s="15" t="str">
        <f>CONCATENATE(B130, ".sx")</f>
        <v>fk_hip.sx</v>
      </c>
      <c r="I256" t="s">
        <v>104</v>
      </c>
      <c r="L256" s="2" t="s">
        <v>9</v>
      </c>
      <c r="M256"/>
      <c r="N256"/>
      <c r="O256"/>
      <c r="P256"/>
    </row>
    <row r="257" spans="1:16">
      <c r="A257" t="s">
        <v>53</v>
      </c>
      <c r="B257" s="15" t="str">
        <f>CONCATENATE(B130, ".sy")</f>
        <v>fk_hip.sy</v>
      </c>
      <c r="I257" t="s">
        <v>104</v>
      </c>
      <c r="L257" s="2" t="s">
        <v>9</v>
      </c>
      <c r="M257"/>
      <c r="N257"/>
      <c r="O257"/>
      <c r="P257"/>
    </row>
    <row r="258" spans="1:16">
      <c r="A258" t="s">
        <v>53</v>
      </c>
      <c r="B258" s="15" t="str">
        <f>CONCATENATE(B130, ".sz")</f>
        <v>fk_hip.sz</v>
      </c>
      <c r="I258" t="s">
        <v>104</v>
      </c>
      <c r="L258" s="2" t="s">
        <v>9</v>
      </c>
      <c r="M258"/>
      <c r="N258"/>
      <c r="O258"/>
      <c r="P258"/>
    </row>
    <row r="259" spans="1:16">
      <c r="A259" t="s">
        <v>53</v>
      </c>
      <c r="B259" s="15" t="str">
        <f>CONCATENATE(B130, ".v")</f>
        <v>fk_hip.v</v>
      </c>
      <c r="I259" t="s">
        <v>104</v>
      </c>
      <c r="L259" s="2" t="s">
        <v>9</v>
      </c>
      <c r="M259"/>
      <c r="N259"/>
      <c r="O259"/>
      <c r="P259"/>
    </row>
    <row r="260" spans="1:16">
      <c r="A260" t="s">
        <v>53</v>
      </c>
      <c r="B260" s="15" t="str">
        <f>CONCATENATE(B130, ".radi")</f>
        <v>fk_hip.radi</v>
      </c>
      <c r="I260" t="s">
        <v>104</v>
      </c>
      <c r="L260" s="2" t="s">
        <v>9</v>
      </c>
      <c r="M260"/>
      <c r="N260"/>
      <c r="O260"/>
      <c r="P260"/>
    </row>
    <row r="261" spans="1:16">
      <c r="A261" t="s">
        <v>53</v>
      </c>
      <c r="B261" s="15" t="str">
        <f>CONCATENATE(B133, ".tx")</f>
        <v>fk_shoulder.tx</v>
      </c>
      <c r="I261" t="s">
        <v>104</v>
      </c>
      <c r="L261" s="2" t="s">
        <v>9</v>
      </c>
      <c r="M261"/>
      <c r="N261"/>
      <c r="O261"/>
      <c r="P261"/>
    </row>
    <row r="262" spans="1:16">
      <c r="A262" t="s">
        <v>53</v>
      </c>
      <c r="B262" s="15" t="str">
        <f>CONCATENATE(B133, ".ty")</f>
        <v>fk_shoulder.ty</v>
      </c>
      <c r="I262" t="s">
        <v>104</v>
      </c>
      <c r="L262" s="2" t="s">
        <v>9</v>
      </c>
      <c r="M262"/>
      <c r="N262"/>
      <c r="O262"/>
      <c r="P262"/>
    </row>
    <row r="263" spans="1:16">
      <c r="A263" t="s">
        <v>53</v>
      </c>
      <c r="B263" s="15" t="str">
        <f>CONCATENATE(B133, ".tz")</f>
        <v>fk_shoulder.tz</v>
      </c>
      <c r="I263" t="s">
        <v>104</v>
      </c>
      <c r="L263" s="2" t="s">
        <v>9</v>
      </c>
      <c r="M263"/>
      <c r="N263"/>
      <c r="O263"/>
      <c r="P263"/>
    </row>
    <row r="264" spans="1:16">
      <c r="A264" t="s">
        <v>53</v>
      </c>
      <c r="B264" s="15" t="str">
        <f>CONCATENATE(B133, ".rx")</f>
        <v>fk_shoulder.rx</v>
      </c>
      <c r="I264" t="s">
        <v>104</v>
      </c>
      <c r="L264" s="2" t="s">
        <v>9</v>
      </c>
      <c r="M264"/>
      <c r="N264"/>
      <c r="O264"/>
      <c r="P264"/>
    </row>
    <row r="265" spans="1:16">
      <c r="A265" t="s">
        <v>53</v>
      </c>
      <c r="B265" s="15" t="str">
        <f>CONCATENATE(B133, ".ry")</f>
        <v>fk_shoulder.ry</v>
      </c>
      <c r="I265" t="s">
        <v>104</v>
      </c>
      <c r="L265" s="2" t="s">
        <v>9</v>
      </c>
      <c r="M265"/>
      <c r="N265"/>
      <c r="O265"/>
      <c r="P265"/>
    </row>
    <row r="266" spans="1:16">
      <c r="A266" t="s">
        <v>53</v>
      </c>
      <c r="B266" s="15" t="str">
        <f>CONCATENATE(B133, ".rz")</f>
        <v>fk_shoulder.rz</v>
      </c>
      <c r="I266" t="s">
        <v>104</v>
      </c>
      <c r="L266" s="2" t="s">
        <v>9</v>
      </c>
      <c r="M266"/>
      <c r="N266"/>
      <c r="O266"/>
      <c r="P266"/>
    </row>
    <row r="267" spans="1:16">
      <c r="A267" t="s">
        <v>53</v>
      </c>
      <c r="B267" s="15" t="str">
        <f>CONCATENATE(B133, ".sx")</f>
        <v>fk_shoulder.sx</v>
      </c>
      <c r="I267" t="s">
        <v>104</v>
      </c>
      <c r="L267" s="2" t="s">
        <v>9</v>
      </c>
      <c r="M267"/>
      <c r="N267"/>
      <c r="O267"/>
      <c r="P267"/>
    </row>
    <row r="268" spans="1:16">
      <c r="A268" t="s">
        <v>53</v>
      </c>
      <c r="B268" s="15" t="str">
        <f>CONCATENATE(B133, ".sy")</f>
        <v>fk_shoulder.sy</v>
      </c>
      <c r="I268" t="s">
        <v>104</v>
      </c>
      <c r="L268" s="2" t="s">
        <v>9</v>
      </c>
      <c r="M268"/>
      <c r="N268"/>
      <c r="O268"/>
      <c r="P268"/>
    </row>
    <row r="269" spans="1:16">
      <c r="A269" t="s">
        <v>53</v>
      </c>
      <c r="B269" s="15" t="str">
        <f>CONCATENATE(B133, ".sz")</f>
        <v>fk_shoulder.sz</v>
      </c>
      <c r="I269" t="s">
        <v>104</v>
      </c>
      <c r="L269" s="2" t="s">
        <v>9</v>
      </c>
      <c r="M269"/>
      <c r="N269"/>
      <c r="O269"/>
      <c r="P269"/>
    </row>
    <row r="270" spans="1:16">
      <c r="A270" t="s">
        <v>53</v>
      </c>
      <c r="B270" s="15" t="str">
        <f>CONCATENATE(B133, ".v")</f>
        <v>fk_shoulder.v</v>
      </c>
      <c r="I270" t="s">
        <v>104</v>
      </c>
      <c r="L270" s="2" t="s">
        <v>9</v>
      </c>
      <c r="M270"/>
      <c r="N270"/>
      <c r="O270"/>
      <c r="P270"/>
    </row>
    <row r="271" spans="1:16">
      <c r="A271" t="s">
        <v>53</v>
      </c>
      <c r="B271" s="15" t="str">
        <f>CONCATENATE(B133, ".radi")</f>
        <v>fk_shoulder.radi</v>
      </c>
      <c r="I271" t="s">
        <v>104</v>
      </c>
      <c r="L271" s="2" t="s">
        <v>9</v>
      </c>
      <c r="M271"/>
      <c r="N271"/>
      <c r="O271"/>
      <c r="P271"/>
    </row>
    <row r="272" spans="1:16">
      <c r="A272" t="s">
        <v>53</v>
      </c>
      <c r="B272" s="15" t="str">
        <f>CONCATENATE(D145, ".tx")</f>
        <v>hip_FKConst.tx</v>
      </c>
      <c r="I272" t="s">
        <v>104</v>
      </c>
      <c r="L272" s="2" t="s">
        <v>9</v>
      </c>
      <c r="M272"/>
      <c r="N272"/>
      <c r="O272"/>
      <c r="P272"/>
    </row>
    <row r="273" spans="1:16">
      <c r="A273" t="s">
        <v>53</v>
      </c>
      <c r="B273" s="15" t="str">
        <f>CONCATENATE(D145, ".ty")</f>
        <v>hip_FKConst.ty</v>
      </c>
      <c r="I273" t="s">
        <v>104</v>
      </c>
      <c r="L273" s="2" t="s">
        <v>9</v>
      </c>
      <c r="M273"/>
      <c r="N273"/>
      <c r="O273"/>
      <c r="P273"/>
    </row>
    <row r="274" spans="1:16">
      <c r="A274" t="s">
        <v>53</v>
      </c>
      <c r="B274" s="15" t="str">
        <f>CONCATENATE(D145, ".tz")</f>
        <v>hip_FKConst.tz</v>
      </c>
      <c r="I274" t="s">
        <v>104</v>
      </c>
      <c r="L274" s="2" t="s">
        <v>9</v>
      </c>
      <c r="M274"/>
      <c r="N274"/>
      <c r="O274"/>
      <c r="P274"/>
    </row>
    <row r="275" spans="1:16">
      <c r="A275" t="s">
        <v>53</v>
      </c>
      <c r="B275" s="15" t="str">
        <f>CONCATENATE(D145, ".rx")</f>
        <v>hip_FKConst.rx</v>
      </c>
      <c r="I275" t="s">
        <v>104</v>
      </c>
      <c r="L275" s="2" t="s">
        <v>9</v>
      </c>
      <c r="M275"/>
      <c r="N275"/>
      <c r="O275"/>
      <c r="P275"/>
    </row>
    <row r="276" spans="1:16">
      <c r="A276" t="s">
        <v>53</v>
      </c>
      <c r="B276" s="15" t="str">
        <f>CONCATENATE(D145, ".ry")</f>
        <v>hip_FKConst.ry</v>
      </c>
      <c r="I276" t="s">
        <v>104</v>
      </c>
      <c r="L276" s="2" t="s">
        <v>9</v>
      </c>
      <c r="M276"/>
      <c r="N276"/>
      <c r="O276"/>
      <c r="P276"/>
    </row>
    <row r="277" spans="1:16">
      <c r="A277" t="s">
        <v>53</v>
      </c>
      <c r="B277" s="15" t="str">
        <f>CONCATENATE(D145, ".rz")</f>
        <v>hip_FKConst.rz</v>
      </c>
      <c r="I277" t="s">
        <v>104</v>
      </c>
      <c r="L277" s="2" t="s">
        <v>9</v>
      </c>
      <c r="M277"/>
      <c r="N277"/>
      <c r="O277"/>
      <c r="P277"/>
    </row>
    <row r="278" spans="1:16">
      <c r="A278" t="s">
        <v>53</v>
      </c>
      <c r="B278" s="15" t="str">
        <f>CONCATENATE(D145, ".sx")</f>
        <v>hip_FKConst.sx</v>
      </c>
      <c r="I278" t="s">
        <v>104</v>
      </c>
      <c r="L278" s="2" t="s">
        <v>9</v>
      </c>
      <c r="M278"/>
      <c r="N278"/>
      <c r="O278"/>
      <c r="P278"/>
    </row>
    <row r="279" spans="1:16">
      <c r="A279" t="s">
        <v>53</v>
      </c>
      <c r="B279" s="15" t="str">
        <f>CONCATENATE(D145, ".sy")</f>
        <v>hip_FKConst.sy</v>
      </c>
      <c r="I279" t="s">
        <v>104</v>
      </c>
      <c r="L279" s="2" t="s">
        <v>9</v>
      </c>
      <c r="M279"/>
      <c r="N279"/>
      <c r="O279"/>
      <c r="P279"/>
    </row>
    <row r="280" spans="1:16">
      <c r="A280" t="s">
        <v>53</v>
      </c>
      <c r="B280" s="15" t="str">
        <f>CONCATENATE(D145, ".sz")</f>
        <v>hip_FKConst.sz</v>
      </c>
      <c r="I280" t="s">
        <v>104</v>
      </c>
      <c r="L280" s="2" t="s">
        <v>9</v>
      </c>
      <c r="M280"/>
      <c r="N280"/>
      <c r="O280"/>
      <c r="P280"/>
    </row>
    <row r="281" spans="1:16">
      <c r="A281" t="s">
        <v>53</v>
      </c>
      <c r="B281" s="15" t="str">
        <f>CONCATENATE(D145, ".v")</f>
        <v>hip_FKConst.v</v>
      </c>
      <c r="I281" t="s">
        <v>104</v>
      </c>
      <c r="L281" s="2" t="s">
        <v>9</v>
      </c>
      <c r="M281"/>
      <c r="N281"/>
      <c r="O281"/>
      <c r="P281"/>
    </row>
    <row r="282" spans="1:16">
      <c r="A282" t="s">
        <v>53</v>
      </c>
      <c r="B282" s="15" t="str">
        <f>CONCATENATE(D146, ".tx")</f>
        <v>shoulder_FKConst.tx</v>
      </c>
      <c r="I282" t="s">
        <v>104</v>
      </c>
      <c r="L282" s="2" t="s">
        <v>9</v>
      </c>
      <c r="M282"/>
      <c r="N282"/>
      <c r="O282"/>
      <c r="P282"/>
    </row>
    <row r="283" spans="1:16">
      <c r="A283" t="s">
        <v>53</v>
      </c>
      <c r="B283" s="15" t="str">
        <f>CONCATENATE(D146, ".ty")</f>
        <v>shoulder_FKConst.ty</v>
      </c>
      <c r="I283" t="s">
        <v>104</v>
      </c>
      <c r="L283" s="2" t="s">
        <v>9</v>
      </c>
      <c r="M283"/>
      <c r="N283"/>
      <c r="O283"/>
      <c r="P283"/>
    </row>
    <row r="284" spans="1:16">
      <c r="A284" t="s">
        <v>53</v>
      </c>
      <c r="B284" s="15" t="str">
        <f>CONCATENATE(D146, ".tz")</f>
        <v>shoulder_FKConst.tz</v>
      </c>
      <c r="I284" t="s">
        <v>104</v>
      </c>
      <c r="L284" s="2" t="s">
        <v>9</v>
      </c>
      <c r="M284"/>
      <c r="N284"/>
      <c r="O284"/>
      <c r="P284"/>
    </row>
    <row r="285" spans="1:16">
      <c r="A285" t="s">
        <v>53</v>
      </c>
      <c r="B285" s="15" t="str">
        <f>CONCATENATE(D146, ".rx")</f>
        <v>shoulder_FKConst.rx</v>
      </c>
      <c r="I285" t="s">
        <v>104</v>
      </c>
      <c r="L285" s="2" t="s">
        <v>9</v>
      </c>
      <c r="M285"/>
      <c r="N285"/>
      <c r="O285"/>
      <c r="P285"/>
    </row>
    <row r="286" spans="1:16">
      <c r="A286" t="s">
        <v>53</v>
      </c>
      <c r="B286" s="15" t="str">
        <f>CONCATENATE(D146, ".ry")</f>
        <v>shoulder_FKConst.ry</v>
      </c>
      <c r="I286" t="s">
        <v>104</v>
      </c>
      <c r="L286" s="2" t="s">
        <v>9</v>
      </c>
      <c r="M286"/>
      <c r="N286"/>
      <c r="O286"/>
      <c r="P286"/>
    </row>
    <row r="287" spans="1:16">
      <c r="A287" t="s">
        <v>53</v>
      </c>
      <c r="B287" s="15" t="str">
        <f>CONCATENATE(D146, ".rz")</f>
        <v>shoulder_FKConst.rz</v>
      </c>
      <c r="I287" t="s">
        <v>104</v>
      </c>
      <c r="L287" s="2" t="s">
        <v>9</v>
      </c>
      <c r="M287"/>
      <c r="N287"/>
      <c r="O287"/>
      <c r="P287"/>
    </row>
    <row r="288" spans="1:16">
      <c r="A288" t="s">
        <v>53</v>
      </c>
      <c r="B288" s="15" t="str">
        <f>CONCATENATE(D146, ".sx")</f>
        <v>shoulder_FKConst.sx</v>
      </c>
      <c r="I288" t="s">
        <v>104</v>
      </c>
      <c r="L288" s="2" t="s">
        <v>9</v>
      </c>
      <c r="M288"/>
      <c r="N288"/>
      <c r="O288"/>
      <c r="P288"/>
    </row>
    <row r="289" spans="1:16">
      <c r="A289" t="s">
        <v>53</v>
      </c>
      <c r="B289" s="15" t="str">
        <f>CONCATENATE(D146, ".sy")</f>
        <v>shoulder_FKConst.sy</v>
      </c>
      <c r="I289" t="s">
        <v>104</v>
      </c>
      <c r="L289" s="2" t="s">
        <v>9</v>
      </c>
      <c r="M289"/>
      <c r="N289"/>
      <c r="O289"/>
      <c r="P289"/>
    </row>
    <row r="290" spans="1:16">
      <c r="A290" t="s">
        <v>53</v>
      </c>
      <c r="B290" s="15" t="str">
        <f>CONCATENATE(D146, ".sz")</f>
        <v>shoulder_FKConst.sz</v>
      </c>
      <c r="I290" t="s">
        <v>104</v>
      </c>
      <c r="L290" s="2" t="s">
        <v>9</v>
      </c>
      <c r="M290"/>
      <c r="N290"/>
      <c r="O290"/>
      <c r="P290"/>
    </row>
    <row r="291" spans="1:16">
      <c r="A291" t="s">
        <v>53</v>
      </c>
      <c r="B291" s="15" t="str">
        <f>CONCATENATE(D146, ".v")</f>
        <v>shoulder_FKConst.v</v>
      </c>
      <c r="I291" t="s">
        <v>104</v>
      </c>
      <c r="L291" s="2" t="s">
        <v>9</v>
      </c>
      <c r="M291"/>
      <c r="N291"/>
      <c r="O291"/>
      <c r="P291"/>
    </row>
    <row r="292" spans="1:16">
      <c r="A292" t="s">
        <v>53</v>
      </c>
      <c r="B292" s="15" t="str">
        <f>CONCATENATE(B206, ".tx")</f>
        <v>torso_grp.tx</v>
      </c>
      <c r="I292" t="s">
        <v>104</v>
      </c>
      <c r="L292" s="2" t="s">
        <v>9</v>
      </c>
      <c r="M292"/>
      <c r="N292"/>
      <c r="O292"/>
      <c r="P292"/>
    </row>
    <row r="293" spans="1:16">
      <c r="A293" t="s">
        <v>53</v>
      </c>
      <c r="B293" s="15" t="str">
        <f>CONCATENATE(B206, ".ty")</f>
        <v>torso_grp.ty</v>
      </c>
      <c r="I293" t="s">
        <v>104</v>
      </c>
      <c r="L293" s="2" t="s">
        <v>9</v>
      </c>
      <c r="M293"/>
      <c r="N293"/>
      <c r="O293"/>
      <c r="P293"/>
    </row>
    <row r="294" spans="1:16">
      <c r="A294" t="s">
        <v>53</v>
      </c>
      <c r="B294" s="15" t="str">
        <f>CONCATENATE(B206, ".tz")</f>
        <v>torso_grp.tz</v>
      </c>
      <c r="I294" t="s">
        <v>104</v>
      </c>
      <c r="L294" s="2" t="s">
        <v>9</v>
      </c>
      <c r="M294"/>
      <c r="N294"/>
      <c r="O294"/>
      <c r="P294"/>
    </row>
    <row r="295" spans="1:16">
      <c r="A295" t="s">
        <v>53</v>
      </c>
      <c r="B295" s="15" t="str">
        <f>CONCATENATE(B206, ".rx")</f>
        <v>torso_grp.rx</v>
      </c>
      <c r="I295" t="s">
        <v>104</v>
      </c>
      <c r="L295" s="2" t="s">
        <v>9</v>
      </c>
      <c r="M295"/>
      <c r="N295"/>
      <c r="O295"/>
      <c r="P295"/>
    </row>
    <row r="296" spans="1:16">
      <c r="A296" t="s">
        <v>53</v>
      </c>
      <c r="B296" s="15" t="str">
        <f>CONCATENATE(B206, ".ry")</f>
        <v>torso_grp.ry</v>
      </c>
      <c r="I296" t="s">
        <v>104</v>
      </c>
      <c r="L296" s="2" t="s">
        <v>9</v>
      </c>
      <c r="M296"/>
      <c r="N296"/>
      <c r="O296"/>
      <c r="P296"/>
    </row>
    <row r="297" spans="1:16">
      <c r="A297" t="s">
        <v>53</v>
      </c>
      <c r="B297" s="15" t="str">
        <f>CONCATENATE(B206, ".rz")</f>
        <v>torso_grp.rz</v>
      </c>
      <c r="I297" t="s">
        <v>104</v>
      </c>
      <c r="L297" s="2" t="s">
        <v>9</v>
      </c>
      <c r="M297"/>
      <c r="N297"/>
      <c r="O297"/>
      <c r="P297"/>
    </row>
    <row r="298" spans="1:16">
      <c r="A298" t="s">
        <v>53</v>
      </c>
      <c r="B298" s="15" t="str">
        <f>CONCATENATE(B206, ".sx")</f>
        <v>torso_grp.sx</v>
      </c>
      <c r="I298" t="s">
        <v>104</v>
      </c>
      <c r="L298" s="2" t="s">
        <v>9</v>
      </c>
      <c r="M298"/>
      <c r="N298"/>
      <c r="O298"/>
      <c r="P298"/>
    </row>
    <row r="299" spans="1:16">
      <c r="A299" t="s">
        <v>53</v>
      </c>
      <c r="B299" s="15" t="str">
        <f>CONCATENATE(B206, ".sy")</f>
        <v>torso_grp.sy</v>
      </c>
      <c r="I299" t="s">
        <v>104</v>
      </c>
      <c r="L299" s="2" t="s">
        <v>9</v>
      </c>
      <c r="N299"/>
      <c r="O299"/>
      <c r="P299"/>
    </row>
    <row r="300" spans="1:16">
      <c r="A300" t="s">
        <v>53</v>
      </c>
      <c r="B300" s="15" t="str">
        <f>CONCATENATE(B206, ".sz")</f>
        <v>torso_grp.sz</v>
      </c>
      <c r="I300" t="s">
        <v>104</v>
      </c>
      <c r="L300" s="2" t="s">
        <v>9</v>
      </c>
      <c r="N300"/>
      <c r="O300"/>
      <c r="P300"/>
    </row>
    <row r="302" spans="1:16">
      <c r="A302" s="2" t="s">
        <v>157</v>
      </c>
      <c r="N302"/>
      <c r="O302"/>
      <c r="P302"/>
    </row>
    <row r="303" spans="1:16">
      <c r="A303" t="s">
        <v>53</v>
      </c>
      <c r="B303" s="15" t="str">
        <f>CONCATENATE(H85, ".visibility")</f>
        <v>ik_spine.visibility</v>
      </c>
      <c r="C303" t="s">
        <v>54</v>
      </c>
      <c r="D303" s="11">
        <v>0</v>
      </c>
      <c r="I303" t="s">
        <v>55</v>
      </c>
      <c r="L303" s="2" t="s">
        <v>9</v>
      </c>
      <c r="N303"/>
      <c r="O303"/>
      <c r="P303"/>
    </row>
    <row r="304" spans="1:16">
      <c r="A304" t="s">
        <v>53</v>
      </c>
      <c r="B304" s="15" t="str">
        <f>CONCATENATE(D86, ".visibility")</f>
        <v>ik_spine_curve.visibility</v>
      </c>
      <c r="C304" t="s">
        <v>54</v>
      </c>
      <c r="D304" s="11">
        <v>0</v>
      </c>
      <c r="I304" t="s">
        <v>55</v>
      </c>
      <c r="L304" s="2" t="s">
        <v>9</v>
      </c>
      <c r="N304"/>
      <c r="O304"/>
      <c r="P304"/>
    </row>
    <row r="306" spans="1:16">
      <c r="A306" s="2" t="s">
        <v>158</v>
      </c>
      <c r="N306"/>
      <c r="O306"/>
      <c r="P306"/>
    </row>
    <row r="307" spans="1:16">
      <c r="A307" t="s">
        <v>99</v>
      </c>
      <c r="B307" s="1" t="s">
        <v>105</v>
      </c>
      <c r="I307" t="s">
        <v>106</v>
      </c>
      <c r="L307" s="2" t="s">
        <v>9</v>
      </c>
      <c r="N307"/>
      <c r="O307"/>
      <c r="P307"/>
    </row>
    <row r="308" spans="1:16">
      <c r="A308" t="s">
        <v>101</v>
      </c>
      <c r="B308" s="17" t="str">
        <f>B307</f>
        <v>Skeleton</v>
      </c>
      <c r="C308" t="s">
        <v>28</v>
      </c>
      <c r="D308" s="17" t="str">
        <f>B8</f>
        <v>root</v>
      </c>
      <c r="I308" t="s">
        <v>29</v>
      </c>
      <c r="L308" s="2" t="s">
        <v>9</v>
      </c>
      <c r="N308"/>
      <c r="O308"/>
      <c r="P308"/>
    </row>
    <row r="309" spans="1:16">
      <c r="A309" t="s">
        <v>53</v>
      </c>
      <c r="B309" s="15" t="str">
        <f>CONCATENATE(B307, ".color")</f>
        <v>Skeleton.color</v>
      </c>
      <c r="C309" t="s">
        <v>54</v>
      </c>
      <c r="D309" s="11">
        <f>M309</f>
        <v>0</v>
      </c>
      <c r="I309" t="s">
        <v>55</v>
      </c>
      <c r="L309" s="2" t="s">
        <v>9</v>
      </c>
      <c r="M309" s="11">
        <v>0</v>
      </c>
      <c r="N309"/>
      <c r="O309"/>
      <c r="P309"/>
    </row>
    <row r="310" spans="1:16">
      <c r="A310" t="s">
        <v>53</v>
      </c>
      <c r="B310" s="15" t="str">
        <f>CONCATENATE(B307, ".displayType")</f>
        <v>Skeleton.displayType</v>
      </c>
      <c r="C310" t="s">
        <v>54</v>
      </c>
      <c r="D310" s="11">
        <v>2</v>
      </c>
      <c r="I310" t="s">
        <v>55</v>
      </c>
      <c r="L310" s="2" t="s">
        <v>9</v>
      </c>
      <c r="N310"/>
      <c r="O310"/>
      <c r="P310"/>
    </row>
    <row r="312" spans="1:16">
      <c r="A312" s="2" t="s">
        <v>119</v>
      </c>
    </row>
    <row r="313" spans="1:16">
      <c r="A313" s="14" t="s">
        <v>120</v>
      </c>
    </row>
    <row r="314" spans="1:16">
      <c r="A314" t="s">
        <v>113</v>
      </c>
      <c r="B314" s="1" t="s">
        <v>112</v>
      </c>
      <c r="D314" s="1"/>
      <c r="I314" t="s">
        <v>114</v>
      </c>
      <c r="L314" s="2" t="s">
        <v>9</v>
      </c>
    </row>
    <row r="315" spans="1:16">
      <c r="A315" t="s">
        <v>27</v>
      </c>
      <c r="B315" s="6" t="str">
        <f>B200</f>
        <v>body_CTRL</v>
      </c>
      <c r="C315" t="s">
        <v>28</v>
      </c>
      <c r="D315" s="6" t="str">
        <f>B314</f>
        <v>character_grp</v>
      </c>
      <c r="I315" t="s">
        <v>29</v>
      </c>
      <c r="L315" s="2" t="s">
        <v>9</v>
      </c>
    </row>
    <row r="316" spans="1:16">
      <c r="A316" t="s">
        <v>27</v>
      </c>
      <c r="B316" s="6" t="str">
        <f>B206</f>
        <v>torso_grp</v>
      </c>
      <c r="C316" t="s">
        <v>28</v>
      </c>
      <c r="D316" s="6" t="str">
        <f>B314</f>
        <v>character_grp</v>
      </c>
      <c r="I316" t="s">
        <v>29</v>
      </c>
      <c r="L316" s="2" t="s">
        <v>9</v>
      </c>
    </row>
    <row r="317" spans="1:16">
      <c r="A317" t="s">
        <v>27</v>
      </c>
      <c r="B317" s="6" t="str">
        <f>B8</f>
        <v>root</v>
      </c>
      <c r="C317" t="s">
        <v>28</v>
      </c>
      <c r="D317" s="6" t="str">
        <f>B314</f>
        <v>character_grp</v>
      </c>
      <c r="I317" t="s">
        <v>29</v>
      </c>
      <c r="L317" s="2" t="s">
        <v>9</v>
      </c>
    </row>
    <row r="318" spans="1:16">
      <c r="A318" t="s">
        <v>53</v>
      </c>
      <c r="B318" s="6" t="str">
        <f>CONCATENATE(B314, ".rotateOrder")</f>
        <v>character_grp.rotateOrder</v>
      </c>
      <c r="C318" t="s">
        <v>54</v>
      </c>
      <c r="D318" s="11">
        <v>4</v>
      </c>
      <c r="I318" t="s">
        <v>55</v>
      </c>
      <c r="L318" s="2" t="s">
        <v>9</v>
      </c>
      <c r="M318" s="3" t="s">
        <v>94</v>
      </c>
    </row>
    <row r="319" spans="1:16">
      <c r="A319" s="14" t="s">
        <v>117</v>
      </c>
    </row>
    <row r="320" spans="1:16">
      <c r="A320" t="s">
        <v>77</v>
      </c>
      <c r="B320" s="16" t="s">
        <v>79</v>
      </c>
      <c r="C320" t="s">
        <v>37</v>
      </c>
      <c r="D320" s="1" t="s">
        <v>115</v>
      </c>
      <c r="I320" t="s">
        <v>29</v>
      </c>
      <c r="L320" s="2" t="s">
        <v>9</v>
      </c>
    </row>
    <row r="321" spans="1:16">
      <c r="A321" t="s">
        <v>53</v>
      </c>
      <c r="B321" s="15" t="str">
        <f>CONCATENATE(D320, ".operation")</f>
        <v>torso_normalizeScaleZ_div.operation</v>
      </c>
      <c r="I321" t="s">
        <v>80</v>
      </c>
      <c r="L321" s="2" t="s">
        <v>9</v>
      </c>
    </row>
    <row r="322" spans="1:16">
      <c r="A322" t="s">
        <v>65</v>
      </c>
      <c r="B322" s="17" t="str">
        <f>B172</f>
        <v>ik_spine_curveInfo.arcLength</v>
      </c>
      <c r="C322" s="18" t="s">
        <v>28</v>
      </c>
      <c r="D322" s="15" t="str">
        <f>CONCATENATE(D320, ".input1X")</f>
        <v>torso_normalizeScaleZ_div.input1X</v>
      </c>
      <c r="I322" t="s">
        <v>29</v>
      </c>
      <c r="L322" s="2" t="s">
        <v>9</v>
      </c>
    </row>
    <row r="323" spans="1:16">
      <c r="A323" t="s">
        <v>65</v>
      </c>
      <c r="B323" s="15" t="str">
        <f>CONCATENATE(B314, ".scaleZ")</f>
        <v>character_grp.scaleZ</v>
      </c>
      <c r="C323" t="s">
        <v>28</v>
      </c>
      <c r="D323" s="15" t="str">
        <f>CONCATENATE(D320, ".input2X")</f>
        <v>torso_normalizeScaleZ_div.input2X</v>
      </c>
      <c r="I323" t="s">
        <v>29</v>
      </c>
      <c r="L323" s="2" t="s">
        <v>9</v>
      </c>
    </row>
    <row r="324" spans="1:16">
      <c r="A324" t="s">
        <v>65</v>
      </c>
      <c r="B324" s="15" t="str">
        <f>CONCATENATE(D320, ".outputX")</f>
        <v>torso_normalizeScaleZ_div.outputX</v>
      </c>
      <c r="C324" t="s">
        <v>28</v>
      </c>
      <c r="D324" s="17" t="str">
        <f>D172</f>
        <v>torso_stretchPercentage_div.input1X</v>
      </c>
      <c r="I324" t="s">
        <v>116</v>
      </c>
      <c r="L324" s="2" t="s">
        <v>9</v>
      </c>
    </row>
    <row r="325" spans="1:16">
      <c r="A325" s="14" t="s">
        <v>121</v>
      </c>
    </row>
    <row r="326" spans="1:16">
      <c r="A326" t="s">
        <v>48</v>
      </c>
      <c r="B326" s="10" t="str">
        <f>CONCATENATE(B314, "_CTRL_nurb")</f>
        <v>character_grp_CTRL_nurb</v>
      </c>
      <c r="C326" t="s">
        <v>49</v>
      </c>
      <c r="D326" s="3">
        <f>M326</f>
        <v>0</v>
      </c>
      <c r="E326" t="s">
        <v>2</v>
      </c>
      <c r="F326" s="4">
        <f>N326</f>
        <v>-5</v>
      </c>
      <c r="G326" t="s">
        <v>2</v>
      </c>
      <c r="H326" s="5">
        <f>O326</f>
        <v>0</v>
      </c>
      <c r="I326" t="s">
        <v>72</v>
      </c>
      <c r="J326">
        <f>P326</f>
        <v>26</v>
      </c>
      <c r="K326" t="s">
        <v>73</v>
      </c>
      <c r="L326" s="2" t="s">
        <v>9</v>
      </c>
      <c r="M326" s="3">
        <v>0</v>
      </c>
      <c r="N326" s="4">
        <v>-5</v>
      </c>
      <c r="O326" s="5">
        <v>0</v>
      </c>
      <c r="P326" s="12">
        <v>26</v>
      </c>
    </row>
    <row r="327" spans="1:16">
      <c r="A327" t="s">
        <v>27</v>
      </c>
      <c r="B327" s="10" t="str">
        <f>CONCATENATE(B326, "Shape")</f>
        <v>character_grp_CTRL_nurbShape</v>
      </c>
      <c r="C327" t="s">
        <v>28</v>
      </c>
      <c r="D327" s="6" t="str">
        <f>B314</f>
        <v>character_grp</v>
      </c>
      <c r="I327" t="s">
        <v>75</v>
      </c>
      <c r="L327" s="2" t="s">
        <v>9</v>
      </c>
    </row>
    <row r="328" spans="1:16">
      <c r="A328" t="s">
        <v>41</v>
      </c>
      <c r="B328" s="6" t="str">
        <f>B327</f>
        <v>character_grp_CTRL_nurbShape</v>
      </c>
      <c r="C328" t="s">
        <v>28</v>
      </c>
      <c r="D328" s="10" t="str">
        <f>CONCATENATE(B314, "Shape")</f>
        <v>character_grpShape</v>
      </c>
      <c r="I328" t="s">
        <v>29</v>
      </c>
      <c r="L328" s="2" t="s">
        <v>9</v>
      </c>
    </row>
    <row r="329" spans="1:16">
      <c r="A329" t="s">
        <v>76</v>
      </c>
      <c r="B329" s="6" t="str">
        <f>B326</f>
        <v>character_grp_CTRL_nurb</v>
      </c>
      <c r="I329" t="s">
        <v>29</v>
      </c>
      <c r="L329" s="2" t="s">
        <v>9</v>
      </c>
    </row>
    <row r="330" spans="1:16">
      <c r="A330" t="s">
        <v>41</v>
      </c>
      <c r="B330" s="6" t="str">
        <f>B314</f>
        <v>character_grp</v>
      </c>
      <c r="C330" t="s">
        <v>28</v>
      </c>
      <c r="D330" s="10" t="str">
        <f>CONCATENATE(REPLACE(B314, LEN(B314) - 3, 4, ""), "_CTRL")</f>
        <v>character_CTRL</v>
      </c>
      <c r="I330" t="s">
        <v>29</v>
      </c>
      <c r="L330" s="2" t="s">
        <v>9</v>
      </c>
    </row>
    <row r="332" spans="1:16">
      <c r="A332" s="2" t="s">
        <v>160</v>
      </c>
    </row>
    <row r="333" spans="1:16">
      <c r="A333" s="14" t="s">
        <v>161</v>
      </c>
    </row>
    <row r="334" spans="1:16">
      <c r="A334" t="s">
        <v>162</v>
      </c>
      <c r="B334" s="6" t="str">
        <f>B107</f>
        <v>shoulder_CTRL</v>
      </c>
      <c r="C334" t="s">
        <v>163</v>
      </c>
      <c r="D334" s="1" t="s">
        <v>164</v>
      </c>
      <c r="I334" t="s">
        <v>165</v>
      </c>
      <c r="L334" s="2" t="s">
        <v>9</v>
      </c>
    </row>
    <row r="335" spans="1:16">
      <c r="A335" t="s">
        <v>162</v>
      </c>
      <c r="B335" s="6" t="str">
        <f>B107</f>
        <v>shoulder_CTRL</v>
      </c>
      <c r="C335" t="s">
        <v>163</v>
      </c>
      <c r="D335" s="1" t="s">
        <v>166</v>
      </c>
      <c r="I335" t="s">
        <v>165</v>
      </c>
      <c r="L335" s="2" t="s">
        <v>9</v>
      </c>
    </row>
    <row r="336" spans="1:16">
      <c r="A336" s="14" t="s">
        <v>169</v>
      </c>
    </row>
    <row r="337" spans="1:12">
      <c r="A337" t="s">
        <v>77</v>
      </c>
      <c r="B337" s="16" t="s">
        <v>167</v>
      </c>
      <c r="C337" t="s">
        <v>37</v>
      </c>
      <c r="D337" s="10" t="str">
        <f>CONCATENATE(B107, "_isStretch")</f>
        <v>shoulder_CTRL_isStretch</v>
      </c>
      <c r="I337" t="s">
        <v>29</v>
      </c>
      <c r="L337" s="2" t="s">
        <v>9</v>
      </c>
    </row>
    <row r="338" spans="1:12">
      <c r="A338" t="s">
        <v>53</v>
      </c>
      <c r="B338" s="15" t="str">
        <f>CONCATENATE(D337, ".operation")</f>
        <v>shoulder_CTRL_isStretch.operation</v>
      </c>
      <c r="I338" t="s">
        <v>168</v>
      </c>
      <c r="L338" s="2" t="s">
        <v>9</v>
      </c>
    </row>
    <row r="339" spans="1:12">
      <c r="A339" t="s">
        <v>53</v>
      </c>
      <c r="B339" s="15" t="str">
        <f>CONCATENATE(D337, ".secondTerm")</f>
        <v>shoulder_CTRL_isStretch.secondTerm</v>
      </c>
      <c r="I339" t="s">
        <v>84</v>
      </c>
      <c r="L339" s="2" t="s">
        <v>9</v>
      </c>
    </row>
    <row r="340" spans="1:12">
      <c r="A340" t="s">
        <v>65</v>
      </c>
      <c r="B340" s="17" t="str">
        <f>CONCATENATE(B107, ".stretch")</f>
        <v>shoulder_CTRL.stretch</v>
      </c>
      <c r="C340" t="s">
        <v>28</v>
      </c>
      <c r="D340" s="15" t="str">
        <f>CONCATENATE(D337, ".firstTerm")</f>
        <v>shoulder_CTRL_isStretch.firstTerm</v>
      </c>
      <c r="I340" t="s">
        <v>29</v>
      </c>
      <c r="L340" s="2" t="s">
        <v>9</v>
      </c>
    </row>
    <row r="341" spans="1:12">
      <c r="A341" t="s">
        <v>65</v>
      </c>
      <c r="B341" s="17" t="str">
        <f>B176</f>
        <v>torso_stretchPercentage_div.outputX</v>
      </c>
      <c r="C341" t="s">
        <v>28</v>
      </c>
      <c r="D341" s="15" t="str">
        <f>CONCATENATE(D337, ".colorIfTrueR")</f>
        <v>shoulder_CTRL_isStretch.colorIfTrueR</v>
      </c>
      <c r="I341" t="s">
        <v>29</v>
      </c>
      <c r="L341" s="2" t="s">
        <v>9</v>
      </c>
    </row>
    <row r="342" spans="1:12">
      <c r="A342" t="s">
        <v>65</v>
      </c>
      <c r="B342" s="17" t="str">
        <f>CONCATENATE(D337, ".outColorR")</f>
        <v>shoulder_CTRL_isStretch.outColorR</v>
      </c>
      <c r="C342" t="s">
        <v>28</v>
      </c>
      <c r="D342" s="15" t="str">
        <f>CONCATENATE(B12, ".scaleX")</f>
        <v>pelvis.scaleX</v>
      </c>
      <c r="I342" t="s">
        <v>116</v>
      </c>
      <c r="L342" s="2" t="s">
        <v>9</v>
      </c>
    </row>
    <row r="343" spans="1:12">
      <c r="A343" t="s">
        <v>65</v>
      </c>
      <c r="B343" s="17" t="str">
        <f>CONCATENATE(D337, ".outColorR")</f>
        <v>shoulder_CTRL_isStretch.outColorR</v>
      </c>
      <c r="C343" t="s">
        <v>28</v>
      </c>
      <c r="D343" s="15" t="str">
        <f>CONCATENATE(B13, ".scaleX")</f>
        <v>spine_01.scaleX</v>
      </c>
      <c r="I343" t="s">
        <v>116</v>
      </c>
      <c r="L343" s="2" t="s">
        <v>9</v>
      </c>
    </row>
    <row r="344" spans="1:12">
      <c r="A344" t="s">
        <v>65</v>
      </c>
      <c r="B344" s="17" t="str">
        <f>CONCATENATE(D337, ".outColorR")</f>
        <v>shoulder_CTRL_isStretch.outColorR</v>
      </c>
      <c r="C344" t="s">
        <v>28</v>
      </c>
      <c r="D344" s="15" t="str">
        <f>CONCATENATE(B14, ".scaleX")</f>
        <v>spine_02.scaleX</v>
      </c>
      <c r="I344" t="s">
        <v>116</v>
      </c>
      <c r="L344" s="2" t="s">
        <v>9</v>
      </c>
    </row>
    <row r="345" spans="1:12">
      <c r="A345" t="s">
        <v>65</v>
      </c>
      <c r="B345" s="17" t="str">
        <f>CONCATENATE(D337, ".outColorR")</f>
        <v>shoulder_CTRL_isStretch.outColorR</v>
      </c>
      <c r="C345" t="s">
        <v>28</v>
      </c>
      <c r="D345" s="15" t="str">
        <f>CONCATENATE(B15, ".scaleX")</f>
        <v>spine_03.scaleX</v>
      </c>
      <c r="I345" t="s">
        <v>116</v>
      </c>
      <c r="L345" s="2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ChyrosNX</dc:creator>
  <cp:lastModifiedBy>ChyrosNX</cp:lastModifiedBy>
  <dcterms:created xsi:type="dcterms:W3CDTF">2014-09-29T11:54:16Z</dcterms:created>
  <dcterms:modified xsi:type="dcterms:W3CDTF">2014-10-03T22:17:01Z</dcterms:modified>
</cp:coreProperties>
</file>