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13395" windowHeight="6210"/>
  </bookViews>
  <sheets>
    <sheet name="Setup" sheetId="1" r:id="rId1"/>
    <sheet name="New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55" i="1"/>
  <c r="C455"/>
  <c r="E454"/>
  <c r="C453"/>
  <c r="C452"/>
  <c r="E449"/>
  <c r="E448"/>
  <c r="C448"/>
  <c r="C445"/>
  <c r="C444"/>
  <c r="C442"/>
  <c r="G439"/>
  <c r="E439"/>
  <c r="K438"/>
  <c r="I438"/>
  <c r="I439" s="1"/>
  <c r="G438"/>
  <c r="E438"/>
  <c r="C438"/>
  <c r="C449" s="1"/>
  <c r="I435"/>
  <c r="G435"/>
  <c r="E435"/>
  <c r="K434"/>
  <c r="I434"/>
  <c r="G434"/>
  <c r="E434"/>
  <c r="C434"/>
  <c r="J435" s="1"/>
  <c r="I431"/>
  <c r="E431"/>
  <c r="C431"/>
  <c r="C430"/>
  <c r="C429" s="1"/>
  <c r="C426"/>
  <c r="E424"/>
  <c r="C424"/>
  <c r="E423"/>
  <c r="C443" s="1"/>
  <c r="C423"/>
  <c r="C420"/>
  <c r="E419"/>
  <c r="E418"/>
  <c r="E417"/>
  <c r="C417"/>
  <c r="E383"/>
  <c r="C404" s="1"/>
  <c r="E382"/>
  <c r="C384" s="1"/>
  <c r="C383"/>
  <c r="C382"/>
  <c r="E414"/>
  <c r="E413"/>
  <c r="C412"/>
  <c r="C411"/>
  <c r="E408"/>
  <c r="C403"/>
  <c r="C401"/>
  <c r="K397"/>
  <c r="I397"/>
  <c r="I398" s="1"/>
  <c r="G397"/>
  <c r="G398" s="1"/>
  <c r="E397"/>
  <c r="E398" s="1"/>
  <c r="C397"/>
  <c r="J398" s="1"/>
  <c r="K393"/>
  <c r="I393"/>
  <c r="I394" s="1"/>
  <c r="G393"/>
  <c r="G394" s="1"/>
  <c r="E393"/>
  <c r="E394" s="1"/>
  <c r="C393"/>
  <c r="J394" s="1"/>
  <c r="E378"/>
  <c r="E377"/>
  <c r="C389" s="1"/>
  <c r="E376"/>
  <c r="C376"/>
  <c r="E373"/>
  <c r="N369"/>
  <c r="B369" s="1"/>
  <c r="K370"/>
  <c r="I363"/>
  <c r="G363"/>
  <c r="E363"/>
  <c r="N360"/>
  <c r="B360" s="1"/>
  <c r="E366"/>
  <c r="K361"/>
  <c r="H8" i="2"/>
  <c r="F8"/>
  <c r="D8"/>
  <c r="E357" i="1"/>
  <c r="E356"/>
  <c r="E355"/>
  <c r="E354"/>
  <c r="E353"/>
  <c r="E352"/>
  <c r="E351"/>
  <c r="E350"/>
  <c r="E343"/>
  <c r="E342"/>
  <c r="E341"/>
  <c r="E340"/>
  <c r="E315"/>
  <c r="C315"/>
  <c r="E192"/>
  <c r="E188"/>
  <c r="E189"/>
  <c r="E173"/>
  <c r="E174"/>
  <c r="C142"/>
  <c r="E144" s="1"/>
  <c r="C211" s="1"/>
  <c r="C141"/>
  <c r="E143" s="1"/>
  <c r="E147" s="1"/>
  <c r="C314"/>
  <c r="C298"/>
  <c r="C297"/>
  <c r="C296"/>
  <c r="C295"/>
  <c r="C294"/>
  <c r="C293"/>
  <c r="C292"/>
  <c r="C291"/>
  <c r="C290"/>
  <c r="E214"/>
  <c r="E211"/>
  <c r="E210"/>
  <c r="E209"/>
  <c r="E208"/>
  <c r="E207"/>
  <c r="E206"/>
  <c r="E205"/>
  <c r="C205"/>
  <c r="E328"/>
  <c r="C328"/>
  <c r="E326"/>
  <c r="E325"/>
  <c r="C324"/>
  <c r="C327" s="1"/>
  <c r="K324"/>
  <c r="I324"/>
  <c r="G324"/>
  <c r="E324"/>
  <c r="C322"/>
  <c r="C321"/>
  <c r="E321"/>
  <c r="E320"/>
  <c r="C319"/>
  <c r="C316"/>
  <c r="E314"/>
  <c r="E313"/>
  <c r="C313"/>
  <c r="E81"/>
  <c r="K158"/>
  <c r="I158"/>
  <c r="G158"/>
  <c r="E158"/>
  <c r="E201"/>
  <c r="E306"/>
  <c r="E77"/>
  <c r="E68"/>
  <c r="C68"/>
  <c r="G8"/>
  <c r="I8"/>
  <c r="E8"/>
  <c r="C308"/>
  <c r="E307"/>
  <c r="C307"/>
  <c r="C306"/>
  <c r="C301"/>
  <c r="C226"/>
  <c r="C227"/>
  <c r="C225"/>
  <c r="E222"/>
  <c r="C222"/>
  <c r="C221"/>
  <c r="E221"/>
  <c r="C81"/>
  <c r="C79"/>
  <c r="I81" s="1"/>
  <c r="C214"/>
  <c r="J199"/>
  <c r="C200"/>
  <c r="C130"/>
  <c r="C158" s="1"/>
  <c r="C161" s="1"/>
  <c r="C129"/>
  <c r="E155" s="1"/>
  <c r="C234" s="1"/>
  <c r="C131"/>
  <c r="C148" s="1"/>
  <c r="C128"/>
  <c r="C147" s="1"/>
  <c r="C58"/>
  <c r="C57"/>
  <c r="K58" s="1"/>
  <c r="C53"/>
  <c r="C52"/>
  <c r="K53" s="1"/>
  <c r="C51"/>
  <c r="C64" s="1"/>
  <c r="C48"/>
  <c r="C47"/>
  <c r="K48" s="1"/>
  <c r="C46"/>
  <c r="K47" s="1"/>
  <c r="C43"/>
  <c r="C42"/>
  <c r="K43" s="1"/>
  <c r="C41"/>
  <c r="K42" s="1"/>
  <c r="C56"/>
  <c r="K57" s="1"/>
  <c r="C38"/>
  <c r="C37"/>
  <c r="K38" s="1"/>
  <c r="C36"/>
  <c r="C61" s="1"/>
  <c r="E195"/>
  <c r="E194"/>
  <c r="E193"/>
  <c r="E191"/>
  <c r="E190"/>
  <c r="C188"/>
  <c r="C194" s="1"/>
  <c r="E186"/>
  <c r="C185"/>
  <c r="C186"/>
  <c r="C184"/>
  <c r="C180"/>
  <c r="E180"/>
  <c r="C181"/>
  <c r="C179"/>
  <c r="E176"/>
  <c r="E175"/>
  <c r="C173"/>
  <c r="C175" s="1"/>
  <c r="E170"/>
  <c r="E322" s="1"/>
  <c r="C171"/>
  <c r="C169"/>
  <c r="E166"/>
  <c r="C170" s="1"/>
  <c r="E171" s="1"/>
  <c r="I151"/>
  <c r="G151"/>
  <c r="E151"/>
  <c r="K151"/>
  <c r="K106"/>
  <c r="K102"/>
  <c r="E123"/>
  <c r="E122"/>
  <c r="C121"/>
  <c r="C120"/>
  <c r="C106"/>
  <c r="J107" s="1"/>
  <c r="C102"/>
  <c r="J103" s="1"/>
  <c r="E92"/>
  <c r="C94" s="1"/>
  <c r="E91"/>
  <c r="I99" s="1"/>
  <c r="C92"/>
  <c r="C91"/>
  <c r="E87"/>
  <c r="E86"/>
  <c r="C98" s="1"/>
  <c r="E85"/>
  <c r="C85"/>
  <c r="C75"/>
  <c r="I77" s="1"/>
  <c r="C77"/>
  <c r="C72"/>
  <c r="C71"/>
  <c r="E67"/>
  <c r="E66"/>
  <c r="E65"/>
  <c r="E64"/>
  <c r="E63"/>
  <c r="E62"/>
  <c r="E61"/>
  <c r="C67"/>
  <c r="C66"/>
  <c r="I51"/>
  <c r="I52" s="1"/>
  <c r="I53" s="1"/>
  <c r="G51"/>
  <c r="G52" s="1"/>
  <c r="G53" s="1"/>
  <c r="E51"/>
  <c r="E52" s="1"/>
  <c r="E53" s="1"/>
  <c r="I56"/>
  <c r="I57" s="1"/>
  <c r="I58" s="1"/>
  <c r="G56"/>
  <c r="G57" s="1"/>
  <c r="G58" s="1"/>
  <c r="E56"/>
  <c r="E57" s="1"/>
  <c r="E58" s="1"/>
  <c r="I46"/>
  <c r="I47" s="1"/>
  <c r="I48" s="1"/>
  <c r="G46"/>
  <c r="G47" s="1"/>
  <c r="G48" s="1"/>
  <c r="E46"/>
  <c r="E47" s="1"/>
  <c r="E48" s="1"/>
  <c r="I41"/>
  <c r="I42" s="1"/>
  <c r="I43" s="1"/>
  <c r="G41"/>
  <c r="G42" s="1"/>
  <c r="G43" s="1"/>
  <c r="E41"/>
  <c r="E42" s="1"/>
  <c r="E43" s="1"/>
  <c r="I36"/>
  <c r="I37" s="1"/>
  <c r="I38" s="1"/>
  <c r="G36"/>
  <c r="G37" s="1"/>
  <c r="G38" s="1"/>
  <c r="E36"/>
  <c r="E37" s="1"/>
  <c r="E38" s="1"/>
  <c r="K31"/>
  <c r="K30"/>
  <c r="K29"/>
  <c r="I28"/>
  <c r="I29" s="1"/>
  <c r="I30" s="1"/>
  <c r="I31" s="1"/>
  <c r="G28"/>
  <c r="G29" s="1"/>
  <c r="G30" s="1"/>
  <c r="E28"/>
  <c r="E29" s="1"/>
  <c r="E30" s="1"/>
  <c r="E31" s="1"/>
  <c r="I21"/>
  <c r="I22" s="1"/>
  <c r="I23" s="1"/>
  <c r="I24" s="1"/>
  <c r="G21"/>
  <c r="G22" s="1"/>
  <c r="G23" s="1"/>
  <c r="G24" s="1"/>
  <c r="E21"/>
  <c r="E22" s="1"/>
  <c r="E23" s="1"/>
  <c r="E24" s="1"/>
  <c r="K24"/>
  <c r="K23"/>
  <c r="K22"/>
  <c r="K17"/>
  <c r="K16"/>
  <c r="K15"/>
  <c r="K14"/>
  <c r="K13"/>
  <c r="I12"/>
  <c r="I13" s="1"/>
  <c r="I14" s="1"/>
  <c r="I15" s="1"/>
  <c r="I16" s="1"/>
  <c r="I17" s="1"/>
  <c r="I361" s="1"/>
  <c r="I362" s="1"/>
  <c r="G12"/>
  <c r="G13" s="1"/>
  <c r="G14" s="1"/>
  <c r="G15" s="1"/>
  <c r="G16" s="1"/>
  <c r="G17" s="1"/>
  <c r="G361" s="1"/>
  <c r="G362" s="1"/>
  <c r="E12"/>
  <c r="E13" s="1"/>
  <c r="E14" s="1"/>
  <c r="E15" s="1"/>
  <c r="E16" s="1"/>
  <c r="E17" s="1"/>
  <c r="E361" s="1"/>
  <c r="E362" s="1"/>
  <c r="C425" l="1"/>
  <c r="C454"/>
  <c r="J439"/>
  <c r="C385"/>
  <c r="E407"/>
  <c r="C402"/>
  <c r="C413"/>
  <c r="C390"/>
  <c r="C388"/>
  <c r="C408"/>
  <c r="I390"/>
  <c r="E390"/>
  <c r="C407"/>
  <c r="C414"/>
  <c r="C379"/>
  <c r="G370"/>
  <c r="G371" s="1"/>
  <c r="E370"/>
  <c r="E371" s="1"/>
  <c r="I370"/>
  <c r="I371" s="1"/>
  <c r="C370"/>
  <c r="J371"/>
  <c r="C373"/>
  <c r="C372"/>
  <c r="J362"/>
  <c r="C365"/>
  <c r="C366"/>
  <c r="J363"/>
  <c r="C364"/>
  <c r="C361"/>
  <c r="C349"/>
  <c r="E335"/>
  <c r="C337" s="1"/>
  <c r="C348"/>
  <c r="E345"/>
  <c r="C351" s="1"/>
  <c r="C333"/>
  <c r="C338"/>
  <c r="C332"/>
  <c r="C174"/>
  <c r="C339" s="1"/>
  <c r="C192"/>
  <c r="C189"/>
  <c r="C231"/>
  <c r="C325"/>
  <c r="C326" s="1"/>
  <c r="C320"/>
  <c r="C233"/>
  <c r="C232"/>
  <c r="C162"/>
  <c r="C151"/>
  <c r="C154" s="1"/>
  <c r="E162"/>
  <c r="C237"/>
  <c r="C78"/>
  <c r="E159"/>
  <c r="C236"/>
  <c r="E160"/>
  <c r="C235"/>
  <c r="C159"/>
  <c r="C160" s="1"/>
  <c r="E153"/>
  <c r="C209"/>
  <c r="C208"/>
  <c r="C207"/>
  <c r="C210"/>
  <c r="C206"/>
  <c r="C88"/>
  <c r="C264"/>
  <c r="C93"/>
  <c r="C256"/>
  <c r="C248"/>
  <c r="C262"/>
  <c r="C261"/>
  <c r="C255"/>
  <c r="C272"/>
  <c r="C278"/>
  <c r="C277"/>
  <c r="C254"/>
  <c r="C253"/>
  <c r="C270"/>
  <c r="C252"/>
  <c r="C269"/>
  <c r="C280"/>
  <c r="C288"/>
  <c r="C263"/>
  <c r="C271"/>
  <c r="C279"/>
  <c r="C287"/>
  <c r="C285"/>
  <c r="C260"/>
  <c r="C268"/>
  <c r="C276"/>
  <c r="C284"/>
  <c r="C302"/>
  <c r="C259"/>
  <c r="C275"/>
  <c r="C283"/>
  <c r="C282"/>
  <c r="C286"/>
  <c r="C251"/>
  <c r="C267"/>
  <c r="C250"/>
  <c r="C258"/>
  <c r="C266"/>
  <c r="C274"/>
  <c r="C249"/>
  <c r="C257"/>
  <c r="C265"/>
  <c r="C273"/>
  <c r="C281"/>
  <c r="C289"/>
  <c r="C247"/>
  <c r="C245"/>
  <c r="C246"/>
  <c r="C230"/>
  <c r="C229"/>
  <c r="C228"/>
  <c r="C217"/>
  <c r="I199"/>
  <c r="E148"/>
  <c r="G199"/>
  <c r="E199"/>
  <c r="C176"/>
  <c r="E167"/>
  <c r="C193"/>
  <c r="C167"/>
  <c r="C191"/>
  <c r="C190"/>
  <c r="C195"/>
  <c r="C138"/>
  <c r="K131"/>
  <c r="C137"/>
  <c r="K130"/>
  <c r="E152"/>
  <c r="C155"/>
  <c r="C134"/>
  <c r="K129"/>
  <c r="C65"/>
  <c r="K52"/>
  <c r="C63"/>
  <c r="C62"/>
  <c r="K37"/>
  <c r="C143"/>
  <c r="C144"/>
  <c r="C123"/>
  <c r="C122"/>
  <c r="E117"/>
  <c r="E116"/>
  <c r="G106"/>
  <c r="G107" s="1"/>
  <c r="E106"/>
  <c r="E107" s="1"/>
  <c r="C117"/>
  <c r="C116"/>
  <c r="C112"/>
  <c r="C110"/>
  <c r="C113"/>
  <c r="C111"/>
  <c r="E99"/>
  <c r="E131"/>
  <c r="G131"/>
  <c r="E130"/>
  <c r="G130"/>
  <c r="E129"/>
  <c r="G129"/>
  <c r="I106"/>
  <c r="I107" s="1"/>
  <c r="E128"/>
  <c r="I131"/>
  <c r="I130"/>
  <c r="I129"/>
  <c r="I128"/>
  <c r="G128"/>
  <c r="C97"/>
  <c r="C99"/>
  <c r="G102"/>
  <c r="G103" s="1"/>
  <c r="E102"/>
  <c r="E103" s="1"/>
  <c r="I102"/>
  <c r="I103" s="1"/>
  <c r="G31"/>
  <c r="C347" l="1"/>
  <c r="E349"/>
  <c r="C356"/>
  <c r="C353"/>
  <c r="C357"/>
  <c r="C354"/>
  <c r="C355"/>
  <c r="C350"/>
  <c r="E348"/>
  <c r="C352"/>
  <c r="C336"/>
  <c r="C346"/>
  <c r="C340"/>
  <c r="C342"/>
  <c r="E339"/>
  <c r="E338"/>
  <c r="C341"/>
  <c r="C343"/>
  <c r="C242"/>
  <c r="C243"/>
  <c r="C244"/>
  <c r="C239"/>
  <c r="C240"/>
  <c r="C241"/>
  <c r="C238"/>
  <c r="C152"/>
  <c r="C153" s="1"/>
</calcChain>
</file>

<file path=xl/sharedStrings.xml><?xml version="1.0" encoding="utf-8"?>
<sst xmlns="http://schemas.openxmlformats.org/spreadsheetml/2006/main" count="1484" uniqueCount="184">
  <si>
    <t>import maya.cmds as cmds</t>
  </si>
  <si>
    <t>pelvis</t>
  </si>
  <si>
    <t>,</t>
  </si>
  <si>
    <t>))</t>
  </si>
  <si>
    <t>spine_01</t>
  </si>
  <si>
    <t>spine_02</t>
  </si>
  <si>
    <t>spine_03</t>
  </si>
  <si>
    <t>neck</t>
  </si>
  <si>
    <t>head</t>
  </si>
  <si>
    <t>#</t>
  </si>
  <si>
    <t>Name</t>
  </si>
  <si>
    <t>X</t>
  </si>
  <si>
    <t>Y</t>
  </si>
  <si>
    <t>Z</t>
  </si>
  <si>
    <t>cmds.joint(n="</t>
  </si>
  <si>
    <t>", p=(</t>
  </si>
  <si>
    <t>)); cmds.joint("</t>
  </si>
  <si>
    <t>thigh_l</t>
  </si>
  <si>
    <t>calf_l</t>
  </si>
  <si>
    <t>ball_l</t>
  </si>
  <si>
    <t>cmds.select(clear=True)</t>
  </si>
  <si>
    <t>foot_l</t>
  </si>
  <si>
    <t>clavicle_l</t>
  </si>
  <si>
    <t>upperarm_l</t>
  </si>
  <si>
    <t>lowerarm_l</t>
  </si>
  <si>
    <t>hand_l</t>
  </si>
  <si>
    <t>cmds.mirrorJoint("</t>
  </si>
  <si>
    <t>cmds.parent("</t>
  </si>
  <si>
    <t>", "</t>
  </si>
  <si>
    <t>")</t>
  </si>
  <si>
    <t># Parent Joints</t>
  </si>
  <si>
    <t>cmds.skinCluster("</t>
  </si>
  <si>
    <t>mesh_luka_body</t>
  </si>
  <si>
    <t>if cmds.objExists("</t>
  </si>
  <si>
    <t xml:space="preserve">    cmds.skinCluster("</t>
  </si>
  <si>
    <t>", e=True, ub=True)</t>
  </si>
  <si>
    <t>"):</t>
  </si>
  <si>
    <t>", name="</t>
  </si>
  <si>
    <t>cmds.ikHandle(sj="</t>
  </si>
  <si>
    <t>", ee="</t>
  </si>
  <si>
    <t>", sol="ikSplineSolver")</t>
  </si>
  <si>
    <t>cmds.rename("</t>
  </si>
  <si>
    <t>curve1</t>
  </si>
  <si>
    <t>effector1</t>
  </si>
  <si>
    <t>cmds.duplicate("</t>
  </si>
  <si>
    <t>", parentOnly=True)</t>
  </si>
  <si>
    <t>", world=True)</t>
  </si>
  <si>
    <t>", bindMethod=0, normalizeWeights=1, weightDistribution=0, mi=2, omi=True, dr=4, rui=True)</t>
  </si>
  <si>
    <t>cmds.circle(name="</t>
  </si>
  <si>
    <t>", c=(</t>
  </si>
  <si>
    <t>cmds.move(</t>
  </si>
  <si>
    <t>ik_spine</t>
  </si>
  <si>
    <t>cmds.setAttr("</t>
  </si>
  <si>
    <t>",</t>
  </si>
  <si>
    <t>)</t>
  </si>
  <si>
    <t># Create Torso Joints</t>
  </si>
  <si>
    <t># Create Leg Joints (left)</t>
  </si>
  <si>
    <t># Create Arm Joints (left)</t>
  </si>
  <si>
    <t>hip</t>
  </si>
  <si>
    <t>shoulder</t>
  </si>
  <si>
    <t>cmds.parentConstraint("</t>
  </si>
  <si>
    <t>", mo=True, weight=1)</t>
  </si>
  <si>
    <t>#####</t>
  </si>
  <si>
    <t># Add Initial Skin Weights</t>
  </si>
  <si>
    <t>cmds.connectAttr("</t>
  </si>
  <si>
    <t>##### Setup Torso IK Controls</t>
  </si>
  <si>
    <t>##### Setup Torso FK Controls</t>
  </si>
  <si>
    <t>cmds.joint("</t>
  </si>
  <si>
    <t>", e=True, oj="zyx", secondaryAxisOrient="yup", ch=True, zso=True)</t>
  </si>
  <si>
    <t>", e=True, zso=True, oj="xyz", sao="yup")</t>
  </si>
  <si>
    <t>", mirrorYZ=True, mirrorBehavior=True, searchReplace=("_l", "_r"))</t>
  </si>
  <si>
    <t>), r=</t>
  </si>
  <si>
    <t>, ch=True, o=True)</t>
  </si>
  <si>
    <t>Radius</t>
  </si>
  <si>
    <t>", r=True, s=True)</t>
  </si>
  <si>
    <t>cmds.delete("</t>
  </si>
  <si>
    <t>cmds.createNode("</t>
  </si>
  <si>
    <t>curveInfo</t>
  </si>
  <si>
    <t>multiplyDivide</t>
  </si>
  <si>
    <t>", 2)</t>
  </si>
  <si>
    <t>", round(cmds.getAttr("</t>
  </si>
  <si>
    <t>", 3)</t>
  </si>
  <si>
    <t>", 0.5)</t>
  </si>
  <si>
    <t>", 1)</t>
  </si>
  <si>
    <t>"), 2))</t>
  </si>
  <si>
    <t>pinky</t>
  </si>
  <si>
    <t>ring</t>
  </si>
  <si>
    <t>middle</t>
  </si>
  <si>
    <t>index</t>
  </si>
  <si>
    <t>thumb</t>
  </si>
  <si>
    <t>cmds.curve(name="</t>
  </si>
  <si>
    <t>", d=1, p=[(-20.70, -17.79, 94), (20.70, -17.79, 94), (20.70, 23.60, 94), (-20.70, 23.60, 94), (-20.70, -17.79, 94)])</t>
  </si>
  <si>
    <t>body_CTRL</t>
  </si>
  <si>
    <t>yxz</t>
  </si>
  <si>
    <t>zyx</t>
  </si>
  <si>
    <t>torso_grp</t>
  </si>
  <si>
    <t># Mirror Left Joints To Right</t>
  </si>
  <si>
    <t>mesh_luka_hair</t>
  </si>
  <si>
    <t>cmds.createDisplayLayer(name="</t>
  </si>
  <si>
    <t>Controls_FK</t>
  </si>
  <si>
    <t>cmds.editDisplayLayerMembers("</t>
  </si>
  <si>
    <t>", number=1, empty=True)</t>
  </si>
  <si>
    <t># Create Layer - Controls_FK</t>
  </si>
  <si>
    <t>", lock=True, keyable=False, channelBox=False)</t>
  </si>
  <si>
    <t>Skeleton</t>
  </si>
  <si>
    <t>", number=2, empty=True)</t>
  </si>
  <si>
    <t># Create Root Joint</t>
  </si>
  <si>
    <t>root</t>
  </si>
  <si>
    <t>cmds.select(d=True)</t>
  </si>
  <si>
    <t>curveShape1</t>
  </si>
  <si>
    <t>", e=True, ri="root")</t>
  </si>
  <si>
    <t>character_grp</t>
  </si>
  <si>
    <t>cmds.group(name="</t>
  </si>
  <si>
    <t>", empty=True)</t>
  </si>
  <si>
    <t>torso_normalizeScaleZ_div</t>
  </si>
  <si>
    <t>", force=True)</t>
  </si>
  <si>
    <t># -- Normalize ArcLength with character_grp Scale Z value</t>
  </si>
  <si>
    <t>##### Setup Stretch Squash Feature</t>
  </si>
  <si>
    <t># Create Control - character_CTRL</t>
  </si>
  <si>
    <t># -- Create Character Group</t>
  </si>
  <si>
    <t># -- Make Group To Control</t>
  </si>
  <si>
    <t>##### CREATE JOINT HIERARCHY</t>
  </si>
  <si>
    <t># Create Finger Joints (left)</t>
  </si>
  <si>
    <t># -- Pinky Joints (left)</t>
  </si>
  <si>
    <t># -- Ring Joints (left)</t>
  </si>
  <si>
    <t># -- Middle Joints (left)</t>
  </si>
  <si>
    <t># -- Index Joints (left)</t>
  </si>
  <si>
    <t># -- Thumb Joints (left)</t>
  </si>
  <si>
    <t># Create IK Spline</t>
  </si>
  <si>
    <t># Create Bind Joints</t>
  </si>
  <si>
    <t># Add Skin Weight For IK Spline</t>
  </si>
  <si>
    <t># Create Control - hip_CTRL</t>
  </si>
  <si>
    <t># Create Control - shoulder_CTRL</t>
  </si>
  <si>
    <t># Set Control Rotation Orders</t>
  </si>
  <si>
    <t># Parent Bind Joints To Respective Controls</t>
  </si>
  <si>
    <t># Setup Advanced Twist Controls For ik_spine</t>
  </si>
  <si>
    <t># Create FK Joints</t>
  </si>
  <si>
    <t># Set Joint Orientation</t>
  </si>
  <si>
    <t># Set Joint Rotation Order</t>
  </si>
  <si>
    <t># Create FKConst Groups - hip_CTRL And shoulder_CTRL</t>
  </si>
  <si>
    <t># Parent FKConst Groups To FK Joints</t>
  </si>
  <si>
    <t># Create Control - fk_spine_01_CTRL</t>
  </si>
  <si>
    <t># Create Control - fk_spine_02_CTRL</t>
  </si>
  <si>
    <t># -- Get ik_spine_curve ArcLength and compute stretch percentage</t>
  </si>
  <si>
    <t>torso_stretchPercentage_div</t>
  </si>
  <si>
    <t># -- Apply stretch percentage to spine joints' X scale</t>
  </si>
  <si>
    <t>torso_stretchPercentage_pow</t>
  </si>
  <si>
    <t>torso_stretchPercentage_div2</t>
  </si>
  <si>
    <t># -- Calculate volume preservation: Get square root of stretch percentage (Step 1)</t>
  </si>
  <si>
    <t># -- Calculate volume preservation:  Inverse result of Step 1 (Step 2)</t>
  </si>
  <si>
    <t># -- Apply calculated volume preservation to spine joints' X and Y Scales</t>
  </si>
  <si>
    <t># Create Control - body_CTRL</t>
  </si>
  <si>
    <t># Create Group - torso_grp</t>
  </si>
  <si>
    <t># Parent Torso Group To Control</t>
  </si>
  <si>
    <t># Fix double transformation issue</t>
  </si>
  <si>
    <t># Lock And Hide Channels That Shouldn't Be Changed By Animators</t>
  </si>
  <si>
    <t># Hide IK Spine Objects From The Scene</t>
  </si>
  <si>
    <t># Create Layer - Skeleton</t>
  </si>
  <si>
    <t>", bindMethod=2, heatmapFalloff=0.68, skinMethod=2, normalizeWeights=1, weightDistribution=0, mi=2, omi=True, dr=4, rui=True)</t>
  </si>
  <si>
    <t># Add Stretch/Squash Attribute For shoulder_CTRL</t>
  </si>
  <si>
    <t># -- Add Stretch and Squash attributes</t>
  </si>
  <si>
    <t>cmds.addAttr("</t>
  </si>
  <si>
    <t>", ln="</t>
  </si>
  <si>
    <t>stretch</t>
  </si>
  <si>
    <t>squash</t>
  </si>
  <si>
    <t>condition</t>
  </si>
  <si>
    <t>", 0)</t>
  </si>
  <si>
    <t># -- Setup Stretch nodes</t>
  </si>
  <si>
    <t># -- Setup Squash nodes</t>
  </si>
  <si>
    <t>", at="long", min=0, max=1, dv=0, keyable=True)</t>
  </si>
  <si>
    <t>##### NECK CONTROLS</t>
  </si>
  <si>
    <t>##### HEAD CONTROLS</t>
  </si>
  <si>
    <t>cmds.rotate(</t>
  </si>
  <si>
    <t>cmds.makeIdentity("</t>
  </si>
  <si>
    <t>", apply=True, t=True, r=True, s=True)</t>
  </si>
  <si>
    <t>set pivot location =&gt; head</t>
  </si>
  <si>
    <t>create object =&gt; Circle</t>
  </si>
  <si>
    <t>rotate object =&gt; 45 degrees</t>
  </si>
  <si>
    <t>freeze transformation =&gt; trs</t>
  </si>
  <si>
    <t>set rotation order =&gt; yxz</t>
  </si>
  <si>
    <t>parent constraint =&gt; head_CTRL</t>
  </si>
  <si>
    <t>set pivot location =&gt; neck</t>
  </si>
  <si>
    <t>parent constraint =&gt; neck_CTRL</t>
  </si>
  <si>
    <t>####################################################### Create Bind Joints</t>
  </si>
</sst>
</file>

<file path=xl/styles.xml><?xml version="1.0" encoding="utf-8"?>
<styleSheet xmlns="http://schemas.openxmlformats.org/spreadsheetml/2006/main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10" fillId="0" borderId="0" xfId="0" applyFont="1"/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1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55"/>
  <sheetViews>
    <sheetView tabSelected="1" topLeftCell="A360" zoomScaleNormal="100" workbookViewId="0">
      <selection activeCell="B416" sqref="B416:Q455"/>
    </sheetView>
  </sheetViews>
  <sheetFormatPr defaultRowHeight="15"/>
  <cols>
    <col min="1" max="1" width="2.85546875" customWidth="1"/>
    <col min="2" max="2" width="13.42578125" customWidth="1"/>
    <col min="3" max="3" width="34" style="1" customWidth="1"/>
    <col min="4" max="4" width="5.42578125" customWidth="1"/>
    <col min="5" max="5" width="13.42578125" style="3" customWidth="1"/>
    <col min="6" max="6" width="1.5703125" bestFit="1" customWidth="1"/>
    <col min="7" max="7" width="13.42578125" style="4" customWidth="1"/>
    <col min="8" max="8" width="1.5703125" bestFit="1" customWidth="1"/>
    <col min="9" max="9" width="13.42578125" style="5" customWidth="1"/>
    <col min="10" max="10" width="13.7109375" customWidth="1"/>
    <col min="11" max="11" width="11.85546875" customWidth="1"/>
    <col min="12" max="12" width="36.7109375" customWidth="1"/>
    <col min="13" max="13" width="2" style="2" bestFit="1" customWidth="1"/>
    <col min="14" max="14" width="7.5703125" style="3" customWidth="1"/>
    <col min="15" max="15" width="7.5703125" style="4" customWidth="1"/>
    <col min="16" max="16" width="7.5703125" style="5" customWidth="1"/>
    <col min="17" max="17" width="7.5703125" style="12" customWidth="1"/>
    <col min="18" max="18" width="9.140625" style="14"/>
  </cols>
  <sheetData>
    <row r="1" spans="1:17">
      <c r="B1" s="2" t="s">
        <v>0</v>
      </c>
    </row>
    <row r="3" spans="1:17">
      <c r="B3" s="2" t="s">
        <v>62</v>
      </c>
      <c r="C3" s="1" t="s">
        <v>10</v>
      </c>
      <c r="E3" s="3" t="s">
        <v>11</v>
      </c>
      <c r="G3" s="4" t="s">
        <v>12</v>
      </c>
      <c r="I3" s="5" t="s">
        <v>13</v>
      </c>
      <c r="N3" s="3" t="s">
        <v>11</v>
      </c>
      <c r="O3" s="4" t="s">
        <v>12</v>
      </c>
      <c r="P3" s="5" t="s">
        <v>13</v>
      </c>
      <c r="Q3" s="12" t="s">
        <v>73</v>
      </c>
    </row>
    <row r="4" spans="1:17">
      <c r="B4" s="2"/>
    </row>
    <row r="5" spans="1:17">
      <c r="A5" s="2" t="s">
        <v>121</v>
      </c>
    </row>
    <row r="6" spans="1:17">
      <c r="B6" s="2" t="s">
        <v>106</v>
      </c>
      <c r="E6" s="3">
        <v>0</v>
      </c>
      <c r="G6" s="4">
        <v>7.1</v>
      </c>
      <c r="I6" s="5">
        <v>0</v>
      </c>
    </row>
    <row r="7" spans="1:17">
      <c r="B7" t="s">
        <v>108</v>
      </c>
      <c r="M7" s="2" t="s">
        <v>9</v>
      </c>
    </row>
    <row r="8" spans="1:17">
      <c r="B8" t="s">
        <v>14</v>
      </c>
      <c r="C8" s="1" t="s">
        <v>107</v>
      </c>
      <c r="D8" t="s">
        <v>15</v>
      </c>
      <c r="E8" s="7">
        <f>E6</f>
        <v>0</v>
      </c>
      <c r="F8" t="s">
        <v>2</v>
      </c>
      <c r="G8" s="8">
        <f>G6</f>
        <v>7.1</v>
      </c>
      <c r="H8" t="s">
        <v>2</v>
      </c>
      <c r="I8" s="9">
        <f>I6</f>
        <v>0</v>
      </c>
      <c r="J8" t="s">
        <v>3</v>
      </c>
      <c r="M8" s="2" t="s">
        <v>9</v>
      </c>
    </row>
    <row r="9" spans="1:17">
      <c r="B9" s="2"/>
    </row>
    <row r="10" spans="1:17">
      <c r="B10" s="2" t="s">
        <v>55</v>
      </c>
      <c r="E10" s="3">
        <v>0</v>
      </c>
      <c r="G10" s="4">
        <v>7.1</v>
      </c>
      <c r="I10" s="5">
        <v>94</v>
      </c>
    </row>
    <row r="11" spans="1:17">
      <c r="B11" t="s">
        <v>108</v>
      </c>
      <c r="M11" s="2" t="s">
        <v>9</v>
      </c>
    </row>
    <row r="12" spans="1:17">
      <c r="B12" t="s">
        <v>14</v>
      </c>
      <c r="C12" s="1" t="s">
        <v>1</v>
      </c>
      <c r="D12" t="s">
        <v>15</v>
      </c>
      <c r="E12" s="7">
        <f>E10</f>
        <v>0</v>
      </c>
      <c r="F12" t="s">
        <v>2</v>
      </c>
      <c r="G12" s="8">
        <f>G10</f>
        <v>7.1</v>
      </c>
      <c r="H12" t="s">
        <v>2</v>
      </c>
      <c r="I12" s="9">
        <f>I10</f>
        <v>94</v>
      </c>
      <c r="J12" t="s">
        <v>3</v>
      </c>
      <c r="K12" s="6"/>
      <c r="M12" s="2" t="s">
        <v>9</v>
      </c>
    </row>
    <row r="13" spans="1:17">
      <c r="B13" t="s">
        <v>14</v>
      </c>
      <c r="C13" s="1" t="s">
        <v>4</v>
      </c>
      <c r="D13" t="s">
        <v>15</v>
      </c>
      <c r="E13" s="7">
        <f>E12+N13</f>
        <v>0</v>
      </c>
      <c r="F13" t="s">
        <v>2</v>
      </c>
      <c r="G13" s="8">
        <f>G12+O13</f>
        <v>7.1</v>
      </c>
      <c r="H13" t="s">
        <v>2</v>
      </c>
      <c r="I13" s="9">
        <f>I12+P13</f>
        <v>101</v>
      </c>
      <c r="J13" t="s">
        <v>16</v>
      </c>
      <c r="K13" s="6" t="str">
        <f>C12</f>
        <v>pelvis</v>
      </c>
      <c r="L13" t="s">
        <v>69</v>
      </c>
      <c r="M13" s="2" t="s">
        <v>9</v>
      </c>
      <c r="N13" s="3">
        <v>0</v>
      </c>
      <c r="O13" s="4">
        <v>0</v>
      </c>
      <c r="P13" s="5">
        <v>7</v>
      </c>
    </row>
    <row r="14" spans="1:17">
      <c r="B14" t="s">
        <v>14</v>
      </c>
      <c r="C14" s="1" t="s">
        <v>5</v>
      </c>
      <c r="D14" t="s">
        <v>15</v>
      </c>
      <c r="E14" s="7">
        <f>E13+N14</f>
        <v>0</v>
      </c>
      <c r="F14" t="s">
        <v>2</v>
      </c>
      <c r="G14" s="8">
        <f>G13+O14</f>
        <v>7.1</v>
      </c>
      <c r="H14" t="s">
        <v>2</v>
      </c>
      <c r="I14" s="9">
        <f>I13+P14</f>
        <v>113</v>
      </c>
      <c r="J14" t="s">
        <v>16</v>
      </c>
      <c r="K14" s="6" t="str">
        <f>C13</f>
        <v>spine_01</v>
      </c>
      <c r="L14" t="s">
        <v>69</v>
      </c>
      <c r="M14" s="2" t="s">
        <v>9</v>
      </c>
      <c r="N14" s="3">
        <v>0</v>
      </c>
      <c r="O14" s="4">
        <v>0</v>
      </c>
      <c r="P14" s="5">
        <v>12</v>
      </c>
    </row>
    <row r="15" spans="1:17">
      <c r="B15" t="s">
        <v>14</v>
      </c>
      <c r="C15" s="1" t="s">
        <v>6</v>
      </c>
      <c r="D15" t="s">
        <v>15</v>
      </c>
      <c r="E15" s="7">
        <f>E14+N15</f>
        <v>0</v>
      </c>
      <c r="F15" t="s">
        <v>2</v>
      </c>
      <c r="G15" s="8">
        <f>G14+O15</f>
        <v>7.1</v>
      </c>
      <c r="H15" t="s">
        <v>2</v>
      </c>
      <c r="I15" s="9">
        <f>I14+P15</f>
        <v>125</v>
      </c>
      <c r="J15" t="s">
        <v>16</v>
      </c>
      <c r="K15" s="6" t="str">
        <f>C14</f>
        <v>spine_02</v>
      </c>
      <c r="L15" t="s">
        <v>69</v>
      </c>
      <c r="M15" s="2" t="s">
        <v>9</v>
      </c>
      <c r="N15" s="3">
        <v>0</v>
      </c>
      <c r="O15" s="4">
        <v>0</v>
      </c>
      <c r="P15" s="5">
        <v>12</v>
      </c>
    </row>
    <row r="16" spans="1:17">
      <c r="B16" t="s">
        <v>14</v>
      </c>
      <c r="C16" s="1" t="s">
        <v>7</v>
      </c>
      <c r="D16" t="s">
        <v>15</v>
      </c>
      <c r="E16" s="7">
        <f>E15+N16</f>
        <v>0</v>
      </c>
      <c r="F16" t="s">
        <v>2</v>
      </c>
      <c r="G16" s="8">
        <f>G15+O16</f>
        <v>7.1</v>
      </c>
      <c r="H16" t="s">
        <v>2</v>
      </c>
      <c r="I16" s="9">
        <f>I15+P16</f>
        <v>135.19999999999999</v>
      </c>
      <c r="J16" t="s">
        <v>16</v>
      </c>
      <c r="K16" s="6" t="str">
        <f>C15</f>
        <v>spine_03</v>
      </c>
      <c r="L16" t="s">
        <v>69</v>
      </c>
      <c r="M16" s="2" t="s">
        <v>9</v>
      </c>
      <c r="N16" s="3">
        <v>0</v>
      </c>
      <c r="O16" s="4">
        <v>0</v>
      </c>
      <c r="P16" s="5">
        <v>10.199999999999999</v>
      </c>
    </row>
    <row r="17" spans="2:17">
      <c r="B17" t="s">
        <v>14</v>
      </c>
      <c r="C17" s="1" t="s">
        <v>8</v>
      </c>
      <c r="D17" t="s">
        <v>15</v>
      </c>
      <c r="E17" s="7">
        <f>E16+N17</f>
        <v>0</v>
      </c>
      <c r="F17" t="s">
        <v>2</v>
      </c>
      <c r="G17" s="8">
        <f>G16+O17</f>
        <v>7.1</v>
      </c>
      <c r="H17" t="s">
        <v>2</v>
      </c>
      <c r="I17" s="9">
        <f>I16+P17</f>
        <v>147.19999999999999</v>
      </c>
      <c r="J17" t="s">
        <v>16</v>
      </c>
      <c r="K17" s="6" t="str">
        <f>C16</f>
        <v>neck</v>
      </c>
      <c r="L17" t="s">
        <v>69</v>
      </c>
      <c r="M17" s="2" t="s">
        <v>9</v>
      </c>
      <c r="N17" s="3">
        <v>0</v>
      </c>
      <c r="O17" s="4">
        <v>0</v>
      </c>
      <c r="P17" s="5">
        <v>12</v>
      </c>
    </row>
    <row r="19" spans="2:17">
      <c r="B19" s="2" t="s">
        <v>56</v>
      </c>
      <c r="E19" s="3">
        <v>8</v>
      </c>
      <c r="G19" s="4">
        <v>4</v>
      </c>
      <c r="I19" s="5">
        <v>93</v>
      </c>
      <c r="Q19"/>
    </row>
    <row r="20" spans="2:17">
      <c r="B20" t="s">
        <v>108</v>
      </c>
      <c r="M20" s="2" t="s">
        <v>9</v>
      </c>
      <c r="Q20"/>
    </row>
    <row r="21" spans="2:17">
      <c r="B21" t="s">
        <v>14</v>
      </c>
      <c r="C21" s="1" t="s">
        <v>17</v>
      </c>
      <c r="D21" t="s">
        <v>15</v>
      </c>
      <c r="E21" s="7">
        <f>E19</f>
        <v>8</v>
      </c>
      <c r="F21" t="s">
        <v>2</v>
      </c>
      <c r="G21" s="8">
        <f>G19</f>
        <v>4</v>
      </c>
      <c r="H21" t="s">
        <v>2</v>
      </c>
      <c r="I21" s="9">
        <f>I19</f>
        <v>93</v>
      </c>
      <c r="J21" t="s">
        <v>3</v>
      </c>
      <c r="M21" s="2" t="s">
        <v>9</v>
      </c>
      <c r="Q21"/>
    </row>
    <row r="22" spans="2:17">
      <c r="B22" t="s">
        <v>14</v>
      </c>
      <c r="C22" s="1" t="s">
        <v>18</v>
      </c>
      <c r="D22" t="s">
        <v>15</v>
      </c>
      <c r="E22" s="7">
        <f>E21+N22</f>
        <v>8</v>
      </c>
      <c r="F22" t="s">
        <v>2</v>
      </c>
      <c r="G22" s="8">
        <f>G21+O22</f>
        <v>1.6</v>
      </c>
      <c r="H22" t="s">
        <v>2</v>
      </c>
      <c r="I22" s="9">
        <f>I21+P22</f>
        <v>52.5</v>
      </c>
      <c r="J22" t="s">
        <v>16</v>
      </c>
      <c r="K22" s="6" t="str">
        <f>C21</f>
        <v>thigh_l</v>
      </c>
      <c r="L22" t="s">
        <v>69</v>
      </c>
      <c r="M22" s="2" t="s">
        <v>9</v>
      </c>
      <c r="N22" s="3">
        <v>0</v>
      </c>
      <c r="O22" s="4">
        <v>-2.4</v>
      </c>
      <c r="P22" s="5">
        <v>-40.5</v>
      </c>
      <c r="Q22"/>
    </row>
    <row r="23" spans="2:17">
      <c r="B23" t="s">
        <v>14</v>
      </c>
      <c r="C23" s="1" t="s">
        <v>21</v>
      </c>
      <c r="D23" t="s">
        <v>15</v>
      </c>
      <c r="E23" s="7">
        <f>E22+N23</f>
        <v>8</v>
      </c>
      <c r="F23" t="s">
        <v>2</v>
      </c>
      <c r="G23" s="8">
        <f>G22+O23</f>
        <v>1.3</v>
      </c>
      <c r="H23" t="s">
        <v>2</v>
      </c>
      <c r="I23" s="9">
        <f>I22+P23</f>
        <v>13.600000000000001</v>
      </c>
      <c r="J23" t="s">
        <v>16</v>
      </c>
      <c r="K23" s="6" t="str">
        <f>C22</f>
        <v>calf_l</v>
      </c>
      <c r="L23" t="s">
        <v>69</v>
      </c>
      <c r="M23" s="2" t="s">
        <v>9</v>
      </c>
      <c r="N23" s="3">
        <v>0</v>
      </c>
      <c r="O23" s="4">
        <v>-0.3</v>
      </c>
      <c r="P23" s="5">
        <v>-38.9</v>
      </c>
      <c r="Q23"/>
    </row>
    <row r="24" spans="2:17">
      <c r="B24" t="s">
        <v>14</v>
      </c>
      <c r="C24" s="1" t="s">
        <v>19</v>
      </c>
      <c r="D24" t="s">
        <v>15</v>
      </c>
      <c r="E24" s="7">
        <f>E23+N24</f>
        <v>8</v>
      </c>
      <c r="F24" t="s">
        <v>2</v>
      </c>
      <c r="G24" s="8">
        <f>G23+O24</f>
        <v>-10</v>
      </c>
      <c r="H24" t="s">
        <v>2</v>
      </c>
      <c r="I24" s="9">
        <f>I23+P24</f>
        <v>0</v>
      </c>
      <c r="J24" t="s">
        <v>16</v>
      </c>
      <c r="K24" s="6" t="str">
        <f>C23</f>
        <v>foot_l</v>
      </c>
      <c r="L24" t="s">
        <v>69</v>
      </c>
      <c r="M24" s="2" t="s">
        <v>9</v>
      </c>
      <c r="N24" s="3">
        <v>0</v>
      </c>
      <c r="O24" s="4">
        <v>-11.3</v>
      </c>
      <c r="P24" s="5">
        <v>-13.6</v>
      </c>
      <c r="Q24"/>
    </row>
    <row r="26" spans="2:17">
      <c r="B26" s="2" t="s">
        <v>57</v>
      </c>
      <c r="E26" s="3">
        <v>3</v>
      </c>
      <c r="G26" s="4">
        <v>7.1</v>
      </c>
      <c r="I26" s="5">
        <v>132</v>
      </c>
      <c r="Q26"/>
    </row>
    <row r="27" spans="2:17">
      <c r="B27" t="s">
        <v>108</v>
      </c>
      <c r="M27" s="2" t="s">
        <v>9</v>
      </c>
      <c r="Q27"/>
    </row>
    <row r="28" spans="2:17">
      <c r="B28" t="s">
        <v>14</v>
      </c>
      <c r="C28" s="1" t="s">
        <v>22</v>
      </c>
      <c r="D28" t="s">
        <v>15</v>
      </c>
      <c r="E28" s="7">
        <f>E26</f>
        <v>3</v>
      </c>
      <c r="F28" t="s">
        <v>2</v>
      </c>
      <c r="G28" s="8">
        <f>G26</f>
        <v>7.1</v>
      </c>
      <c r="H28" t="s">
        <v>2</v>
      </c>
      <c r="I28" s="9">
        <f>I26</f>
        <v>132</v>
      </c>
      <c r="J28" t="s">
        <v>3</v>
      </c>
      <c r="M28" s="2" t="s">
        <v>9</v>
      </c>
      <c r="Q28"/>
    </row>
    <row r="29" spans="2:17">
      <c r="B29" t="s">
        <v>14</v>
      </c>
      <c r="C29" s="1" t="s">
        <v>23</v>
      </c>
      <c r="D29" t="s">
        <v>15</v>
      </c>
      <c r="E29" s="7">
        <f>E28+N29</f>
        <v>16</v>
      </c>
      <c r="F29" t="s">
        <v>2</v>
      </c>
      <c r="G29" s="8">
        <f>G28+O29</f>
        <v>7.1</v>
      </c>
      <c r="H29" t="s">
        <v>2</v>
      </c>
      <c r="I29" s="9">
        <f>I28+P29</f>
        <v>127.4</v>
      </c>
      <c r="J29" t="s">
        <v>16</v>
      </c>
      <c r="K29" s="6" t="str">
        <f>C28</f>
        <v>clavicle_l</v>
      </c>
      <c r="L29" t="s">
        <v>69</v>
      </c>
      <c r="M29" s="2" t="s">
        <v>9</v>
      </c>
      <c r="N29" s="3">
        <v>13</v>
      </c>
      <c r="O29" s="4">
        <v>0</v>
      </c>
      <c r="P29" s="5">
        <v>-4.5999999999999996</v>
      </c>
      <c r="Q29"/>
    </row>
    <row r="30" spans="2:17">
      <c r="B30" t="s">
        <v>14</v>
      </c>
      <c r="C30" s="1" t="s">
        <v>24</v>
      </c>
      <c r="D30" t="s">
        <v>15</v>
      </c>
      <c r="E30" s="7">
        <f>E29+N30</f>
        <v>34.799999999999997</v>
      </c>
      <c r="F30" t="s">
        <v>2</v>
      </c>
      <c r="G30" s="8">
        <f>G29+O30</f>
        <v>7.1999999999999993</v>
      </c>
      <c r="H30" t="s">
        <v>2</v>
      </c>
      <c r="I30" s="9">
        <f>I29+P30</f>
        <v>127.4</v>
      </c>
      <c r="J30" t="s">
        <v>16</v>
      </c>
      <c r="K30" s="6" t="str">
        <f>C29</f>
        <v>upperarm_l</v>
      </c>
      <c r="L30" t="s">
        <v>69</v>
      </c>
      <c r="M30" s="2" t="s">
        <v>9</v>
      </c>
      <c r="N30" s="3">
        <v>18.8</v>
      </c>
      <c r="O30" s="4">
        <v>0.1</v>
      </c>
      <c r="P30" s="5">
        <v>0</v>
      </c>
      <c r="Q30"/>
    </row>
    <row r="31" spans="2:17">
      <c r="B31" t="s">
        <v>14</v>
      </c>
      <c r="C31" s="1" t="s">
        <v>25</v>
      </c>
      <c r="D31" t="s">
        <v>15</v>
      </c>
      <c r="E31" s="7">
        <f>E30+N31</f>
        <v>56.599999999999994</v>
      </c>
      <c r="F31" t="s">
        <v>2</v>
      </c>
      <c r="G31" s="8">
        <f>G30+O31</f>
        <v>7.1</v>
      </c>
      <c r="H31" t="s">
        <v>2</v>
      </c>
      <c r="I31" s="9">
        <f>I30+P31</f>
        <v>127.4</v>
      </c>
      <c r="J31" t="s">
        <v>16</v>
      </c>
      <c r="K31" s="6" t="str">
        <f>C30</f>
        <v>lowerarm_l</v>
      </c>
      <c r="L31" t="s">
        <v>69</v>
      </c>
      <c r="M31" s="2" t="s">
        <v>9</v>
      </c>
      <c r="N31" s="3">
        <v>21.8</v>
      </c>
      <c r="O31" s="4">
        <v>-0.1</v>
      </c>
      <c r="P31" s="5">
        <v>0</v>
      </c>
      <c r="Q31"/>
    </row>
    <row r="33" spans="2:17">
      <c r="B33" s="2" t="s">
        <v>122</v>
      </c>
      <c r="Q33"/>
    </row>
    <row r="34" spans="2:17">
      <c r="B34" s="14" t="s">
        <v>123</v>
      </c>
      <c r="E34" s="3">
        <v>64.7</v>
      </c>
      <c r="G34" s="4">
        <v>11.3</v>
      </c>
      <c r="I34" s="5">
        <v>127.3</v>
      </c>
      <c r="Q34"/>
    </row>
    <row r="35" spans="2:17">
      <c r="B35" t="s">
        <v>108</v>
      </c>
      <c r="M35" s="2" t="s">
        <v>9</v>
      </c>
      <c r="Q35"/>
    </row>
    <row r="36" spans="2:17">
      <c r="B36" t="s">
        <v>14</v>
      </c>
      <c r="C36" s="10" t="str">
        <f>CONCATENATE(N36,"_01_l")</f>
        <v>pinky_01_l</v>
      </c>
      <c r="D36" t="s">
        <v>15</v>
      </c>
      <c r="E36" s="7">
        <f>E34</f>
        <v>64.7</v>
      </c>
      <c r="F36" t="s">
        <v>2</v>
      </c>
      <c r="G36" s="8">
        <f>G34</f>
        <v>11.3</v>
      </c>
      <c r="H36" t="s">
        <v>2</v>
      </c>
      <c r="I36" s="9">
        <f>I34</f>
        <v>127.3</v>
      </c>
      <c r="J36" t="s">
        <v>3</v>
      </c>
      <c r="M36" s="2" t="s">
        <v>9</v>
      </c>
      <c r="N36" s="1" t="s">
        <v>85</v>
      </c>
      <c r="Q36"/>
    </row>
    <row r="37" spans="2:17">
      <c r="B37" t="s">
        <v>14</v>
      </c>
      <c r="C37" s="10" t="str">
        <f>CONCATENATE(N36,"_02_l")</f>
        <v>pinky_02_l</v>
      </c>
      <c r="D37" t="s">
        <v>15</v>
      </c>
      <c r="E37" s="7">
        <f>E36+N37</f>
        <v>66.2</v>
      </c>
      <c r="F37" t="s">
        <v>2</v>
      </c>
      <c r="G37" s="8">
        <f>G36+O37</f>
        <v>11.600000000000001</v>
      </c>
      <c r="H37" t="s">
        <v>2</v>
      </c>
      <c r="I37" s="9">
        <f>I36+P37</f>
        <v>127.39999999999999</v>
      </c>
      <c r="J37" t="s">
        <v>16</v>
      </c>
      <c r="K37" s="6" t="str">
        <f>C36</f>
        <v>pinky_01_l</v>
      </c>
      <c r="L37" t="s">
        <v>69</v>
      </c>
      <c r="M37" s="2" t="s">
        <v>9</v>
      </c>
      <c r="N37" s="3">
        <v>1.5</v>
      </c>
      <c r="O37" s="4">
        <v>0.3</v>
      </c>
      <c r="P37" s="5">
        <v>0.1</v>
      </c>
      <c r="Q37"/>
    </row>
    <row r="38" spans="2:17">
      <c r="B38" t="s">
        <v>14</v>
      </c>
      <c r="C38" s="10" t="str">
        <f>CONCATENATE(N36,"_03_l")</f>
        <v>pinky_03_l</v>
      </c>
      <c r="D38" t="s">
        <v>15</v>
      </c>
      <c r="E38" s="7">
        <f>E37+N38</f>
        <v>67.7</v>
      </c>
      <c r="F38" t="s">
        <v>2</v>
      </c>
      <c r="G38" s="8">
        <f>G37+O38</f>
        <v>11.8</v>
      </c>
      <c r="H38" t="s">
        <v>2</v>
      </c>
      <c r="I38" s="9">
        <f>I37+P38</f>
        <v>127.3</v>
      </c>
      <c r="J38" t="s">
        <v>16</v>
      </c>
      <c r="K38" s="6" t="str">
        <f>C37</f>
        <v>pinky_02_l</v>
      </c>
      <c r="L38" t="s">
        <v>69</v>
      </c>
      <c r="M38" s="2" t="s">
        <v>9</v>
      </c>
      <c r="N38" s="3">
        <v>1.5</v>
      </c>
      <c r="O38" s="4">
        <v>0.2</v>
      </c>
      <c r="P38" s="5">
        <v>-0.1</v>
      </c>
      <c r="Q38"/>
    </row>
    <row r="39" spans="2:17">
      <c r="B39" s="14" t="s">
        <v>124</v>
      </c>
      <c r="E39" s="3">
        <v>65.7</v>
      </c>
      <c r="G39" s="4">
        <v>9.1999999999999993</v>
      </c>
      <c r="I39" s="5">
        <v>127.4</v>
      </c>
      <c r="Q39"/>
    </row>
    <row r="40" spans="2:17">
      <c r="B40" t="s">
        <v>108</v>
      </c>
      <c r="M40" s="2" t="s">
        <v>9</v>
      </c>
      <c r="Q40"/>
    </row>
    <row r="41" spans="2:17">
      <c r="B41" t="s">
        <v>14</v>
      </c>
      <c r="C41" s="10" t="str">
        <f>CONCATENATE(N41,"_01_l")</f>
        <v>ring_01_l</v>
      </c>
      <c r="D41" t="s">
        <v>15</v>
      </c>
      <c r="E41" s="7">
        <f>E39</f>
        <v>65.7</v>
      </c>
      <c r="F41" t="s">
        <v>2</v>
      </c>
      <c r="G41" s="8">
        <f>G39</f>
        <v>9.1999999999999993</v>
      </c>
      <c r="H41" t="s">
        <v>2</v>
      </c>
      <c r="I41" s="9">
        <f>I39</f>
        <v>127.4</v>
      </c>
      <c r="J41" t="s">
        <v>3</v>
      </c>
      <c r="M41" s="2" t="s">
        <v>9</v>
      </c>
      <c r="N41" s="1" t="s">
        <v>86</v>
      </c>
      <c r="Q41"/>
    </row>
    <row r="42" spans="2:17">
      <c r="B42" t="s">
        <v>14</v>
      </c>
      <c r="C42" s="10" t="str">
        <f>CONCATENATE(N41,"_02_l")</f>
        <v>ring_02_l</v>
      </c>
      <c r="D42" t="s">
        <v>15</v>
      </c>
      <c r="E42" s="7">
        <f>E41+N42</f>
        <v>68.100000000000009</v>
      </c>
      <c r="F42" t="s">
        <v>2</v>
      </c>
      <c r="G42" s="8">
        <f>G41+O42</f>
        <v>9.6</v>
      </c>
      <c r="H42" t="s">
        <v>2</v>
      </c>
      <c r="I42" s="9">
        <f>I41+P42</f>
        <v>127.30000000000001</v>
      </c>
      <c r="J42" t="s">
        <v>16</v>
      </c>
      <c r="K42" s="6" t="str">
        <f>C41</f>
        <v>ring_01_l</v>
      </c>
      <c r="L42" t="s">
        <v>69</v>
      </c>
      <c r="M42" s="2" t="s">
        <v>9</v>
      </c>
      <c r="N42" s="3">
        <v>2.4</v>
      </c>
      <c r="O42" s="4">
        <v>0.4</v>
      </c>
      <c r="P42" s="5">
        <v>-0.1</v>
      </c>
      <c r="Q42"/>
    </row>
    <row r="43" spans="2:17">
      <c r="B43" t="s">
        <v>14</v>
      </c>
      <c r="C43" s="10" t="str">
        <f>CONCATENATE(N41,"_03_l")</f>
        <v>ring_03_l</v>
      </c>
      <c r="D43" t="s">
        <v>15</v>
      </c>
      <c r="E43" s="7">
        <f>E42+N43</f>
        <v>70.500000000000014</v>
      </c>
      <c r="F43" t="s">
        <v>2</v>
      </c>
      <c r="G43" s="8">
        <f>G42+O43</f>
        <v>10</v>
      </c>
      <c r="H43" t="s">
        <v>2</v>
      </c>
      <c r="I43" s="9">
        <f>I42+P43</f>
        <v>127.30000000000001</v>
      </c>
      <c r="J43" t="s">
        <v>16</v>
      </c>
      <c r="K43" s="6" t="str">
        <f>C42</f>
        <v>ring_02_l</v>
      </c>
      <c r="L43" t="s">
        <v>69</v>
      </c>
      <c r="M43" s="2" t="s">
        <v>9</v>
      </c>
      <c r="N43" s="3">
        <v>2.4</v>
      </c>
      <c r="O43" s="4">
        <v>0.4</v>
      </c>
      <c r="P43" s="5">
        <v>0</v>
      </c>
      <c r="Q43"/>
    </row>
    <row r="44" spans="2:17">
      <c r="B44" s="14" t="s">
        <v>125</v>
      </c>
      <c r="E44" s="3">
        <v>66.2</v>
      </c>
      <c r="G44" s="4">
        <v>7.2</v>
      </c>
      <c r="I44" s="5">
        <v>127.4</v>
      </c>
      <c r="Q44"/>
    </row>
    <row r="45" spans="2:17">
      <c r="B45" t="s">
        <v>108</v>
      </c>
      <c r="M45" s="2" t="s">
        <v>9</v>
      </c>
      <c r="Q45"/>
    </row>
    <row r="46" spans="2:17">
      <c r="B46" t="s">
        <v>14</v>
      </c>
      <c r="C46" s="10" t="str">
        <f>CONCATENATE(N46,"_01_l")</f>
        <v>middle_01_l</v>
      </c>
      <c r="D46" t="s">
        <v>15</v>
      </c>
      <c r="E46" s="7">
        <f>E44</f>
        <v>66.2</v>
      </c>
      <c r="F46" t="s">
        <v>2</v>
      </c>
      <c r="G46" s="8">
        <f>G44</f>
        <v>7.2</v>
      </c>
      <c r="H46" t="s">
        <v>2</v>
      </c>
      <c r="I46" s="9">
        <f>I44</f>
        <v>127.4</v>
      </c>
      <c r="J46" t="s">
        <v>3</v>
      </c>
      <c r="M46" s="2" t="s">
        <v>9</v>
      </c>
      <c r="N46" s="1" t="s">
        <v>87</v>
      </c>
      <c r="Q46"/>
    </row>
    <row r="47" spans="2:17">
      <c r="B47" t="s">
        <v>14</v>
      </c>
      <c r="C47" s="10" t="str">
        <f>CONCATENATE(N46,"_02_l")</f>
        <v>middle_02_l</v>
      </c>
      <c r="D47" t="s">
        <v>15</v>
      </c>
      <c r="E47" s="7">
        <f>E46+N47</f>
        <v>68.8</v>
      </c>
      <c r="F47" t="s">
        <v>2</v>
      </c>
      <c r="G47" s="8">
        <f>G46+O47</f>
        <v>7.3</v>
      </c>
      <c r="H47" t="s">
        <v>2</v>
      </c>
      <c r="I47" s="9">
        <f>I46+P47</f>
        <v>127.30000000000001</v>
      </c>
      <c r="J47" t="s">
        <v>16</v>
      </c>
      <c r="K47" s="6" t="str">
        <f>C46</f>
        <v>middle_01_l</v>
      </c>
      <c r="L47" t="s">
        <v>69</v>
      </c>
      <c r="M47" s="2" t="s">
        <v>9</v>
      </c>
      <c r="N47" s="3">
        <v>2.6</v>
      </c>
      <c r="O47" s="4">
        <v>0.1</v>
      </c>
      <c r="P47" s="5">
        <v>-0.1</v>
      </c>
      <c r="Q47"/>
    </row>
    <row r="48" spans="2:17">
      <c r="B48" t="s">
        <v>14</v>
      </c>
      <c r="C48" s="10" t="str">
        <f>CONCATENATE(N46,"_03_l")</f>
        <v>middle_03_l</v>
      </c>
      <c r="D48" t="s">
        <v>15</v>
      </c>
      <c r="E48" s="7">
        <f>E47+N48</f>
        <v>71.2</v>
      </c>
      <c r="F48" t="s">
        <v>2</v>
      </c>
      <c r="G48" s="8">
        <f>G47+O48</f>
        <v>7.3</v>
      </c>
      <c r="H48" t="s">
        <v>2</v>
      </c>
      <c r="I48" s="9">
        <f>I47+P48</f>
        <v>127.4</v>
      </c>
      <c r="J48" t="s">
        <v>16</v>
      </c>
      <c r="K48" s="6" t="str">
        <f>C47</f>
        <v>middle_02_l</v>
      </c>
      <c r="L48" t="s">
        <v>69</v>
      </c>
      <c r="M48" s="2" t="s">
        <v>9</v>
      </c>
      <c r="N48" s="3">
        <v>2.4</v>
      </c>
      <c r="O48" s="4">
        <v>0</v>
      </c>
      <c r="P48" s="5">
        <v>0.1</v>
      </c>
      <c r="Q48"/>
    </row>
    <row r="49" spans="2:17">
      <c r="B49" s="14" t="s">
        <v>126</v>
      </c>
      <c r="E49" s="3">
        <v>65.7</v>
      </c>
      <c r="G49" s="4">
        <v>5.2</v>
      </c>
      <c r="I49" s="5">
        <v>127.3</v>
      </c>
      <c r="Q49"/>
    </row>
    <row r="50" spans="2:17">
      <c r="B50" t="s">
        <v>108</v>
      </c>
      <c r="M50" s="2" t="s">
        <v>9</v>
      </c>
      <c r="Q50"/>
    </row>
    <row r="51" spans="2:17">
      <c r="B51" t="s">
        <v>14</v>
      </c>
      <c r="C51" s="10" t="str">
        <f>CONCATENATE(N51,"_01_l")</f>
        <v>index_01_l</v>
      </c>
      <c r="D51" t="s">
        <v>15</v>
      </c>
      <c r="E51" s="7">
        <f>E49</f>
        <v>65.7</v>
      </c>
      <c r="F51" t="s">
        <v>2</v>
      </c>
      <c r="G51" s="8">
        <f>G49</f>
        <v>5.2</v>
      </c>
      <c r="H51" t="s">
        <v>2</v>
      </c>
      <c r="I51" s="9">
        <f>I49</f>
        <v>127.3</v>
      </c>
      <c r="J51" t="s">
        <v>3</v>
      </c>
      <c r="M51" s="2" t="s">
        <v>9</v>
      </c>
      <c r="N51" s="1" t="s">
        <v>88</v>
      </c>
      <c r="Q51"/>
    </row>
    <row r="52" spans="2:17">
      <c r="B52" t="s">
        <v>14</v>
      </c>
      <c r="C52" s="10" t="str">
        <f>CONCATENATE(N51,"_02_l")</f>
        <v>index_02_l</v>
      </c>
      <c r="D52" t="s">
        <v>15</v>
      </c>
      <c r="E52" s="7">
        <f>E51+N52</f>
        <v>67.8</v>
      </c>
      <c r="F52" t="s">
        <v>2</v>
      </c>
      <c r="G52" s="8">
        <f>G51+O52</f>
        <v>4.9000000000000004</v>
      </c>
      <c r="H52" t="s">
        <v>2</v>
      </c>
      <c r="I52" s="9">
        <f>I51+P52</f>
        <v>127.3</v>
      </c>
      <c r="J52" t="s">
        <v>16</v>
      </c>
      <c r="K52" s="6" t="str">
        <f>C51</f>
        <v>index_01_l</v>
      </c>
      <c r="L52" t="s">
        <v>69</v>
      </c>
      <c r="M52" s="2" t="s">
        <v>9</v>
      </c>
      <c r="N52" s="3">
        <v>2.1</v>
      </c>
      <c r="O52" s="4">
        <v>-0.3</v>
      </c>
      <c r="P52" s="5">
        <v>0</v>
      </c>
      <c r="Q52"/>
    </row>
    <row r="53" spans="2:17">
      <c r="B53" t="s">
        <v>14</v>
      </c>
      <c r="C53" s="10" t="str">
        <f>CONCATENATE(N51,"_03_l")</f>
        <v>index_03_l</v>
      </c>
      <c r="D53" t="s">
        <v>15</v>
      </c>
      <c r="E53" s="7">
        <f>E52+N53</f>
        <v>70.2</v>
      </c>
      <c r="F53" t="s">
        <v>2</v>
      </c>
      <c r="G53" s="8">
        <f>G52+O53</f>
        <v>4.6000000000000005</v>
      </c>
      <c r="H53" t="s">
        <v>2</v>
      </c>
      <c r="I53" s="9">
        <f>I52+P53</f>
        <v>127.3</v>
      </c>
      <c r="J53" t="s">
        <v>16</v>
      </c>
      <c r="K53" s="6" t="str">
        <f>C52</f>
        <v>index_02_l</v>
      </c>
      <c r="L53" t="s">
        <v>69</v>
      </c>
      <c r="M53" s="2" t="s">
        <v>9</v>
      </c>
      <c r="N53" s="3">
        <v>2.4</v>
      </c>
      <c r="O53" s="4">
        <v>-0.3</v>
      </c>
      <c r="P53" s="5">
        <v>0</v>
      </c>
      <c r="Q53"/>
    </row>
    <row r="54" spans="2:17">
      <c r="B54" t="s">
        <v>127</v>
      </c>
      <c r="E54" s="3">
        <v>59.8</v>
      </c>
      <c r="G54" s="4">
        <v>5.2</v>
      </c>
      <c r="I54" s="5">
        <v>127.2</v>
      </c>
      <c r="Q54"/>
    </row>
    <row r="55" spans="2:17">
      <c r="B55" t="s">
        <v>108</v>
      </c>
      <c r="M55" s="2" t="s">
        <v>9</v>
      </c>
      <c r="Q55"/>
    </row>
    <row r="56" spans="2:17">
      <c r="B56" t="s">
        <v>14</v>
      </c>
      <c r="C56" s="10" t="str">
        <f>CONCATENATE(N56,"_01_l")</f>
        <v>thumb_01_l</v>
      </c>
      <c r="D56" t="s">
        <v>15</v>
      </c>
      <c r="E56" s="7">
        <f>E54</f>
        <v>59.8</v>
      </c>
      <c r="F56" t="s">
        <v>2</v>
      </c>
      <c r="G56" s="8">
        <f>G54</f>
        <v>5.2</v>
      </c>
      <c r="H56" t="s">
        <v>2</v>
      </c>
      <c r="I56" s="9">
        <f>I54</f>
        <v>127.2</v>
      </c>
      <c r="J56" t="s">
        <v>3</v>
      </c>
      <c r="M56" s="2" t="s">
        <v>9</v>
      </c>
      <c r="N56" s="1" t="s">
        <v>89</v>
      </c>
      <c r="Q56"/>
    </row>
    <row r="57" spans="2:17">
      <c r="B57" t="s">
        <v>14</v>
      </c>
      <c r="C57" s="10" t="str">
        <f>CONCATENATE(N56,"_02_l")</f>
        <v>thumb_02_l</v>
      </c>
      <c r="D57" t="s">
        <v>15</v>
      </c>
      <c r="E57" s="7">
        <f>E56+N57</f>
        <v>61.099999999999994</v>
      </c>
      <c r="F57" t="s">
        <v>2</v>
      </c>
      <c r="G57" s="8">
        <f>G56+O57</f>
        <v>3.1</v>
      </c>
      <c r="H57" t="s">
        <v>2</v>
      </c>
      <c r="I57" s="9">
        <f>I56+P57</f>
        <v>127</v>
      </c>
      <c r="J57" t="s">
        <v>16</v>
      </c>
      <c r="K57" s="6" t="str">
        <f>C56</f>
        <v>thumb_01_l</v>
      </c>
      <c r="L57" t="s">
        <v>69</v>
      </c>
      <c r="M57" s="2" t="s">
        <v>9</v>
      </c>
      <c r="N57" s="3">
        <v>1.3</v>
      </c>
      <c r="O57" s="4">
        <v>-2.1</v>
      </c>
      <c r="P57" s="5">
        <v>-0.2</v>
      </c>
      <c r="Q57"/>
    </row>
    <row r="58" spans="2:17">
      <c r="B58" t="s">
        <v>14</v>
      </c>
      <c r="C58" s="10" t="str">
        <f>CONCATENATE(N56,"_03_l")</f>
        <v>thumb_03_l</v>
      </c>
      <c r="D58" t="s">
        <v>15</v>
      </c>
      <c r="E58" s="7">
        <f>E57+N58</f>
        <v>63.8</v>
      </c>
      <c r="F58" t="s">
        <v>2</v>
      </c>
      <c r="G58" s="8">
        <f>G57+O58</f>
        <v>2</v>
      </c>
      <c r="H58" t="s">
        <v>2</v>
      </c>
      <c r="I58" s="9">
        <f>I57+P58</f>
        <v>126</v>
      </c>
      <c r="J58" t="s">
        <v>16</v>
      </c>
      <c r="K58" s="6" t="str">
        <f>C57</f>
        <v>thumb_02_l</v>
      </c>
      <c r="L58" t="s">
        <v>69</v>
      </c>
      <c r="M58" s="2" t="s">
        <v>9</v>
      </c>
      <c r="N58" s="3">
        <v>2.7</v>
      </c>
      <c r="O58" s="4">
        <v>-1.1000000000000001</v>
      </c>
      <c r="P58" s="5">
        <v>-1</v>
      </c>
      <c r="Q58"/>
    </row>
    <row r="60" spans="2:17">
      <c r="B60" s="2" t="s">
        <v>30</v>
      </c>
      <c r="M60" s="2" t="s">
        <v>9</v>
      </c>
      <c r="Q60"/>
    </row>
    <row r="61" spans="2:17">
      <c r="B61" t="s">
        <v>27</v>
      </c>
      <c r="C61" s="6" t="str">
        <f>C36</f>
        <v>pinky_01_l</v>
      </c>
      <c r="D61" t="s">
        <v>28</v>
      </c>
      <c r="E61" s="6" t="str">
        <f>C31</f>
        <v>hand_l</v>
      </c>
      <c r="J61" t="s">
        <v>29</v>
      </c>
      <c r="M61" s="2" t="s">
        <v>9</v>
      </c>
      <c r="Q61"/>
    </row>
    <row r="62" spans="2:17">
      <c r="B62" t="s">
        <v>27</v>
      </c>
      <c r="C62" s="6" t="str">
        <f>C41</f>
        <v>ring_01_l</v>
      </c>
      <c r="D62" t="s">
        <v>28</v>
      </c>
      <c r="E62" s="6" t="str">
        <f>C31</f>
        <v>hand_l</v>
      </c>
      <c r="J62" t="s">
        <v>29</v>
      </c>
      <c r="M62" s="2" t="s">
        <v>9</v>
      </c>
      <c r="Q62"/>
    </row>
    <row r="63" spans="2:17">
      <c r="B63" t="s">
        <v>27</v>
      </c>
      <c r="C63" s="6" t="str">
        <f>C46</f>
        <v>middle_01_l</v>
      </c>
      <c r="D63" t="s">
        <v>28</v>
      </c>
      <c r="E63" s="6" t="str">
        <f>C31</f>
        <v>hand_l</v>
      </c>
      <c r="J63" t="s">
        <v>29</v>
      </c>
      <c r="M63" s="2" t="s">
        <v>9</v>
      </c>
      <c r="Q63"/>
    </row>
    <row r="64" spans="2:17">
      <c r="B64" t="s">
        <v>27</v>
      </c>
      <c r="C64" s="6" t="str">
        <f>C51</f>
        <v>index_01_l</v>
      </c>
      <c r="D64" t="s">
        <v>28</v>
      </c>
      <c r="E64" s="6" t="str">
        <f>C31</f>
        <v>hand_l</v>
      </c>
      <c r="J64" t="s">
        <v>29</v>
      </c>
      <c r="M64" s="2" t="s">
        <v>9</v>
      </c>
      <c r="Q64"/>
    </row>
    <row r="65" spans="2:17">
      <c r="B65" t="s">
        <v>27</v>
      </c>
      <c r="C65" s="6" t="str">
        <f>C56</f>
        <v>thumb_01_l</v>
      </c>
      <c r="D65" t="s">
        <v>28</v>
      </c>
      <c r="E65" s="6" t="str">
        <f>C31</f>
        <v>hand_l</v>
      </c>
      <c r="J65" t="s">
        <v>29</v>
      </c>
      <c r="M65" s="2" t="s">
        <v>9</v>
      </c>
      <c r="Q65"/>
    </row>
    <row r="66" spans="2:17">
      <c r="B66" t="s">
        <v>27</v>
      </c>
      <c r="C66" s="6" t="str">
        <f>C28</f>
        <v>clavicle_l</v>
      </c>
      <c r="D66" t="s">
        <v>28</v>
      </c>
      <c r="E66" s="6" t="str">
        <f>C15</f>
        <v>spine_03</v>
      </c>
      <c r="J66" t="s">
        <v>29</v>
      </c>
      <c r="M66" s="2" t="s">
        <v>9</v>
      </c>
      <c r="Q66"/>
    </row>
    <row r="67" spans="2:17">
      <c r="B67" t="s">
        <v>27</v>
      </c>
      <c r="C67" s="6" t="str">
        <f>C21</f>
        <v>thigh_l</v>
      </c>
      <c r="D67" t="s">
        <v>28</v>
      </c>
      <c r="E67" s="6" t="str">
        <f>C12</f>
        <v>pelvis</v>
      </c>
      <c r="J67" t="s">
        <v>29</v>
      </c>
      <c r="M67" s="2" t="s">
        <v>9</v>
      </c>
      <c r="Q67"/>
    </row>
    <row r="68" spans="2:17">
      <c r="B68" t="s">
        <v>27</v>
      </c>
      <c r="C68" s="6" t="str">
        <f>C12</f>
        <v>pelvis</v>
      </c>
      <c r="D68" t="s">
        <v>28</v>
      </c>
      <c r="E68" s="6" t="str">
        <f>C8</f>
        <v>root</v>
      </c>
      <c r="J68" t="s">
        <v>29</v>
      </c>
      <c r="M68" s="2" t="s">
        <v>9</v>
      </c>
      <c r="Q68"/>
    </row>
    <row r="70" spans="2:17">
      <c r="B70" s="2" t="s">
        <v>96</v>
      </c>
      <c r="C70" s="4"/>
      <c r="D70" s="5"/>
      <c r="E70"/>
      <c r="G70"/>
      <c r="I70"/>
      <c r="M70"/>
      <c r="N70"/>
      <c r="O70"/>
      <c r="P70" s="13"/>
      <c r="Q70"/>
    </row>
    <row r="71" spans="2:17">
      <c r="B71" t="s">
        <v>26</v>
      </c>
      <c r="C71" s="6" t="str">
        <f>C28</f>
        <v>clavicle_l</v>
      </c>
      <c r="J71" t="s">
        <v>70</v>
      </c>
      <c r="M71" s="2" t="s">
        <v>9</v>
      </c>
      <c r="Q71"/>
    </row>
    <row r="72" spans="2:17">
      <c r="B72" t="s">
        <v>26</v>
      </c>
      <c r="C72" s="6" t="str">
        <f>C21</f>
        <v>thigh_l</v>
      </c>
      <c r="J72" t="s">
        <v>70</v>
      </c>
      <c r="M72" s="2" t="s">
        <v>9</v>
      </c>
      <c r="Q72"/>
    </row>
    <row r="74" spans="2:17">
      <c r="B74" s="2" t="s">
        <v>63</v>
      </c>
      <c r="Q74"/>
    </row>
    <row r="75" spans="2:17">
      <c r="B75" t="s">
        <v>33</v>
      </c>
      <c r="C75" s="10" t="str">
        <f>CONCATENATE("skinCluster_", C76)</f>
        <v>skinCluster_mesh_luka_body</v>
      </c>
      <c r="J75" t="s">
        <v>36</v>
      </c>
      <c r="M75" s="2" t="s">
        <v>9</v>
      </c>
      <c r="Q75"/>
    </row>
    <row r="76" spans="2:17">
      <c r="B76" t="s">
        <v>34</v>
      </c>
      <c r="C76" s="1" t="s">
        <v>32</v>
      </c>
      <c r="J76" t="s">
        <v>35</v>
      </c>
      <c r="M76" s="2" t="s">
        <v>9</v>
      </c>
      <c r="Q76"/>
    </row>
    <row r="77" spans="2:17">
      <c r="B77" t="s">
        <v>31</v>
      </c>
      <c r="C77" s="6" t="str">
        <f>C76</f>
        <v>mesh_luka_body</v>
      </c>
      <c r="D77" t="s">
        <v>28</v>
      </c>
      <c r="E77" s="6" t="str">
        <f>C12</f>
        <v>pelvis</v>
      </c>
      <c r="G77" t="s">
        <v>37</v>
      </c>
      <c r="I77" s="6" t="str">
        <f>C75</f>
        <v>skinCluster_mesh_luka_body</v>
      </c>
      <c r="L77" t="s">
        <v>158</v>
      </c>
      <c r="M77" s="2" t="s">
        <v>9</v>
      </c>
      <c r="Q77"/>
    </row>
    <row r="78" spans="2:17">
      <c r="B78" t="s">
        <v>31</v>
      </c>
      <c r="C78" s="6" t="str">
        <f>C75</f>
        <v>skinCluster_mesh_luka_body</v>
      </c>
      <c r="E78" s="6"/>
      <c r="G78"/>
      <c r="I78" s="6"/>
      <c r="J78" t="s">
        <v>110</v>
      </c>
      <c r="M78" s="2" t="s">
        <v>9</v>
      </c>
      <c r="Q78"/>
    </row>
    <row r="79" spans="2:17">
      <c r="B79" t="s">
        <v>33</v>
      </c>
      <c r="C79" s="10" t="str">
        <f>CONCATENATE("skinCluster_", C80)</f>
        <v>skinCluster_mesh_luka_hair</v>
      </c>
      <c r="J79" t="s">
        <v>36</v>
      </c>
      <c r="M79" s="2" t="s">
        <v>9</v>
      </c>
      <c r="Q79"/>
    </row>
    <row r="80" spans="2:17">
      <c r="B80" t="s">
        <v>34</v>
      </c>
      <c r="C80" s="1" t="s">
        <v>97</v>
      </c>
      <c r="J80" t="s">
        <v>35</v>
      </c>
      <c r="M80" s="2" t="s">
        <v>9</v>
      </c>
      <c r="O80"/>
      <c r="P80"/>
      <c r="Q80"/>
    </row>
    <row r="81" spans="1:17">
      <c r="B81" t="s">
        <v>31</v>
      </c>
      <c r="C81" s="6" t="str">
        <f>C80</f>
        <v>mesh_luka_hair</v>
      </c>
      <c r="D81" t="s">
        <v>28</v>
      </c>
      <c r="E81" s="6" t="str">
        <f>C12</f>
        <v>pelvis</v>
      </c>
      <c r="G81" t="s">
        <v>37</v>
      </c>
      <c r="I81" s="6" t="str">
        <f>C79</f>
        <v>skinCluster_mesh_luka_hair</v>
      </c>
      <c r="L81" t="s">
        <v>158</v>
      </c>
      <c r="M81" s="2" t="s">
        <v>9</v>
      </c>
      <c r="O81"/>
      <c r="P81"/>
      <c r="Q81"/>
    </row>
    <row r="83" spans="1:17">
      <c r="A83" s="2" t="s">
        <v>65</v>
      </c>
      <c r="O83"/>
      <c r="P83"/>
      <c r="Q83"/>
    </row>
    <row r="84" spans="1:17">
      <c r="B84" s="2" t="s">
        <v>128</v>
      </c>
      <c r="O84"/>
      <c r="P84"/>
      <c r="Q84"/>
    </row>
    <row r="85" spans="1:17">
      <c r="B85" t="s">
        <v>38</v>
      </c>
      <c r="C85" s="6" t="str">
        <f>C12</f>
        <v>pelvis</v>
      </c>
      <c r="D85" t="s">
        <v>39</v>
      </c>
      <c r="E85" s="6" t="str">
        <f>C15</f>
        <v>spine_03</v>
      </c>
      <c r="G85" t="s">
        <v>37</v>
      </c>
      <c r="I85" s="1" t="s">
        <v>51</v>
      </c>
      <c r="J85" t="s">
        <v>40</v>
      </c>
      <c r="M85" s="2" t="s">
        <v>9</v>
      </c>
      <c r="O85"/>
      <c r="P85"/>
      <c r="Q85"/>
    </row>
    <row r="86" spans="1:17">
      <c r="B86" t="s">
        <v>41</v>
      </c>
      <c r="C86" s="16" t="s">
        <v>42</v>
      </c>
      <c r="D86" t="s">
        <v>28</v>
      </c>
      <c r="E86" s="10" t="str">
        <f>CONCATENATE(I85, "_curve")</f>
        <v>ik_spine_curve</v>
      </c>
      <c r="J86" t="s">
        <v>29</v>
      </c>
      <c r="M86" s="2" t="s">
        <v>9</v>
      </c>
      <c r="O86"/>
      <c r="P86"/>
      <c r="Q86"/>
    </row>
    <row r="87" spans="1:17">
      <c r="B87" t="s">
        <v>41</v>
      </c>
      <c r="C87" s="16" t="s">
        <v>43</v>
      </c>
      <c r="D87" t="s">
        <v>28</v>
      </c>
      <c r="E87" s="10" t="str">
        <f>CONCATENATE(I85, "_effector")</f>
        <v>ik_spine_effector</v>
      </c>
      <c r="J87" t="s">
        <v>29</v>
      </c>
      <c r="M87" s="2" t="s">
        <v>9</v>
      </c>
      <c r="O87"/>
      <c r="P87"/>
      <c r="Q87"/>
    </row>
    <row r="88" spans="1:17">
      <c r="B88" t="s">
        <v>27</v>
      </c>
      <c r="C88" s="6" t="str">
        <f>E86</f>
        <v>ik_spine_curve</v>
      </c>
      <c r="J88" t="s">
        <v>46</v>
      </c>
      <c r="M88" s="2" t="s">
        <v>9</v>
      </c>
      <c r="N88" s="1"/>
      <c r="O88"/>
      <c r="P88"/>
      <c r="Q88"/>
    </row>
    <row r="90" spans="1:17">
      <c r="B90" s="2" t="s">
        <v>129</v>
      </c>
      <c r="O90"/>
      <c r="P90"/>
      <c r="Q90"/>
    </row>
    <row r="91" spans="1:17">
      <c r="B91" t="s">
        <v>44</v>
      </c>
      <c r="C91" s="6" t="str">
        <f>C12</f>
        <v>pelvis</v>
      </c>
      <c r="D91" t="s">
        <v>37</v>
      </c>
      <c r="E91" s="10" t="str">
        <f>CONCATENATE(N91, "_bind")</f>
        <v>hip_bind</v>
      </c>
      <c r="J91" t="s">
        <v>45</v>
      </c>
      <c r="M91" s="2" t="s">
        <v>9</v>
      </c>
      <c r="N91" s="1" t="s">
        <v>58</v>
      </c>
      <c r="O91"/>
      <c r="P91"/>
      <c r="Q91"/>
    </row>
    <row r="92" spans="1:17">
      <c r="B92" t="s">
        <v>44</v>
      </c>
      <c r="C92" s="6" t="str">
        <f>C15</f>
        <v>spine_03</v>
      </c>
      <c r="D92" t="s">
        <v>37</v>
      </c>
      <c r="E92" s="10" t="str">
        <f>CONCATENATE(N92, "_bind")</f>
        <v>shoulder_bind</v>
      </c>
      <c r="J92" t="s">
        <v>45</v>
      </c>
      <c r="M92" s="2" t="s">
        <v>9</v>
      </c>
      <c r="N92" s="1" t="s">
        <v>59</v>
      </c>
      <c r="O92"/>
      <c r="P92"/>
      <c r="Q92"/>
    </row>
    <row r="93" spans="1:17">
      <c r="B93" t="s">
        <v>27</v>
      </c>
      <c r="C93" s="6" t="str">
        <f>E91</f>
        <v>hip_bind</v>
      </c>
      <c r="J93" t="s">
        <v>46</v>
      </c>
      <c r="M93" s="2" t="s">
        <v>9</v>
      </c>
      <c r="N93" s="1"/>
      <c r="O93"/>
      <c r="P93"/>
      <c r="Q93"/>
    </row>
    <row r="94" spans="1:17">
      <c r="B94" t="s">
        <v>27</v>
      </c>
      <c r="C94" s="6" t="str">
        <f>E92</f>
        <v>shoulder_bind</v>
      </c>
      <c r="J94" t="s">
        <v>46</v>
      </c>
      <c r="M94" s="2" t="s">
        <v>9</v>
      </c>
      <c r="O94"/>
      <c r="P94"/>
      <c r="Q94"/>
    </row>
    <row r="96" spans="1:17">
      <c r="B96" s="2" t="s">
        <v>130</v>
      </c>
      <c r="O96"/>
      <c r="P96"/>
      <c r="Q96"/>
    </row>
    <row r="97" spans="2:17">
      <c r="B97" t="s">
        <v>33</v>
      </c>
      <c r="C97" s="6" t="str">
        <f>CONCATENATE("skinCluster_", C98)</f>
        <v>skinCluster_ik_spine_curve</v>
      </c>
      <c r="J97" t="s">
        <v>36</v>
      </c>
      <c r="M97" s="2" t="s">
        <v>9</v>
      </c>
      <c r="O97"/>
      <c r="P97"/>
      <c r="Q97"/>
    </row>
    <row r="98" spans="2:17">
      <c r="B98" t="s">
        <v>34</v>
      </c>
      <c r="C98" s="6" t="str">
        <f>E86</f>
        <v>ik_spine_curve</v>
      </c>
      <c r="J98" t="s">
        <v>35</v>
      </c>
      <c r="M98" s="2" t="s">
        <v>9</v>
      </c>
    </row>
    <row r="99" spans="2:17">
      <c r="B99" t="s">
        <v>31</v>
      </c>
      <c r="C99" s="6" t="str">
        <f>C98</f>
        <v>ik_spine_curve</v>
      </c>
      <c r="D99" t="s">
        <v>28</v>
      </c>
      <c r="E99" s="6" t="str">
        <f>E92</f>
        <v>shoulder_bind</v>
      </c>
      <c r="G99" t="s">
        <v>28</v>
      </c>
      <c r="I99" s="6" t="str">
        <f>E91</f>
        <v>hip_bind</v>
      </c>
      <c r="J99" t="s">
        <v>47</v>
      </c>
      <c r="M99" s="2" t="s">
        <v>9</v>
      </c>
    </row>
    <row r="101" spans="2:17">
      <c r="B101" s="2" t="s">
        <v>131</v>
      </c>
    </row>
    <row r="102" spans="2:17">
      <c r="B102" t="s">
        <v>48</v>
      </c>
      <c r="C102" s="10" t="str">
        <f>CONCATENATE(N91, "_CTRL")</f>
        <v>hip_CTRL</v>
      </c>
      <c r="D102" t="s">
        <v>49</v>
      </c>
      <c r="E102" s="3">
        <f>E12+N102</f>
        <v>0</v>
      </c>
      <c r="F102" t="s">
        <v>2</v>
      </c>
      <c r="G102" s="4">
        <f>G12+O102</f>
        <v>3.0999999999999996</v>
      </c>
      <c r="H102" t="s">
        <v>2</v>
      </c>
      <c r="I102" s="5">
        <f>I12+P102</f>
        <v>94</v>
      </c>
      <c r="J102" t="s">
        <v>71</v>
      </c>
      <c r="K102" s="6">
        <f>Q102</f>
        <v>17</v>
      </c>
      <c r="L102" t="s">
        <v>72</v>
      </c>
      <c r="M102" s="2" t="s">
        <v>9</v>
      </c>
      <c r="N102" s="3">
        <v>0</v>
      </c>
      <c r="O102" s="4">
        <v>-4</v>
      </c>
      <c r="P102" s="5">
        <v>0</v>
      </c>
      <c r="Q102" s="12">
        <v>17</v>
      </c>
    </row>
    <row r="103" spans="2:17">
      <c r="B103" t="s">
        <v>50</v>
      </c>
      <c r="E103" s="3">
        <f>E102-N102</f>
        <v>0</v>
      </c>
      <c r="F103" t="s">
        <v>2</v>
      </c>
      <c r="G103" s="4">
        <f>G102-O102</f>
        <v>7.1</v>
      </c>
      <c r="H103" t="s">
        <v>2</v>
      </c>
      <c r="I103" s="5">
        <f>I102-P102</f>
        <v>94</v>
      </c>
      <c r="J103" s="6" t="str">
        <f>CONCATENATE(", """, C102, ".scalePivot"", """, C102, ".rotatePivot"")")</f>
        <v>, "hip_CTRL.scalePivot", "hip_CTRL.rotatePivot")</v>
      </c>
      <c r="L103" s="1"/>
      <c r="M103" s="2" t="s">
        <v>9</v>
      </c>
    </row>
    <row r="105" spans="2:17">
      <c r="B105" s="2" t="s">
        <v>132</v>
      </c>
    </row>
    <row r="106" spans="2:17">
      <c r="B106" t="s">
        <v>48</v>
      </c>
      <c r="C106" s="10" t="str">
        <f>CONCATENATE(N92, "_CTRL")</f>
        <v>shoulder_CTRL</v>
      </c>
      <c r="D106" t="s">
        <v>49</v>
      </c>
      <c r="E106" s="3">
        <f>E15+N106</f>
        <v>0</v>
      </c>
      <c r="F106" t="s">
        <v>2</v>
      </c>
      <c r="G106" s="4">
        <f>G15+O106</f>
        <v>3.0999999999999996</v>
      </c>
      <c r="H106" t="s">
        <v>2</v>
      </c>
      <c r="I106" s="5">
        <f>I15+P106</f>
        <v>125</v>
      </c>
      <c r="J106" t="s">
        <v>71</v>
      </c>
      <c r="K106" s="6">
        <f>Q106</f>
        <v>18</v>
      </c>
      <c r="L106" t="s">
        <v>72</v>
      </c>
      <c r="M106" s="2" t="s">
        <v>9</v>
      </c>
      <c r="N106" s="3">
        <v>0</v>
      </c>
      <c r="O106" s="4">
        <v>-4</v>
      </c>
      <c r="P106" s="5">
        <v>0</v>
      </c>
      <c r="Q106" s="12">
        <v>18</v>
      </c>
    </row>
    <row r="107" spans="2:17">
      <c r="B107" t="s">
        <v>50</v>
      </c>
      <c r="E107" s="3">
        <f>E106-N106</f>
        <v>0</v>
      </c>
      <c r="F107" t="s">
        <v>2</v>
      </c>
      <c r="G107" s="4">
        <f>G106-O106</f>
        <v>7.1</v>
      </c>
      <c r="H107" t="s">
        <v>2</v>
      </c>
      <c r="I107" s="5">
        <f>I106-P106</f>
        <v>125</v>
      </c>
      <c r="J107" s="6" t="str">
        <f>CONCATENATE(", """, C106, ".scalePivot"", """, C106, ".rotatePivot"")")</f>
        <v>, "shoulder_CTRL.scalePivot", "shoulder_CTRL.rotatePivot")</v>
      </c>
      <c r="L107" s="1"/>
      <c r="M107" s="2" t="s">
        <v>9</v>
      </c>
    </row>
    <row r="109" spans="2:17">
      <c r="B109" s="2" t="s">
        <v>133</v>
      </c>
    </row>
    <row r="110" spans="2:17">
      <c r="B110" t="s">
        <v>52</v>
      </c>
      <c r="C110" s="6" t="str">
        <f>CONCATENATE(C102, ".rotateOrder")</f>
        <v>hip_CTRL.rotateOrder</v>
      </c>
      <c r="D110" t="s">
        <v>53</v>
      </c>
      <c r="E110" s="11">
        <v>4</v>
      </c>
      <c r="J110" t="s">
        <v>54</v>
      </c>
      <c r="M110" s="2" t="s">
        <v>9</v>
      </c>
      <c r="N110" s="3" t="s">
        <v>93</v>
      </c>
    </row>
    <row r="111" spans="2:17">
      <c r="B111" t="s">
        <v>52</v>
      </c>
      <c r="C111" s="6" t="str">
        <f>CONCATENATE(E91, ".rotateOrder")</f>
        <v>hip_bind.rotateOrder</v>
      </c>
      <c r="D111" t="s">
        <v>53</v>
      </c>
      <c r="E111" s="11">
        <v>4</v>
      </c>
      <c r="J111" t="s">
        <v>54</v>
      </c>
      <c r="M111" s="2" t="s">
        <v>9</v>
      </c>
      <c r="N111" s="3" t="s">
        <v>93</v>
      </c>
    </row>
    <row r="112" spans="2:17">
      <c r="B112" t="s">
        <v>52</v>
      </c>
      <c r="C112" s="6" t="str">
        <f>CONCATENATE(C106, ".rotateOrder")</f>
        <v>shoulder_CTRL.rotateOrder</v>
      </c>
      <c r="D112" t="s">
        <v>53</v>
      </c>
      <c r="E112" s="11">
        <v>4</v>
      </c>
      <c r="J112" t="s">
        <v>54</v>
      </c>
      <c r="M112" s="2" t="s">
        <v>9</v>
      </c>
      <c r="N112" s="3" t="s">
        <v>93</v>
      </c>
      <c r="O112"/>
      <c r="P112"/>
      <c r="Q112"/>
    </row>
    <row r="113" spans="1:17">
      <c r="B113" t="s">
        <v>52</v>
      </c>
      <c r="C113" s="6" t="str">
        <f>CONCATENATE(E92, ".rotateOrder")</f>
        <v>shoulder_bind.rotateOrder</v>
      </c>
      <c r="D113" t="s">
        <v>53</v>
      </c>
      <c r="E113" s="11">
        <v>4</v>
      </c>
      <c r="J113" t="s">
        <v>54</v>
      </c>
      <c r="M113" s="2" t="s">
        <v>9</v>
      </c>
      <c r="N113" s="3" t="s">
        <v>93</v>
      </c>
      <c r="O113"/>
      <c r="P113"/>
      <c r="Q113"/>
    </row>
    <row r="114" spans="1:17">
      <c r="C114" s="6"/>
      <c r="E114" s="11"/>
      <c r="O114"/>
      <c r="P114"/>
      <c r="Q114"/>
    </row>
    <row r="115" spans="1:17">
      <c r="B115" s="2" t="s">
        <v>134</v>
      </c>
      <c r="C115" s="6"/>
      <c r="E115" s="11"/>
      <c r="O115"/>
      <c r="P115"/>
      <c r="Q115"/>
    </row>
    <row r="116" spans="1:17">
      <c r="B116" t="s">
        <v>60</v>
      </c>
      <c r="C116" s="6" t="str">
        <f>C102</f>
        <v>hip_CTRL</v>
      </c>
      <c r="D116" t="s">
        <v>28</v>
      </c>
      <c r="E116" s="6" t="str">
        <f>E91</f>
        <v>hip_bind</v>
      </c>
      <c r="J116" t="s">
        <v>61</v>
      </c>
      <c r="M116" s="2" t="s">
        <v>9</v>
      </c>
      <c r="O116"/>
      <c r="P116"/>
      <c r="Q116"/>
    </row>
    <row r="117" spans="1:17">
      <c r="B117" t="s">
        <v>60</v>
      </c>
      <c r="C117" s="6" t="str">
        <f>C106</f>
        <v>shoulder_CTRL</v>
      </c>
      <c r="D117" t="s">
        <v>28</v>
      </c>
      <c r="E117" s="6" t="str">
        <f>E92</f>
        <v>shoulder_bind</v>
      </c>
      <c r="J117" t="s">
        <v>61</v>
      </c>
      <c r="M117" s="2" t="s">
        <v>9</v>
      </c>
      <c r="O117"/>
      <c r="P117"/>
      <c r="Q117"/>
    </row>
    <row r="119" spans="1:17">
      <c r="B119" s="2" t="s">
        <v>135</v>
      </c>
      <c r="O119"/>
      <c r="P119"/>
      <c r="Q119"/>
    </row>
    <row r="120" spans="1:17">
      <c r="B120" t="s">
        <v>52</v>
      </c>
      <c r="C120" s="6" t="str">
        <f>CONCATENATE(I85, ".dTwistControlEnable")</f>
        <v>ik_spine.dTwistControlEnable</v>
      </c>
      <c r="D120" t="s">
        <v>53</v>
      </c>
      <c r="E120" s="11">
        <v>1</v>
      </c>
      <c r="J120" t="s">
        <v>54</v>
      </c>
      <c r="M120" s="2" t="s">
        <v>9</v>
      </c>
      <c r="O120"/>
      <c r="P120"/>
      <c r="Q120"/>
    </row>
    <row r="121" spans="1:17">
      <c r="B121" t="s">
        <v>52</v>
      </c>
      <c r="C121" s="6" t="str">
        <f>CONCATENATE(I85, ".dWorldUpType")</f>
        <v>ik_spine.dWorldUpType</v>
      </c>
      <c r="D121" t="s">
        <v>53</v>
      </c>
      <c r="E121" s="11">
        <v>4</v>
      </c>
      <c r="J121" t="s">
        <v>54</v>
      </c>
      <c r="M121" s="2" t="s">
        <v>9</v>
      </c>
      <c r="O121"/>
      <c r="P121"/>
      <c r="Q121"/>
    </row>
    <row r="122" spans="1:17">
      <c r="B122" t="s">
        <v>64</v>
      </c>
      <c r="C122" s="6" t="str">
        <f>CONCATENATE(E91, ".worldMatrix[0]")</f>
        <v>hip_bind.worldMatrix[0]</v>
      </c>
      <c r="D122" t="s">
        <v>28</v>
      </c>
      <c r="E122" s="6" t="str">
        <f>CONCATENATE(I85,".dWorldUpMatrix")</f>
        <v>ik_spine.dWorldUpMatrix</v>
      </c>
      <c r="J122" t="s">
        <v>29</v>
      </c>
      <c r="M122" s="2" t="s">
        <v>9</v>
      </c>
      <c r="O122"/>
      <c r="P122"/>
      <c r="Q122"/>
    </row>
    <row r="123" spans="1:17">
      <c r="B123" t="s">
        <v>64</v>
      </c>
      <c r="C123" s="6" t="str">
        <f>CONCATENATE(E92, ".worldMatrix[0]")</f>
        <v>shoulder_bind.worldMatrix[0]</v>
      </c>
      <c r="D123" t="s">
        <v>28</v>
      </c>
      <c r="E123" s="6" t="str">
        <f>CONCATENATE(I85,".dWorldUpMatrixEnd")</f>
        <v>ik_spine.dWorldUpMatrixEnd</v>
      </c>
      <c r="J123" t="s">
        <v>29</v>
      </c>
      <c r="M123" s="2" t="s">
        <v>9</v>
      </c>
      <c r="O123"/>
      <c r="P123"/>
      <c r="Q123"/>
    </row>
    <row r="125" spans="1:17">
      <c r="A125" s="2" t="s">
        <v>66</v>
      </c>
      <c r="O125"/>
      <c r="P125"/>
      <c r="Q125"/>
    </row>
    <row r="126" spans="1:17">
      <c r="B126" s="2" t="s">
        <v>136</v>
      </c>
      <c r="O126"/>
      <c r="P126"/>
      <c r="Q126"/>
    </row>
    <row r="127" spans="1:17">
      <c r="B127" t="s">
        <v>20</v>
      </c>
      <c r="M127" s="2" t="s">
        <v>9</v>
      </c>
      <c r="O127"/>
      <c r="P127"/>
      <c r="Q127"/>
    </row>
    <row r="128" spans="1:17">
      <c r="B128" t="s">
        <v>14</v>
      </c>
      <c r="C128" s="10" t="str">
        <f>CONCATENATE("fk_", N91)</f>
        <v>fk_hip</v>
      </c>
      <c r="D128" t="s">
        <v>15</v>
      </c>
      <c r="E128" s="7">
        <f>E12</f>
        <v>0</v>
      </c>
      <c r="F128" t="s">
        <v>2</v>
      </c>
      <c r="G128" s="8">
        <f>G12</f>
        <v>7.1</v>
      </c>
      <c r="H128" t="s">
        <v>2</v>
      </c>
      <c r="I128" s="9">
        <f>I12</f>
        <v>94</v>
      </c>
      <c r="J128" t="s">
        <v>3</v>
      </c>
      <c r="M128" s="2" t="s">
        <v>9</v>
      </c>
      <c r="O128"/>
      <c r="P128"/>
      <c r="Q128"/>
    </row>
    <row r="129" spans="2:17">
      <c r="B129" t="s">
        <v>14</v>
      </c>
      <c r="C129" s="10" t="str">
        <f>CONCATENATE("fk_", C13)</f>
        <v>fk_spine_01</v>
      </c>
      <c r="D129" t="s">
        <v>15</v>
      </c>
      <c r="E129" s="7">
        <f>E13</f>
        <v>0</v>
      </c>
      <c r="F129" t="s">
        <v>2</v>
      </c>
      <c r="G129" s="8">
        <f>G13</f>
        <v>7.1</v>
      </c>
      <c r="H129" t="s">
        <v>2</v>
      </c>
      <c r="I129" s="9">
        <f>I13</f>
        <v>101</v>
      </c>
      <c r="J129" t="s">
        <v>16</v>
      </c>
      <c r="K129" s="6" t="str">
        <f>C128</f>
        <v>fk_hip</v>
      </c>
      <c r="L129" t="s">
        <v>69</v>
      </c>
      <c r="M129" s="2" t="s">
        <v>9</v>
      </c>
      <c r="O129"/>
      <c r="P129"/>
      <c r="Q129"/>
    </row>
    <row r="130" spans="2:17">
      <c r="B130" t="s">
        <v>14</v>
      </c>
      <c r="C130" s="10" t="str">
        <f>CONCATENATE("fk_", C14)</f>
        <v>fk_spine_02</v>
      </c>
      <c r="D130" t="s">
        <v>15</v>
      </c>
      <c r="E130" s="7">
        <f>E14</f>
        <v>0</v>
      </c>
      <c r="F130" t="s">
        <v>2</v>
      </c>
      <c r="G130" s="8">
        <f>G14</f>
        <v>7.1</v>
      </c>
      <c r="H130" t="s">
        <v>2</v>
      </c>
      <c r="I130" s="9">
        <f>I14</f>
        <v>113</v>
      </c>
      <c r="J130" t="s">
        <v>16</v>
      </c>
      <c r="K130" s="6" t="str">
        <f>C129</f>
        <v>fk_spine_01</v>
      </c>
      <c r="L130" t="s">
        <v>69</v>
      </c>
      <c r="M130" s="2" t="s">
        <v>9</v>
      </c>
      <c r="O130"/>
      <c r="P130"/>
      <c r="Q130"/>
    </row>
    <row r="131" spans="2:17">
      <c r="B131" t="s">
        <v>14</v>
      </c>
      <c r="C131" s="10" t="str">
        <f>CONCATENATE("fk_", N92)</f>
        <v>fk_shoulder</v>
      </c>
      <c r="D131" t="s">
        <v>15</v>
      </c>
      <c r="E131" s="7">
        <f>E15</f>
        <v>0</v>
      </c>
      <c r="F131" t="s">
        <v>2</v>
      </c>
      <c r="G131" s="8">
        <f>G15</f>
        <v>7.1</v>
      </c>
      <c r="H131" t="s">
        <v>2</v>
      </c>
      <c r="I131" s="9">
        <f>I15</f>
        <v>125</v>
      </c>
      <c r="J131" t="s">
        <v>16</v>
      </c>
      <c r="K131" s="6" t="str">
        <f>C130</f>
        <v>fk_spine_02</v>
      </c>
      <c r="L131" t="s">
        <v>69</v>
      </c>
      <c r="M131" s="2" t="s">
        <v>9</v>
      </c>
      <c r="O131"/>
      <c r="P131"/>
      <c r="Q131"/>
    </row>
    <row r="133" spans="2:17">
      <c r="B133" s="2" t="s">
        <v>137</v>
      </c>
      <c r="O133"/>
      <c r="P133"/>
      <c r="Q133"/>
    </row>
    <row r="134" spans="2:17">
      <c r="B134" t="s">
        <v>67</v>
      </c>
      <c r="C134" s="6" t="str">
        <f>C128</f>
        <v>fk_hip</v>
      </c>
      <c r="J134" t="s">
        <v>68</v>
      </c>
      <c r="M134" s="2" t="s">
        <v>9</v>
      </c>
      <c r="O134"/>
      <c r="P134"/>
      <c r="Q134"/>
    </row>
    <row r="136" spans="2:17">
      <c r="B136" s="2" t="s">
        <v>138</v>
      </c>
      <c r="O136"/>
      <c r="P136"/>
      <c r="Q136"/>
    </row>
    <row r="137" spans="2:17">
      <c r="B137" t="s">
        <v>52</v>
      </c>
      <c r="C137" s="6" t="str">
        <f>CONCATENATE(C129, ".rotateOrder")</f>
        <v>fk_spine_01.rotateOrder</v>
      </c>
      <c r="D137" t="s">
        <v>53</v>
      </c>
      <c r="E137" s="11">
        <v>5</v>
      </c>
      <c r="J137" t="s">
        <v>54</v>
      </c>
      <c r="M137" s="2" t="s">
        <v>9</v>
      </c>
      <c r="N137" s="3" t="s">
        <v>94</v>
      </c>
      <c r="O137"/>
      <c r="P137"/>
      <c r="Q137"/>
    </row>
    <row r="138" spans="2:17">
      <c r="B138" t="s">
        <v>52</v>
      </c>
      <c r="C138" s="6" t="str">
        <f>CONCATENATE(C130, ".rotateOrder")</f>
        <v>fk_spine_02.rotateOrder</v>
      </c>
      <c r="D138" t="s">
        <v>53</v>
      </c>
      <c r="E138" s="11">
        <v>5</v>
      </c>
      <c r="J138" t="s">
        <v>54</v>
      </c>
      <c r="M138" s="2" t="s">
        <v>9</v>
      </c>
      <c r="N138" s="3" t="s">
        <v>94</v>
      </c>
      <c r="O138"/>
      <c r="P138"/>
      <c r="Q138"/>
    </row>
    <row r="140" spans="2:17">
      <c r="B140" s="2" t="s">
        <v>139</v>
      </c>
      <c r="O140"/>
      <c r="P140"/>
      <c r="Q140"/>
    </row>
    <row r="141" spans="2:17">
      <c r="B141" t="s">
        <v>112</v>
      </c>
      <c r="C141" s="10" t="str">
        <f>CONCATENATE(N91, "_FKConst")</f>
        <v>hip_FKConst</v>
      </c>
      <c r="E141" s="1"/>
      <c r="J141" t="s">
        <v>113</v>
      </c>
      <c r="M141" s="2" t="s">
        <v>9</v>
      </c>
      <c r="O141"/>
      <c r="P141"/>
      <c r="Q141"/>
    </row>
    <row r="142" spans="2:17">
      <c r="B142" t="s">
        <v>112</v>
      </c>
      <c r="C142" s="15" t="str">
        <f>CONCATENATE(N92, "_FKConst")</f>
        <v>shoulder_FKConst</v>
      </c>
      <c r="E142" s="6"/>
      <c r="J142" t="s">
        <v>113</v>
      </c>
      <c r="M142" s="2" t="s">
        <v>9</v>
      </c>
      <c r="O142"/>
      <c r="P142"/>
      <c r="Q142"/>
    </row>
    <row r="143" spans="2:17">
      <c r="B143" t="s">
        <v>27</v>
      </c>
      <c r="C143" s="6" t="str">
        <f>C102</f>
        <v>hip_CTRL</v>
      </c>
      <c r="D143" t="s">
        <v>28</v>
      </c>
      <c r="E143" s="6" t="str">
        <f>C141</f>
        <v>hip_FKConst</v>
      </c>
      <c r="J143" t="s">
        <v>29</v>
      </c>
      <c r="M143" s="2" t="s">
        <v>9</v>
      </c>
      <c r="O143"/>
      <c r="P143"/>
      <c r="Q143"/>
    </row>
    <row r="144" spans="2:17">
      <c r="B144" t="s">
        <v>27</v>
      </c>
      <c r="C144" s="6" t="str">
        <f>C106</f>
        <v>shoulder_CTRL</v>
      </c>
      <c r="D144" t="s">
        <v>28</v>
      </c>
      <c r="E144" s="6" t="str">
        <f>C142</f>
        <v>shoulder_FKConst</v>
      </c>
      <c r="J144" t="s">
        <v>29</v>
      </c>
      <c r="M144" s="2" t="s">
        <v>9</v>
      </c>
      <c r="O144"/>
      <c r="P144"/>
      <c r="Q144"/>
    </row>
    <row r="146" spans="2:17">
      <c r="B146" s="2" t="s">
        <v>140</v>
      </c>
      <c r="C146" s="6"/>
      <c r="E146" s="11"/>
    </row>
    <row r="147" spans="2:17">
      <c r="B147" t="s">
        <v>60</v>
      </c>
      <c r="C147" s="6" t="str">
        <f>C128</f>
        <v>fk_hip</v>
      </c>
      <c r="D147" t="s">
        <v>28</v>
      </c>
      <c r="E147" s="6" t="str">
        <f>E143</f>
        <v>hip_FKConst</v>
      </c>
      <c r="J147" t="s">
        <v>61</v>
      </c>
      <c r="M147" s="2" t="s">
        <v>9</v>
      </c>
    </row>
    <row r="148" spans="2:17">
      <c r="B148" t="s">
        <v>60</v>
      </c>
      <c r="C148" s="6" t="str">
        <f>C131</f>
        <v>fk_shoulder</v>
      </c>
      <c r="D148" t="s">
        <v>28</v>
      </c>
      <c r="E148" s="6" t="str">
        <f>E144</f>
        <v>shoulder_FKConst</v>
      </c>
      <c r="J148" t="s">
        <v>61</v>
      </c>
      <c r="M148" s="2" t="s">
        <v>9</v>
      </c>
    </row>
    <row r="150" spans="2:17">
      <c r="B150" s="2" t="s">
        <v>141</v>
      </c>
    </row>
    <row r="151" spans="2:17">
      <c r="B151" t="s">
        <v>48</v>
      </c>
      <c r="C151" s="10" t="str">
        <f>CONCATENATE(C129, "_CTRL_nurb")</f>
        <v>fk_spine_01_CTRL_nurb</v>
      </c>
      <c r="D151" t="s">
        <v>49</v>
      </c>
      <c r="E151" s="3">
        <f>N151</f>
        <v>0</v>
      </c>
      <c r="F151" t="s">
        <v>2</v>
      </c>
      <c r="G151" s="4">
        <f>O151</f>
        <v>-5</v>
      </c>
      <c r="H151" t="s">
        <v>2</v>
      </c>
      <c r="I151" s="5">
        <f>P151</f>
        <v>0</v>
      </c>
      <c r="J151" t="s">
        <v>71</v>
      </c>
      <c r="K151">
        <f>Q151</f>
        <v>16</v>
      </c>
      <c r="L151" t="s">
        <v>72</v>
      </c>
      <c r="M151" s="2" t="s">
        <v>9</v>
      </c>
      <c r="N151" s="3">
        <v>0</v>
      </c>
      <c r="O151" s="4">
        <v>-5</v>
      </c>
      <c r="P151" s="5">
        <v>0</v>
      </c>
      <c r="Q151" s="12">
        <v>16</v>
      </c>
    </row>
    <row r="152" spans="2:17">
      <c r="B152" t="s">
        <v>27</v>
      </c>
      <c r="C152" s="10" t="str">
        <f>CONCATENATE(C151, "Shape")</f>
        <v>fk_spine_01_CTRL_nurbShape</v>
      </c>
      <c r="D152" t="s">
        <v>28</v>
      </c>
      <c r="E152" s="6" t="str">
        <f>C129</f>
        <v>fk_spine_01</v>
      </c>
      <c r="J152" t="s">
        <v>74</v>
      </c>
      <c r="M152" s="2" t="s">
        <v>9</v>
      </c>
    </row>
    <row r="153" spans="2:17">
      <c r="B153" t="s">
        <v>41</v>
      </c>
      <c r="C153" s="6" t="str">
        <f>C152</f>
        <v>fk_spine_01_CTRL_nurbShape</v>
      </c>
      <c r="D153" t="s">
        <v>28</v>
      </c>
      <c r="E153" s="10" t="str">
        <f>CONCATENATE(C129, "Shape")</f>
        <v>fk_spine_01Shape</v>
      </c>
      <c r="J153" t="s">
        <v>29</v>
      </c>
      <c r="M153" s="2" t="s">
        <v>9</v>
      </c>
    </row>
    <row r="154" spans="2:17">
      <c r="B154" t="s">
        <v>75</v>
      </c>
      <c r="C154" s="6" t="str">
        <f>C151</f>
        <v>fk_spine_01_CTRL_nurb</v>
      </c>
      <c r="J154" t="s">
        <v>29</v>
      </c>
      <c r="M154" s="2" t="s">
        <v>9</v>
      </c>
    </row>
    <row r="155" spans="2:17">
      <c r="B155" t="s">
        <v>41</v>
      </c>
      <c r="C155" s="6" t="str">
        <f>C129</f>
        <v>fk_spine_01</v>
      </c>
      <c r="D155" t="s">
        <v>28</v>
      </c>
      <c r="E155" s="10" t="str">
        <f>CONCATENATE(C129, "_CTRL")</f>
        <v>fk_spine_01_CTRL</v>
      </c>
      <c r="J155" t="s">
        <v>29</v>
      </c>
      <c r="M155" s="2" t="s">
        <v>9</v>
      </c>
    </row>
    <row r="156" spans="2:17">
      <c r="C156" s="6"/>
      <c r="E156" s="6"/>
    </row>
    <row r="157" spans="2:17">
      <c r="B157" s="2" t="s">
        <v>142</v>
      </c>
    </row>
    <row r="158" spans="2:17">
      <c r="B158" t="s">
        <v>48</v>
      </c>
      <c r="C158" s="10" t="str">
        <f>CONCATENATE(C130, "_CTRL_nurb")</f>
        <v>fk_spine_02_CTRL_nurb</v>
      </c>
      <c r="D158" t="s">
        <v>49</v>
      </c>
      <c r="E158" s="3">
        <f>N158</f>
        <v>0</v>
      </c>
      <c r="F158" t="s">
        <v>2</v>
      </c>
      <c r="G158" s="4">
        <f>O158</f>
        <v>-5</v>
      </c>
      <c r="H158" t="s">
        <v>2</v>
      </c>
      <c r="I158" s="5">
        <f>P158</f>
        <v>0</v>
      </c>
      <c r="J158" t="s">
        <v>71</v>
      </c>
      <c r="K158">
        <f>Q158</f>
        <v>16</v>
      </c>
      <c r="L158" t="s">
        <v>72</v>
      </c>
      <c r="M158" s="2" t="s">
        <v>9</v>
      </c>
      <c r="N158" s="3">
        <v>0</v>
      </c>
      <c r="O158" s="4">
        <v>-5</v>
      </c>
      <c r="P158" s="5">
        <v>0</v>
      </c>
      <c r="Q158" s="12">
        <v>16</v>
      </c>
    </row>
    <row r="159" spans="2:17">
      <c r="B159" t="s">
        <v>27</v>
      </c>
      <c r="C159" s="10" t="str">
        <f>CONCATENATE(C158, "Shape")</f>
        <v>fk_spine_02_CTRL_nurbShape</v>
      </c>
      <c r="D159" t="s">
        <v>28</v>
      </c>
      <c r="E159" s="6" t="str">
        <f>C130</f>
        <v>fk_spine_02</v>
      </c>
      <c r="J159" t="s">
        <v>74</v>
      </c>
      <c r="M159" s="2" t="s">
        <v>9</v>
      </c>
    </row>
    <row r="160" spans="2:17">
      <c r="B160" t="s">
        <v>41</v>
      </c>
      <c r="C160" s="6" t="str">
        <f>C159</f>
        <v>fk_spine_02_CTRL_nurbShape</v>
      </c>
      <c r="D160" t="s">
        <v>28</v>
      </c>
      <c r="E160" s="10" t="str">
        <f>CONCATENATE(C130, "Shape")</f>
        <v>fk_spine_02Shape</v>
      </c>
      <c r="J160" t="s">
        <v>29</v>
      </c>
      <c r="M160" s="2" t="s">
        <v>9</v>
      </c>
    </row>
    <row r="161" spans="1:17">
      <c r="B161" t="s">
        <v>75</v>
      </c>
      <c r="C161" s="6" t="str">
        <f>C158</f>
        <v>fk_spine_02_CTRL_nurb</v>
      </c>
      <c r="J161" t="s">
        <v>29</v>
      </c>
      <c r="M161" s="2" t="s">
        <v>9</v>
      </c>
    </row>
    <row r="162" spans="1:17">
      <c r="B162" t="s">
        <v>41</v>
      </c>
      <c r="C162" s="6" t="str">
        <f>C130</f>
        <v>fk_spine_02</v>
      </c>
      <c r="D162" t="s">
        <v>28</v>
      </c>
      <c r="E162" s="10" t="str">
        <f>CONCATENATE(C130, "_CTRL")</f>
        <v>fk_spine_02_CTRL</v>
      </c>
      <c r="J162" t="s">
        <v>29</v>
      </c>
      <c r="M162" s="2" t="s">
        <v>9</v>
      </c>
    </row>
    <row r="164" spans="1:17">
      <c r="A164" s="2" t="s">
        <v>117</v>
      </c>
      <c r="N164"/>
      <c r="O164"/>
      <c r="P164"/>
      <c r="Q164"/>
    </row>
    <row r="165" spans="1:17">
      <c r="B165" s="14" t="s">
        <v>143</v>
      </c>
      <c r="N165"/>
      <c r="O165"/>
      <c r="P165"/>
      <c r="Q165"/>
    </row>
    <row r="166" spans="1:17">
      <c r="B166" t="s">
        <v>76</v>
      </c>
      <c r="C166" s="16" t="s">
        <v>77</v>
      </c>
      <c r="D166" t="s">
        <v>37</v>
      </c>
      <c r="E166" s="10" t="str">
        <f>CONCATENATE(I85, "_", C166)</f>
        <v>ik_spine_curveInfo</v>
      </c>
      <c r="J166" t="s">
        <v>29</v>
      </c>
      <c r="M166" s="2" t="s">
        <v>9</v>
      </c>
      <c r="N166"/>
      <c r="O166"/>
      <c r="P166"/>
      <c r="Q166"/>
    </row>
    <row r="167" spans="1:17">
      <c r="B167" t="s">
        <v>64</v>
      </c>
      <c r="C167" s="15" t="str">
        <f>CONCATENATE(E86, "Shape.worldSpace[0]")</f>
        <v>ik_spine_curveShape.worldSpace[0]</v>
      </c>
      <c r="D167" t="s">
        <v>28</v>
      </c>
      <c r="E167" s="15" t="str">
        <f>CONCATENATE(E166, ".inputCurve")</f>
        <v>ik_spine_curveInfo.inputCurve</v>
      </c>
      <c r="J167" t="s">
        <v>29</v>
      </c>
      <c r="M167" s="2" t="s">
        <v>9</v>
      </c>
      <c r="N167"/>
      <c r="O167"/>
      <c r="P167"/>
      <c r="Q167"/>
    </row>
    <row r="168" spans="1:17">
      <c r="B168" t="s">
        <v>76</v>
      </c>
      <c r="C168" s="16" t="s">
        <v>78</v>
      </c>
      <c r="D168" t="s">
        <v>37</v>
      </c>
      <c r="E168" s="1" t="s">
        <v>144</v>
      </c>
      <c r="J168" t="s">
        <v>29</v>
      </c>
      <c r="M168" s="2" t="s">
        <v>9</v>
      </c>
      <c r="N168"/>
      <c r="O168"/>
      <c r="P168"/>
      <c r="Q168"/>
    </row>
    <row r="169" spans="1:17">
      <c r="B169" t="s">
        <v>52</v>
      </c>
      <c r="C169" s="15" t="str">
        <f>CONCATENATE(E168, ".operation")</f>
        <v>torso_stretchPercentage_div.operation</v>
      </c>
      <c r="J169" t="s">
        <v>79</v>
      </c>
      <c r="M169" s="2" t="s">
        <v>9</v>
      </c>
      <c r="N169"/>
      <c r="O169"/>
      <c r="P169"/>
      <c r="Q169"/>
    </row>
    <row r="170" spans="1:17">
      <c r="B170" t="s">
        <v>64</v>
      </c>
      <c r="C170" s="15" t="str">
        <f>CONCATENATE(E166, ".arcLength")</f>
        <v>ik_spine_curveInfo.arcLength</v>
      </c>
      <c r="D170" t="s">
        <v>28</v>
      </c>
      <c r="E170" s="15" t="str">
        <f>CONCATENATE(E168, ".input1X")</f>
        <v>torso_stretchPercentage_div.input1X</v>
      </c>
      <c r="J170" t="s">
        <v>29</v>
      </c>
      <c r="M170" s="2" t="s">
        <v>9</v>
      </c>
      <c r="N170"/>
      <c r="O170"/>
      <c r="P170"/>
      <c r="Q170"/>
    </row>
    <row r="171" spans="1:17">
      <c r="B171" t="s">
        <v>52</v>
      </c>
      <c r="C171" s="15" t="str">
        <f>CONCATENATE(E168, ".input2X")</f>
        <v>torso_stretchPercentage_div.input2X</v>
      </c>
      <c r="D171" t="s">
        <v>80</v>
      </c>
      <c r="E171" s="17" t="str">
        <f>C170</f>
        <v>ik_spine_curveInfo.arcLength</v>
      </c>
      <c r="J171" t="s">
        <v>84</v>
      </c>
      <c r="M171" s="2" t="s">
        <v>9</v>
      </c>
      <c r="N171"/>
      <c r="O171"/>
      <c r="P171"/>
      <c r="Q171"/>
    </row>
    <row r="172" spans="1:17">
      <c r="B172" s="14" t="s">
        <v>145</v>
      </c>
      <c r="N172"/>
      <c r="O172"/>
      <c r="P172"/>
      <c r="Q172"/>
    </row>
    <row r="173" spans="1:17">
      <c r="B173" t="s">
        <v>64</v>
      </c>
      <c r="C173" s="15" t="str">
        <f>CONCATENATE(E168, ".outputX")</f>
        <v>torso_stretchPercentage_div.outputX</v>
      </c>
      <c r="D173" t="s">
        <v>28</v>
      </c>
      <c r="E173" s="15" t="str">
        <f>CONCATENATE(C12, ".scaleX")</f>
        <v>pelvis.scaleX</v>
      </c>
      <c r="J173" t="s">
        <v>29</v>
      </c>
      <c r="M173" s="2" t="s">
        <v>9</v>
      </c>
      <c r="N173"/>
      <c r="O173"/>
      <c r="P173"/>
      <c r="Q173"/>
    </row>
    <row r="174" spans="1:17">
      <c r="B174" t="s">
        <v>64</v>
      </c>
      <c r="C174" s="17" t="str">
        <f>C173</f>
        <v>torso_stretchPercentage_div.outputX</v>
      </c>
      <c r="D174" t="s">
        <v>28</v>
      </c>
      <c r="E174" s="15" t="str">
        <f>CONCATENATE(C13, ".scaleX")</f>
        <v>spine_01.scaleX</v>
      </c>
      <c r="J174" t="s">
        <v>29</v>
      </c>
      <c r="M174" s="2" t="s">
        <v>9</v>
      </c>
      <c r="N174"/>
      <c r="O174"/>
      <c r="P174"/>
      <c r="Q174"/>
    </row>
    <row r="175" spans="1:17">
      <c r="B175" t="s">
        <v>64</v>
      </c>
      <c r="C175" s="17" t="str">
        <f>C173</f>
        <v>torso_stretchPercentage_div.outputX</v>
      </c>
      <c r="D175" t="s">
        <v>28</v>
      </c>
      <c r="E175" s="15" t="str">
        <f>CONCATENATE(C14, ".scaleX")</f>
        <v>spine_02.scaleX</v>
      </c>
      <c r="J175" t="s">
        <v>29</v>
      </c>
      <c r="M175" s="2" t="s">
        <v>9</v>
      </c>
      <c r="N175"/>
      <c r="O175"/>
      <c r="P175"/>
      <c r="Q175"/>
    </row>
    <row r="176" spans="1:17">
      <c r="B176" t="s">
        <v>64</v>
      </c>
      <c r="C176" s="17" t="str">
        <f>C173</f>
        <v>torso_stretchPercentage_div.outputX</v>
      </c>
      <c r="D176" t="s">
        <v>28</v>
      </c>
      <c r="E176" s="15" t="str">
        <f>CONCATENATE(C15, ".scaleX")</f>
        <v>spine_03.scaleX</v>
      </c>
      <c r="J176" t="s">
        <v>29</v>
      </c>
      <c r="M176" s="2" t="s">
        <v>9</v>
      </c>
      <c r="N176"/>
      <c r="O176"/>
      <c r="P176"/>
      <c r="Q176"/>
    </row>
    <row r="177" spans="2:17">
      <c r="B177" s="14" t="s">
        <v>148</v>
      </c>
      <c r="N177"/>
      <c r="O177"/>
      <c r="P177"/>
      <c r="Q177"/>
    </row>
    <row r="178" spans="2:17">
      <c r="B178" t="s">
        <v>76</v>
      </c>
      <c r="C178" s="16" t="s">
        <v>78</v>
      </c>
      <c r="D178" t="s">
        <v>37</v>
      </c>
      <c r="E178" s="1" t="s">
        <v>146</v>
      </c>
      <c r="J178" t="s">
        <v>29</v>
      </c>
      <c r="M178" s="2" t="s">
        <v>9</v>
      </c>
      <c r="N178"/>
      <c r="O178"/>
      <c r="P178"/>
      <c r="Q178"/>
    </row>
    <row r="179" spans="2:17">
      <c r="B179" t="s">
        <v>52</v>
      </c>
      <c r="C179" s="15" t="str">
        <f>CONCATENATE(E178, ".operation")</f>
        <v>torso_stretchPercentage_pow.operation</v>
      </c>
      <c r="J179" t="s">
        <v>81</v>
      </c>
      <c r="M179" s="2" t="s">
        <v>9</v>
      </c>
      <c r="N179"/>
      <c r="O179"/>
      <c r="P179"/>
      <c r="Q179"/>
    </row>
    <row r="180" spans="2:17">
      <c r="B180" t="s">
        <v>64</v>
      </c>
      <c r="C180" s="15" t="str">
        <f>CONCATENATE(E168, ".outputX")</f>
        <v>torso_stretchPercentage_div.outputX</v>
      </c>
      <c r="D180" t="s">
        <v>28</v>
      </c>
      <c r="E180" s="15" t="str">
        <f>CONCATENATE(E178, ".input1X")</f>
        <v>torso_stretchPercentage_pow.input1X</v>
      </c>
      <c r="J180" t="s">
        <v>29</v>
      </c>
      <c r="M180" s="2" t="s">
        <v>9</v>
      </c>
      <c r="N180"/>
      <c r="O180"/>
      <c r="P180"/>
      <c r="Q180"/>
    </row>
    <row r="181" spans="2:17">
      <c r="B181" t="s">
        <v>52</v>
      </c>
      <c r="C181" s="15" t="str">
        <f>CONCATENATE(E178, ".input2X")</f>
        <v>torso_stretchPercentage_pow.input2X</v>
      </c>
      <c r="J181" t="s">
        <v>82</v>
      </c>
      <c r="M181" s="2" t="s">
        <v>9</v>
      </c>
      <c r="N181"/>
      <c r="O181"/>
      <c r="P181"/>
      <c r="Q181"/>
    </row>
    <row r="182" spans="2:17">
      <c r="B182" s="14" t="s">
        <v>149</v>
      </c>
      <c r="N182"/>
      <c r="O182"/>
      <c r="P182"/>
      <c r="Q182"/>
    </row>
    <row r="183" spans="2:17">
      <c r="B183" t="s">
        <v>76</v>
      </c>
      <c r="C183" s="16" t="s">
        <v>78</v>
      </c>
      <c r="D183" t="s">
        <v>37</v>
      </c>
      <c r="E183" s="1" t="s">
        <v>147</v>
      </c>
      <c r="J183" t="s">
        <v>29</v>
      </c>
      <c r="M183" s="2" t="s">
        <v>9</v>
      </c>
      <c r="N183"/>
      <c r="O183"/>
      <c r="P183"/>
      <c r="Q183"/>
    </row>
    <row r="184" spans="2:17">
      <c r="B184" t="s">
        <v>52</v>
      </c>
      <c r="C184" s="15" t="str">
        <f>CONCATENATE(E183, ".operation")</f>
        <v>torso_stretchPercentage_div2.operation</v>
      </c>
      <c r="J184" t="s">
        <v>79</v>
      </c>
      <c r="M184" s="2" t="s">
        <v>9</v>
      </c>
      <c r="N184"/>
      <c r="O184"/>
      <c r="P184"/>
      <c r="Q184"/>
    </row>
    <row r="185" spans="2:17">
      <c r="B185" t="s">
        <v>52</v>
      </c>
      <c r="C185" s="15" t="str">
        <f>CONCATENATE(E183, ".input1X")</f>
        <v>torso_stretchPercentage_div2.input1X</v>
      </c>
      <c r="J185" t="s">
        <v>83</v>
      </c>
      <c r="M185" s="2" t="s">
        <v>9</v>
      </c>
      <c r="N185"/>
      <c r="O185"/>
      <c r="P185"/>
      <c r="Q185"/>
    </row>
    <row r="186" spans="2:17">
      <c r="B186" t="s">
        <v>64</v>
      </c>
      <c r="C186" s="15" t="str">
        <f>CONCATENATE(E178, ".outputX")</f>
        <v>torso_stretchPercentage_pow.outputX</v>
      </c>
      <c r="D186" t="s">
        <v>28</v>
      </c>
      <c r="E186" s="15" t="str">
        <f>CONCATENATE(E183, ".input2X")</f>
        <v>torso_stretchPercentage_div2.input2X</v>
      </c>
      <c r="J186" t="s">
        <v>29</v>
      </c>
      <c r="M186" s="2" t="s">
        <v>9</v>
      </c>
      <c r="N186"/>
      <c r="O186"/>
      <c r="P186"/>
      <c r="Q186"/>
    </row>
    <row r="187" spans="2:17">
      <c r="B187" s="14" t="s">
        <v>150</v>
      </c>
      <c r="N187"/>
      <c r="O187"/>
      <c r="P187"/>
      <c r="Q187"/>
    </row>
    <row r="188" spans="2:17">
      <c r="B188" t="s">
        <v>64</v>
      </c>
      <c r="C188" s="15" t="str">
        <f>CONCATENATE(E183, ".outputX")</f>
        <v>torso_stretchPercentage_div2.outputX</v>
      </c>
      <c r="D188" t="s">
        <v>28</v>
      </c>
      <c r="E188" s="15" t="str">
        <f>CONCATENATE(C12, ".scaleY")</f>
        <v>pelvis.scaleY</v>
      </c>
      <c r="J188" t="s">
        <v>29</v>
      </c>
      <c r="M188" s="2" t="s">
        <v>9</v>
      </c>
      <c r="N188"/>
      <c r="O188"/>
      <c r="P188"/>
      <c r="Q188"/>
    </row>
    <row r="189" spans="2:17">
      <c r="B189" t="s">
        <v>64</v>
      </c>
      <c r="C189" s="17" t="str">
        <f>C188</f>
        <v>torso_stretchPercentage_div2.outputX</v>
      </c>
      <c r="D189" t="s">
        <v>28</v>
      </c>
      <c r="E189" s="15" t="str">
        <f>CONCATENATE(C13, ".scaleY")</f>
        <v>spine_01.scaleY</v>
      </c>
      <c r="J189" t="s">
        <v>29</v>
      </c>
      <c r="M189" s="2" t="s">
        <v>9</v>
      </c>
      <c r="N189"/>
      <c r="O189"/>
      <c r="P189"/>
      <c r="Q189"/>
    </row>
    <row r="190" spans="2:17">
      <c r="B190" t="s">
        <v>64</v>
      </c>
      <c r="C190" s="17" t="str">
        <f>C188</f>
        <v>torso_stretchPercentage_div2.outputX</v>
      </c>
      <c r="D190" t="s">
        <v>28</v>
      </c>
      <c r="E190" s="15" t="str">
        <f>CONCATENATE(C14, ".scaleY")</f>
        <v>spine_02.scaleY</v>
      </c>
      <c r="J190" t="s">
        <v>29</v>
      </c>
      <c r="M190" s="2" t="s">
        <v>9</v>
      </c>
      <c r="N190"/>
      <c r="O190"/>
      <c r="P190"/>
      <c r="Q190"/>
    </row>
    <row r="191" spans="2:17">
      <c r="B191" t="s">
        <v>64</v>
      </c>
      <c r="C191" s="17" t="str">
        <f>C188</f>
        <v>torso_stretchPercentage_div2.outputX</v>
      </c>
      <c r="D191" t="s">
        <v>28</v>
      </c>
      <c r="E191" s="15" t="str">
        <f>CONCATENATE(C15, ".scaleY")</f>
        <v>spine_03.scaleY</v>
      </c>
      <c r="J191" t="s">
        <v>29</v>
      </c>
      <c r="M191" s="2" t="s">
        <v>9</v>
      </c>
      <c r="N191"/>
      <c r="O191"/>
      <c r="P191"/>
      <c r="Q191"/>
    </row>
    <row r="192" spans="2:17">
      <c r="B192" t="s">
        <v>64</v>
      </c>
      <c r="C192" s="17" t="str">
        <f>C188</f>
        <v>torso_stretchPercentage_div2.outputX</v>
      </c>
      <c r="D192" t="s">
        <v>28</v>
      </c>
      <c r="E192" s="15" t="str">
        <f>CONCATENATE(C12, ".scaleZ")</f>
        <v>pelvis.scaleZ</v>
      </c>
      <c r="J192" t="s">
        <v>29</v>
      </c>
      <c r="M192" s="2" t="s">
        <v>9</v>
      </c>
      <c r="N192"/>
      <c r="O192"/>
      <c r="P192"/>
      <c r="Q192"/>
    </row>
    <row r="193" spans="2:17">
      <c r="B193" t="s">
        <v>64</v>
      </c>
      <c r="C193" s="17" t="str">
        <f>C188</f>
        <v>torso_stretchPercentage_div2.outputX</v>
      </c>
      <c r="D193" t="s">
        <v>28</v>
      </c>
      <c r="E193" s="15" t="str">
        <f>CONCATENATE(C13, ".scaleZ")</f>
        <v>spine_01.scaleZ</v>
      </c>
      <c r="J193" t="s">
        <v>29</v>
      </c>
      <c r="M193" s="2" t="s">
        <v>9</v>
      </c>
      <c r="N193"/>
      <c r="O193"/>
      <c r="P193"/>
      <c r="Q193"/>
    </row>
    <row r="194" spans="2:17">
      <c r="B194" t="s">
        <v>64</v>
      </c>
      <c r="C194" s="17" t="str">
        <f>C188</f>
        <v>torso_stretchPercentage_div2.outputX</v>
      </c>
      <c r="D194" t="s">
        <v>28</v>
      </c>
      <c r="E194" s="15" t="str">
        <f>CONCATENATE(C14, ".scaleZ")</f>
        <v>spine_02.scaleZ</v>
      </c>
      <c r="J194" t="s">
        <v>29</v>
      </c>
      <c r="M194" s="2" t="s">
        <v>9</v>
      </c>
      <c r="N194"/>
      <c r="O194"/>
      <c r="P194"/>
      <c r="Q194"/>
    </row>
    <row r="195" spans="2:17">
      <c r="B195" t="s">
        <v>64</v>
      </c>
      <c r="C195" s="17" t="str">
        <f>C188</f>
        <v>torso_stretchPercentage_div2.outputX</v>
      </c>
      <c r="D195" t="s">
        <v>28</v>
      </c>
      <c r="E195" s="15" t="str">
        <f>CONCATENATE(C15, ".scaleZ")</f>
        <v>spine_03.scaleZ</v>
      </c>
      <c r="J195" t="s">
        <v>29</v>
      </c>
      <c r="M195" s="2" t="s">
        <v>9</v>
      </c>
      <c r="N195"/>
      <c r="O195"/>
      <c r="P195"/>
      <c r="Q195"/>
    </row>
    <row r="197" spans="2:17">
      <c r="B197" s="2" t="s">
        <v>151</v>
      </c>
      <c r="N197"/>
      <c r="O197"/>
      <c r="P197"/>
      <c r="Q197"/>
    </row>
    <row r="198" spans="2:17">
      <c r="B198" t="s">
        <v>90</v>
      </c>
      <c r="C198" s="1" t="s">
        <v>92</v>
      </c>
      <c r="D198" t="s">
        <v>91</v>
      </c>
      <c r="M198" s="2" t="s">
        <v>9</v>
      </c>
      <c r="N198"/>
      <c r="O198"/>
      <c r="P198"/>
      <c r="Q198"/>
    </row>
    <row r="199" spans="2:17">
      <c r="B199" t="s">
        <v>50</v>
      </c>
      <c r="E199" s="3">
        <f>E12</f>
        <v>0</v>
      </c>
      <c r="F199" t="s">
        <v>2</v>
      </c>
      <c r="G199" s="3">
        <f>G12</f>
        <v>7.1</v>
      </c>
      <c r="H199" t="s">
        <v>2</v>
      </c>
      <c r="I199" s="3">
        <f>I12</f>
        <v>94</v>
      </c>
      <c r="J199" s="6" t="str">
        <f>CONCATENATE(", """, C198, ".scalePivot"", """, C198, ".rotatePivot"")")</f>
        <v>, "body_CTRL.scalePivot", "body_CTRL.rotatePivot")</v>
      </c>
      <c r="L199" s="1"/>
      <c r="M199" s="2" t="s">
        <v>9</v>
      </c>
      <c r="O199"/>
      <c r="P199"/>
      <c r="Q199"/>
    </row>
    <row r="200" spans="2:17">
      <c r="B200" t="s">
        <v>52</v>
      </c>
      <c r="C200" s="6" t="str">
        <f>CONCATENATE(C198, ".rotateOrder")</f>
        <v>body_CTRL.rotateOrder</v>
      </c>
      <c r="D200" t="s">
        <v>53</v>
      </c>
      <c r="E200" s="11">
        <v>4</v>
      </c>
      <c r="J200" t="s">
        <v>54</v>
      </c>
      <c r="M200" s="2" t="s">
        <v>9</v>
      </c>
      <c r="N200" s="3" t="s">
        <v>93</v>
      </c>
      <c r="O200"/>
      <c r="P200"/>
      <c r="Q200"/>
    </row>
    <row r="201" spans="2:17">
      <c r="B201" t="s">
        <v>41</v>
      </c>
      <c r="C201" s="16" t="s">
        <v>109</v>
      </c>
      <c r="D201" t="s">
        <v>28</v>
      </c>
      <c r="E201" s="10" t="str">
        <f>CONCATENATE(C198, "Shape")</f>
        <v>body_CTRLShape</v>
      </c>
      <c r="J201" t="s">
        <v>29</v>
      </c>
      <c r="M201" s="2" t="s">
        <v>9</v>
      </c>
      <c r="O201"/>
      <c r="P201"/>
      <c r="Q201"/>
    </row>
    <row r="203" spans="2:17">
      <c r="B203" s="2" t="s">
        <v>152</v>
      </c>
      <c r="O203"/>
      <c r="P203"/>
      <c r="Q203"/>
    </row>
    <row r="204" spans="2:17">
      <c r="B204" t="s">
        <v>112</v>
      </c>
      <c r="C204" s="1" t="s">
        <v>95</v>
      </c>
      <c r="E204" s="1"/>
      <c r="J204" t="s">
        <v>113</v>
      </c>
      <c r="M204" s="2" t="s">
        <v>9</v>
      </c>
      <c r="O204"/>
      <c r="P204"/>
      <c r="Q204"/>
    </row>
    <row r="205" spans="2:17">
      <c r="B205" t="s">
        <v>27</v>
      </c>
      <c r="C205" s="17" t="str">
        <f>I85</f>
        <v>ik_spine</v>
      </c>
      <c r="D205" t="s">
        <v>28</v>
      </c>
      <c r="E205" s="6" t="str">
        <f>C204</f>
        <v>torso_grp</v>
      </c>
      <c r="J205" t="s">
        <v>29</v>
      </c>
      <c r="M205" s="2" t="s">
        <v>9</v>
      </c>
      <c r="O205"/>
      <c r="P205"/>
      <c r="Q205"/>
    </row>
    <row r="206" spans="2:17">
      <c r="B206" t="s">
        <v>27</v>
      </c>
      <c r="C206" s="6" t="str">
        <f>E86</f>
        <v>ik_spine_curve</v>
      </c>
      <c r="D206" t="s">
        <v>28</v>
      </c>
      <c r="E206" s="6" t="str">
        <f>C204</f>
        <v>torso_grp</v>
      </c>
      <c r="J206" t="s">
        <v>29</v>
      </c>
      <c r="M206" s="2" t="s">
        <v>9</v>
      </c>
      <c r="O206"/>
      <c r="P206"/>
      <c r="Q206"/>
    </row>
    <row r="207" spans="2:17">
      <c r="B207" t="s">
        <v>27</v>
      </c>
      <c r="C207" s="6" t="str">
        <f>E91</f>
        <v>hip_bind</v>
      </c>
      <c r="D207" t="s">
        <v>28</v>
      </c>
      <c r="E207" s="6" t="str">
        <f>C204</f>
        <v>torso_grp</v>
      </c>
      <c r="J207" t="s">
        <v>29</v>
      </c>
      <c r="M207" s="2" t="s">
        <v>9</v>
      </c>
      <c r="O207"/>
      <c r="P207"/>
      <c r="Q207"/>
    </row>
    <row r="208" spans="2:17">
      <c r="B208" t="s">
        <v>27</v>
      </c>
      <c r="C208" s="6" t="str">
        <f>E92</f>
        <v>shoulder_bind</v>
      </c>
      <c r="D208" t="s">
        <v>28</v>
      </c>
      <c r="E208" s="6" t="str">
        <f>C204</f>
        <v>torso_grp</v>
      </c>
      <c r="J208" t="s">
        <v>29</v>
      </c>
      <c r="M208" s="2" t="s">
        <v>9</v>
      </c>
      <c r="O208"/>
      <c r="P208"/>
      <c r="Q208"/>
    </row>
    <row r="209" spans="2:17">
      <c r="B209" t="s">
        <v>27</v>
      </c>
      <c r="C209" s="6" t="str">
        <f>C128</f>
        <v>fk_hip</v>
      </c>
      <c r="D209" t="s">
        <v>28</v>
      </c>
      <c r="E209" s="6" t="str">
        <f>C204</f>
        <v>torso_grp</v>
      </c>
      <c r="J209" t="s">
        <v>29</v>
      </c>
      <c r="M209" s="2" t="s">
        <v>9</v>
      </c>
      <c r="O209"/>
      <c r="P209"/>
      <c r="Q209"/>
    </row>
    <row r="210" spans="2:17">
      <c r="B210" t="s">
        <v>27</v>
      </c>
      <c r="C210" s="6" t="str">
        <f>E143</f>
        <v>hip_FKConst</v>
      </c>
      <c r="D210" t="s">
        <v>28</v>
      </c>
      <c r="E210" s="6" t="str">
        <f>C204</f>
        <v>torso_grp</v>
      </c>
      <c r="J210" t="s">
        <v>29</v>
      </c>
      <c r="M210" s="2" t="s">
        <v>9</v>
      </c>
      <c r="O210"/>
      <c r="P210"/>
      <c r="Q210"/>
    </row>
    <row r="211" spans="2:17">
      <c r="B211" t="s">
        <v>27</v>
      </c>
      <c r="C211" s="6" t="str">
        <f>E144</f>
        <v>shoulder_FKConst</v>
      </c>
      <c r="D211" t="s">
        <v>28</v>
      </c>
      <c r="E211" s="6" t="str">
        <f>C204</f>
        <v>torso_grp</v>
      </c>
      <c r="J211" t="s">
        <v>29</v>
      </c>
      <c r="M211" s="2" t="s">
        <v>9</v>
      </c>
      <c r="O211"/>
      <c r="P211"/>
      <c r="Q211"/>
    </row>
    <row r="212" spans="2:17">
      <c r="C212" s="17"/>
      <c r="E212" s="17"/>
      <c r="O212"/>
      <c r="P212"/>
      <c r="Q212"/>
    </row>
    <row r="213" spans="2:17">
      <c r="B213" s="2" t="s">
        <v>153</v>
      </c>
      <c r="C213" s="17"/>
      <c r="E213" s="17"/>
      <c r="O213"/>
      <c r="P213"/>
      <c r="Q213"/>
    </row>
    <row r="214" spans="2:17">
      <c r="B214" t="s">
        <v>60</v>
      </c>
      <c r="C214" s="6" t="str">
        <f>C198</f>
        <v>body_CTRL</v>
      </c>
      <c r="D214" t="s">
        <v>28</v>
      </c>
      <c r="E214" s="6" t="str">
        <f>C204</f>
        <v>torso_grp</v>
      </c>
      <c r="J214" t="s">
        <v>61</v>
      </c>
      <c r="M214" s="2" t="s">
        <v>9</v>
      </c>
      <c r="O214"/>
      <c r="P214"/>
      <c r="Q214"/>
    </row>
    <row r="216" spans="2:17">
      <c r="B216" s="2" t="s">
        <v>154</v>
      </c>
      <c r="O216"/>
      <c r="P216"/>
      <c r="Q216"/>
    </row>
    <row r="217" spans="2:17">
      <c r="B217" t="s">
        <v>52</v>
      </c>
      <c r="C217" s="6" t="str">
        <f>CONCATENATE(E86, ".inheritsTransform")</f>
        <v>ik_spine_curve.inheritsTransform</v>
      </c>
      <c r="D217" t="s">
        <v>53</v>
      </c>
      <c r="E217" s="11">
        <v>0</v>
      </c>
      <c r="J217" t="s">
        <v>54</v>
      </c>
      <c r="M217" s="2" t="s">
        <v>9</v>
      </c>
      <c r="O217"/>
      <c r="P217"/>
      <c r="Q217"/>
    </row>
    <row r="219" spans="2:17">
      <c r="B219" s="2" t="s">
        <v>102</v>
      </c>
      <c r="O219"/>
      <c r="P219"/>
      <c r="Q219"/>
    </row>
    <row r="220" spans="2:17">
      <c r="B220" t="s">
        <v>98</v>
      </c>
      <c r="C220" s="1" t="s">
        <v>99</v>
      </c>
      <c r="J220" t="s">
        <v>101</v>
      </c>
      <c r="M220" s="2" t="s">
        <v>9</v>
      </c>
      <c r="O220"/>
      <c r="P220"/>
      <c r="Q220"/>
    </row>
    <row r="221" spans="2:17">
      <c r="B221" t="s">
        <v>100</v>
      </c>
      <c r="C221" s="17" t="str">
        <f>C220</f>
        <v>Controls_FK</v>
      </c>
      <c r="D221" t="s">
        <v>28</v>
      </c>
      <c r="E221" s="17" t="str">
        <f>C198</f>
        <v>body_CTRL</v>
      </c>
      <c r="J221" t="s">
        <v>29</v>
      </c>
      <c r="M221" s="2" t="s">
        <v>9</v>
      </c>
      <c r="O221"/>
      <c r="P221"/>
      <c r="Q221"/>
    </row>
    <row r="222" spans="2:17">
      <c r="B222" t="s">
        <v>52</v>
      </c>
      <c r="C222" s="15" t="str">
        <f>CONCATENATE(C220, ".color")</f>
        <v>Controls_FK.color</v>
      </c>
      <c r="D222" t="s">
        <v>53</v>
      </c>
      <c r="E222" s="11">
        <f>N222</f>
        <v>17</v>
      </c>
      <c r="J222" t="s">
        <v>54</v>
      </c>
      <c r="M222" s="2" t="s">
        <v>9</v>
      </c>
      <c r="N222" s="11">
        <v>17</v>
      </c>
      <c r="O222"/>
      <c r="P222"/>
      <c r="Q222"/>
    </row>
    <row r="224" spans="2:17">
      <c r="B224" s="2" t="s">
        <v>155</v>
      </c>
      <c r="O224"/>
      <c r="P224"/>
      <c r="Q224"/>
    </row>
    <row r="225" spans="2:17">
      <c r="B225" t="s">
        <v>52</v>
      </c>
      <c r="C225" s="15" t="str">
        <f>CONCATENATE(C198, ".sx")</f>
        <v>body_CTRL.sx</v>
      </c>
      <c r="J225" t="s">
        <v>103</v>
      </c>
      <c r="M225" s="2" t="s">
        <v>9</v>
      </c>
      <c r="O225"/>
      <c r="P225"/>
      <c r="Q225"/>
    </row>
    <row r="226" spans="2:17">
      <c r="B226" t="s">
        <v>52</v>
      </c>
      <c r="C226" s="15" t="str">
        <f>CONCATENATE(C198, ".sy")</f>
        <v>body_CTRL.sy</v>
      </c>
      <c r="J226" t="s">
        <v>103</v>
      </c>
      <c r="M226" s="2" t="s">
        <v>9</v>
      </c>
      <c r="O226"/>
      <c r="P226"/>
      <c r="Q226"/>
    </row>
    <row r="227" spans="2:17">
      <c r="B227" t="s">
        <v>52</v>
      </c>
      <c r="C227" s="15" t="str">
        <f>CONCATENATE(C198, ".sz")</f>
        <v>body_CTRL.sz</v>
      </c>
      <c r="J227" t="s">
        <v>103</v>
      </c>
      <c r="M227" s="2" t="s">
        <v>9</v>
      </c>
      <c r="O227"/>
      <c r="P227"/>
      <c r="Q227"/>
    </row>
    <row r="228" spans="2:17">
      <c r="B228" t="s">
        <v>52</v>
      </c>
      <c r="C228" s="15" t="str">
        <f>CONCATENATE(C102, ".sx")</f>
        <v>hip_CTRL.sx</v>
      </c>
      <c r="J228" t="s">
        <v>103</v>
      </c>
      <c r="M228" s="2" t="s">
        <v>9</v>
      </c>
      <c r="O228"/>
      <c r="P228"/>
      <c r="Q228"/>
    </row>
    <row r="229" spans="2:17">
      <c r="B229" t="s">
        <v>52</v>
      </c>
      <c r="C229" s="15" t="str">
        <f>CONCATENATE(C102, ".sy")</f>
        <v>hip_CTRL.sy</v>
      </c>
      <c r="J229" t="s">
        <v>103</v>
      </c>
      <c r="M229" s="2" t="s">
        <v>9</v>
      </c>
      <c r="O229"/>
      <c r="P229"/>
      <c r="Q229"/>
    </row>
    <row r="230" spans="2:17">
      <c r="B230" t="s">
        <v>52</v>
      </c>
      <c r="C230" s="15" t="str">
        <f>CONCATENATE(C102, ".sz")</f>
        <v>hip_CTRL.sz</v>
      </c>
      <c r="J230" t="s">
        <v>103</v>
      </c>
      <c r="M230" s="2" t="s">
        <v>9</v>
      </c>
      <c r="O230"/>
      <c r="P230"/>
      <c r="Q230"/>
    </row>
    <row r="231" spans="2:17">
      <c r="B231" t="s">
        <v>52</v>
      </c>
      <c r="C231" s="15" t="str">
        <f>CONCATENATE(E155, ".tx")</f>
        <v>fk_spine_01_CTRL.tx</v>
      </c>
      <c r="J231" t="s">
        <v>103</v>
      </c>
      <c r="M231" s="2" t="s">
        <v>9</v>
      </c>
      <c r="O231"/>
      <c r="P231"/>
      <c r="Q231"/>
    </row>
    <row r="232" spans="2:17">
      <c r="B232" t="s">
        <v>52</v>
      </c>
      <c r="C232" s="15" t="str">
        <f>CONCATENATE(E155, ".ty")</f>
        <v>fk_spine_01_CTRL.ty</v>
      </c>
      <c r="J232" t="s">
        <v>103</v>
      </c>
      <c r="M232" s="2" t="s">
        <v>9</v>
      </c>
      <c r="O232"/>
      <c r="P232"/>
      <c r="Q232"/>
    </row>
    <row r="233" spans="2:17">
      <c r="B233" t="s">
        <v>52</v>
      </c>
      <c r="C233" s="15" t="str">
        <f>CONCATENATE(E155, ".tz")</f>
        <v>fk_spine_01_CTRL.tz</v>
      </c>
      <c r="J233" t="s">
        <v>103</v>
      </c>
      <c r="M233" s="2" t="s">
        <v>9</v>
      </c>
      <c r="N233"/>
      <c r="O233"/>
      <c r="P233"/>
      <c r="Q233"/>
    </row>
    <row r="234" spans="2:17">
      <c r="B234" t="s">
        <v>52</v>
      </c>
      <c r="C234" s="15" t="str">
        <f>CONCATENATE(E155, ".sx")</f>
        <v>fk_spine_01_CTRL.sx</v>
      </c>
      <c r="J234" t="s">
        <v>103</v>
      </c>
      <c r="M234" s="2" t="s">
        <v>9</v>
      </c>
      <c r="N234"/>
      <c r="O234"/>
      <c r="P234"/>
      <c r="Q234"/>
    </row>
    <row r="235" spans="2:17">
      <c r="B235" t="s">
        <v>52</v>
      </c>
      <c r="C235" s="15" t="str">
        <f>CONCATENATE(E155, ".sy")</f>
        <v>fk_spine_01_CTRL.sy</v>
      </c>
      <c r="J235" t="s">
        <v>103</v>
      </c>
      <c r="M235" s="2" t="s">
        <v>9</v>
      </c>
      <c r="N235"/>
      <c r="O235"/>
      <c r="P235"/>
      <c r="Q235"/>
    </row>
    <row r="236" spans="2:17">
      <c r="B236" t="s">
        <v>52</v>
      </c>
      <c r="C236" s="15" t="str">
        <f>CONCATENATE(E155, ".sz")</f>
        <v>fk_spine_01_CTRL.sz</v>
      </c>
      <c r="J236" t="s">
        <v>103</v>
      </c>
      <c r="M236" s="2" t="s">
        <v>9</v>
      </c>
      <c r="N236"/>
      <c r="O236"/>
      <c r="P236"/>
      <c r="Q236"/>
    </row>
    <row r="237" spans="2:17">
      <c r="B237" t="s">
        <v>52</v>
      </c>
      <c r="C237" s="15" t="str">
        <f>CONCATENATE(E155, ".radi")</f>
        <v>fk_spine_01_CTRL.radi</v>
      </c>
      <c r="J237" t="s">
        <v>103</v>
      </c>
      <c r="M237" s="2" t="s">
        <v>9</v>
      </c>
      <c r="N237"/>
      <c r="O237"/>
      <c r="P237"/>
      <c r="Q237"/>
    </row>
    <row r="238" spans="2:17">
      <c r="B238" t="s">
        <v>52</v>
      </c>
      <c r="C238" s="15" t="str">
        <f>CONCATENATE(E162, ".tx")</f>
        <v>fk_spine_02_CTRL.tx</v>
      </c>
      <c r="J238" t="s">
        <v>103</v>
      </c>
      <c r="M238" s="2" t="s">
        <v>9</v>
      </c>
      <c r="N238"/>
      <c r="O238"/>
      <c r="P238"/>
      <c r="Q238"/>
    </row>
    <row r="239" spans="2:17">
      <c r="B239" t="s">
        <v>52</v>
      </c>
      <c r="C239" s="15" t="str">
        <f>CONCATENATE(E162, ".ty")</f>
        <v>fk_spine_02_CTRL.ty</v>
      </c>
      <c r="J239" t="s">
        <v>103</v>
      </c>
      <c r="M239" s="2" t="s">
        <v>9</v>
      </c>
      <c r="N239"/>
      <c r="O239"/>
      <c r="P239"/>
      <c r="Q239"/>
    </row>
    <row r="240" spans="2:17">
      <c r="B240" t="s">
        <v>52</v>
      </c>
      <c r="C240" s="15" t="str">
        <f>CONCATENATE(E162, ".tz")</f>
        <v>fk_spine_02_CTRL.tz</v>
      </c>
      <c r="J240" t="s">
        <v>103</v>
      </c>
      <c r="M240" s="2" t="s">
        <v>9</v>
      </c>
      <c r="N240"/>
      <c r="O240"/>
      <c r="P240"/>
      <c r="Q240"/>
    </row>
    <row r="241" spans="2:17">
      <c r="B241" t="s">
        <v>52</v>
      </c>
      <c r="C241" s="15" t="str">
        <f>CONCATENATE(E162, ".sx")</f>
        <v>fk_spine_02_CTRL.sx</v>
      </c>
      <c r="J241" t="s">
        <v>103</v>
      </c>
      <c r="M241" s="2" t="s">
        <v>9</v>
      </c>
      <c r="N241"/>
      <c r="O241"/>
      <c r="P241"/>
      <c r="Q241"/>
    </row>
    <row r="242" spans="2:17">
      <c r="B242" t="s">
        <v>52</v>
      </c>
      <c r="C242" s="15" t="str">
        <f>CONCATENATE(E162, ".sy")</f>
        <v>fk_spine_02_CTRL.sy</v>
      </c>
      <c r="J242" t="s">
        <v>103</v>
      </c>
      <c r="M242" s="2" t="s">
        <v>9</v>
      </c>
      <c r="N242"/>
      <c r="O242"/>
      <c r="P242"/>
      <c r="Q242"/>
    </row>
    <row r="243" spans="2:17">
      <c r="B243" t="s">
        <v>52</v>
      </c>
      <c r="C243" s="15" t="str">
        <f>CONCATENATE(E162, ".sz")</f>
        <v>fk_spine_02_CTRL.sz</v>
      </c>
      <c r="J243" t="s">
        <v>103</v>
      </c>
      <c r="M243" s="2" t="s">
        <v>9</v>
      </c>
      <c r="N243"/>
      <c r="O243"/>
      <c r="P243"/>
      <c r="Q243"/>
    </row>
    <row r="244" spans="2:17">
      <c r="B244" t="s">
        <v>52</v>
      </c>
      <c r="C244" s="15" t="str">
        <f>CONCATENATE(E162, ".radi")</f>
        <v>fk_spine_02_CTRL.radi</v>
      </c>
      <c r="J244" t="s">
        <v>103</v>
      </c>
      <c r="M244" s="2" t="s">
        <v>9</v>
      </c>
      <c r="N244"/>
      <c r="O244"/>
      <c r="P244"/>
      <c r="Q244"/>
    </row>
    <row r="245" spans="2:17">
      <c r="B245" t="s">
        <v>52</v>
      </c>
      <c r="C245" s="15" t="str">
        <f>CONCATENATE(C106, ".sx")</f>
        <v>shoulder_CTRL.sx</v>
      </c>
      <c r="J245" t="s">
        <v>103</v>
      </c>
      <c r="M245" s="2" t="s">
        <v>9</v>
      </c>
      <c r="N245"/>
      <c r="O245"/>
      <c r="P245"/>
      <c r="Q245"/>
    </row>
    <row r="246" spans="2:17">
      <c r="B246" t="s">
        <v>52</v>
      </c>
      <c r="C246" s="15" t="str">
        <f>CONCATENATE(C106, ".sy")</f>
        <v>shoulder_CTRL.sy</v>
      </c>
      <c r="J246" t="s">
        <v>103</v>
      </c>
      <c r="M246" s="2" t="s">
        <v>9</v>
      </c>
      <c r="N246"/>
      <c r="O246"/>
      <c r="P246"/>
      <c r="Q246"/>
    </row>
    <row r="247" spans="2:17">
      <c r="B247" t="s">
        <v>52</v>
      </c>
      <c r="C247" s="15" t="str">
        <f>CONCATENATE(C106, ".sz")</f>
        <v>shoulder_CTRL.sz</v>
      </c>
      <c r="J247" t="s">
        <v>103</v>
      </c>
      <c r="M247" s="2" t="s">
        <v>9</v>
      </c>
      <c r="N247"/>
      <c r="O247"/>
      <c r="P247"/>
      <c r="Q247"/>
    </row>
    <row r="248" spans="2:17">
      <c r="B248" t="s">
        <v>52</v>
      </c>
      <c r="C248" s="15" t="str">
        <f>CONCATENATE(C128, ".tx")</f>
        <v>fk_hip.tx</v>
      </c>
      <c r="J248" t="s">
        <v>103</v>
      </c>
      <c r="M248" s="2" t="s">
        <v>9</v>
      </c>
      <c r="N248"/>
      <c r="O248"/>
      <c r="P248"/>
      <c r="Q248"/>
    </row>
    <row r="249" spans="2:17">
      <c r="B249" t="s">
        <v>52</v>
      </c>
      <c r="C249" s="15" t="str">
        <f>CONCATENATE(C128, ".ty")</f>
        <v>fk_hip.ty</v>
      </c>
      <c r="J249" t="s">
        <v>103</v>
      </c>
      <c r="M249" s="2" t="s">
        <v>9</v>
      </c>
      <c r="N249"/>
      <c r="O249"/>
      <c r="P249"/>
      <c r="Q249"/>
    </row>
    <row r="250" spans="2:17">
      <c r="B250" t="s">
        <v>52</v>
      </c>
      <c r="C250" s="15" t="str">
        <f>CONCATENATE(C128, ".tz")</f>
        <v>fk_hip.tz</v>
      </c>
      <c r="J250" t="s">
        <v>103</v>
      </c>
      <c r="M250" s="2" t="s">
        <v>9</v>
      </c>
      <c r="N250"/>
      <c r="O250"/>
      <c r="P250"/>
      <c r="Q250"/>
    </row>
    <row r="251" spans="2:17">
      <c r="B251" t="s">
        <v>52</v>
      </c>
      <c r="C251" s="15" t="str">
        <f>CONCATENATE(C128, ".rx")</f>
        <v>fk_hip.rx</v>
      </c>
      <c r="J251" t="s">
        <v>103</v>
      </c>
      <c r="M251" s="2" t="s">
        <v>9</v>
      </c>
      <c r="N251"/>
      <c r="O251"/>
      <c r="P251"/>
      <c r="Q251"/>
    </row>
    <row r="252" spans="2:17">
      <c r="B252" t="s">
        <v>52</v>
      </c>
      <c r="C252" s="15" t="str">
        <f>CONCATENATE(C128, ".ry")</f>
        <v>fk_hip.ry</v>
      </c>
      <c r="J252" t="s">
        <v>103</v>
      </c>
      <c r="M252" s="2" t="s">
        <v>9</v>
      </c>
      <c r="N252"/>
      <c r="O252"/>
      <c r="P252"/>
      <c r="Q252"/>
    </row>
    <row r="253" spans="2:17">
      <c r="B253" t="s">
        <v>52</v>
      </c>
      <c r="C253" s="15" t="str">
        <f>CONCATENATE(C128, ".rz")</f>
        <v>fk_hip.rz</v>
      </c>
      <c r="J253" t="s">
        <v>103</v>
      </c>
      <c r="M253" s="2" t="s">
        <v>9</v>
      </c>
      <c r="N253"/>
      <c r="O253"/>
      <c r="P253"/>
      <c r="Q253"/>
    </row>
    <row r="254" spans="2:17">
      <c r="B254" t="s">
        <v>52</v>
      </c>
      <c r="C254" s="15" t="str">
        <f>CONCATENATE(C128, ".sx")</f>
        <v>fk_hip.sx</v>
      </c>
      <c r="J254" t="s">
        <v>103</v>
      </c>
      <c r="M254" s="2" t="s">
        <v>9</v>
      </c>
      <c r="N254"/>
      <c r="O254"/>
      <c r="P254"/>
      <c r="Q254"/>
    </row>
    <row r="255" spans="2:17">
      <c r="B255" t="s">
        <v>52</v>
      </c>
      <c r="C255" s="15" t="str">
        <f>CONCATENATE(C128, ".sy")</f>
        <v>fk_hip.sy</v>
      </c>
      <c r="J255" t="s">
        <v>103</v>
      </c>
      <c r="M255" s="2" t="s">
        <v>9</v>
      </c>
      <c r="N255"/>
      <c r="O255"/>
      <c r="P255"/>
      <c r="Q255"/>
    </row>
    <row r="256" spans="2:17">
      <c r="B256" t="s">
        <v>52</v>
      </c>
      <c r="C256" s="15" t="str">
        <f>CONCATENATE(C128, ".sz")</f>
        <v>fk_hip.sz</v>
      </c>
      <c r="J256" t="s">
        <v>103</v>
      </c>
      <c r="M256" s="2" t="s">
        <v>9</v>
      </c>
      <c r="N256"/>
      <c r="O256"/>
      <c r="P256"/>
      <c r="Q256"/>
    </row>
    <row r="257" spans="2:17">
      <c r="B257" t="s">
        <v>52</v>
      </c>
      <c r="C257" s="15" t="str">
        <f>CONCATENATE(C128, ".v")</f>
        <v>fk_hip.v</v>
      </c>
      <c r="J257" t="s">
        <v>103</v>
      </c>
      <c r="M257" s="2" t="s">
        <v>9</v>
      </c>
      <c r="N257"/>
      <c r="O257"/>
      <c r="P257"/>
      <c r="Q257"/>
    </row>
    <row r="258" spans="2:17">
      <c r="B258" t="s">
        <v>52</v>
      </c>
      <c r="C258" s="15" t="str">
        <f>CONCATENATE(C128, ".radi")</f>
        <v>fk_hip.radi</v>
      </c>
      <c r="J258" t="s">
        <v>103</v>
      </c>
      <c r="M258" s="2" t="s">
        <v>9</v>
      </c>
      <c r="N258"/>
      <c r="O258"/>
      <c r="P258"/>
      <c r="Q258"/>
    </row>
    <row r="259" spans="2:17">
      <c r="B259" t="s">
        <v>52</v>
      </c>
      <c r="C259" s="15" t="str">
        <f>CONCATENATE(C131, ".tx")</f>
        <v>fk_shoulder.tx</v>
      </c>
      <c r="J259" t="s">
        <v>103</v>
      </c>
      <c r="M259" s="2" t="s">
        <v>9</v>
      </c>
      <c r="N259"/>
      <c r="O259"/>
      <c r="P259"/>
      <c r="Q259"/>
    </row>
    <row r="260" spans="2:17">
      <c r="B260" t="s">
        <v>52</v>
      </c>
      <c r="C260" s="15" t="str">
        <f>CONCATENATE(C131, ".ty")</f>
        <v>fk_shoulder.ty</v>
      </c>
      <c r="J260" t="s">
        <v>103</v>
      </c>
      <c r="M260" s="2" t="s">
        <v>9</v>
      </c>
      <c r="N260"/>
      <c r="O260"/>
      <c r="P260"/>
      <c r="Q260"/>
    </row>
    <row r="261" spans="2:17">
      <c r="B261" t="s">
        <v>52</v>
      </c>
      <c r="C261" s="15" t="str">
        <f>CONCATENATE(C131, ".tz")</f>
        <v>fk_shoulder.tz</v>
      </c>
      <c r="J261" t="s">
        <v>103</v>
      </c>
      <c r="M261" s="2" t="s">
        <v>9</v>
      </c>
      <c r="N261"/>
      <c r="O261"/>
      <c r="P261"/>
      <c r="Q261"/>
    </row>
    <row r="262" spans="2:17">
      <c r="B262" t="s">
        <v>52</v>
      </c>
      <c r="C262" s="15" t="str">
        <f>CONCATENATE(C131, ".rx")</f>
        <v>fk_shoulder.rx</v>
      </c>
      <c r="J262" t="s">
        <v>103</v>
      </c>
      <c r="M262" s="2" t="s">
        <v>9</v>
      </c>
      <c r="N262"/>
      <c r="O262"/>
      <c r="P262"/>
      <c r="Q262"/>
    </row>
    <row r="263" spans="2:17">
      <c r="B263" t="s">
        <v>52</v>
      </c>
      <c r="C263" s="15" t="str">
        <f>CONCATENATE(C131, ".ry")</f>
        <v>fk_shoulder.ry</v>
      </c>
      <c r="J263" t="s">
        <v>103</v>
      </c>
      <c r="M263" s="2" t="s">
        <v>9</v>
      </c>
      <c r="N263"/>
      <c r="O263"/>
      <c r="P263"/>
      <c r="Q263"/>
    </row>
    <row r="264" spans="2:17">
      <c r="B264" t="s">
        <v>52</v>
      </c>
      <c r="C264" s="15" t="str">
        <f>CONCATENATE(C131, ".rz")</f>
        <v>fk_shoulder.rz</v>
      </c>
      <c r="J264" t="s">
        <v>103</v>
      </c>
      <c r="M264" s="2" t="s">
        <v>9</v>
      </c>
      <c r="N264"/>
      <c r="O264"/>
      <c r="P264"/>
      <c r="Q264"/>
    </row>
    <row r="265" spans="2:17">
      <c r="B265" t="s">
        <v>52</v>
      </c>
      <c r="C265" s="15" t="str">
        <f>CONCATENATE(C131, ".sx")</f>
        <v>fk_shoulder.sx</v>
      </c>
      <c r="J265" t="s">
        <v>103</v>
      </c>
      <c r="M265" s="2" t="s">
        <v>9</v>
      </c>
      <c r="N265"/>
      <c r="O265"/>
      <c r="P265"/>
      <c r="Q265"/>
    </row>
    <row r="266" spans="2:17">
      <c r="B266" t="s">
        <v>52</v>
      </c>
      <c r="C266" s="15" t="str">
        <f>CONCATENATE(C131, ".sy")</f>
        <v>fk_shoulder.sy</v>
      </c>
      <c r="J266" t="s">
        <v>103</v>
      </c>
      <c r="M266" s="2" t="s">
        <v>9</v>
      </c>
      <c r="N266"/>
      <c r="O266"/>
      <c r="P266"/>
      <c r="Q266"/>
    </row>
    <row r="267" spans="2:17">
      <c r="B267" t="s">
        <v>52</v>
      </c>
      <c r="C267" s="15" t="str">
        <f>CONCATENATE(C131, ".sz")</f>
        <v>fk_shoulder.sz</v>
      </c>
      <c r="J267" t="s">
        <v>103</v>
      </c>
      <c r="M267" s="2" t="s">
        <v>9</v>
      </c>
      <c r="N267"/>
      <c r="O267"/>
      <c r="P267"/>
      <c r="Q267"/>
    </row>
    <row r="268" spans="2:17">
      <c r="B268" t="s">
        <v>52</v>
      </c>
      <c r="C268" s="15" t="str">
        <f>CONCATENATE(C131, ".v")</f>
        <v>fk_shoulder.v</v>
      </c>
      <c r="J268" t="s">
        <v>103</v>
      </c>
      <c r="M268" s="2" t="s">
        <v>9</v>
      </c>
      <c r="N268"/>
      <c r="O268"/>
      <c r="P268"/>
      <c r="Q268"/>
    </row>
    <row r="269" spans="2:17">
      <c r="B269" t="s">
        <v>52</v>
      </c>
      <c r="C269" s="15" t="str">
        <f>CONCATENATE(C131, ".radi")</f>
        <v>fk_shoulder.radi</v>
      </c>
      <c r="J269" t="s">
        <v>103</v>
      </c>
      <c r="M269" s="2" t="s">
        <v>9</v>
      </c>
      <c r="N269"/>
      <c r="O269"/>
      <c r="P269"/>
      <c r="Q269"/>
    </row>
    <row r="270" spans="2:17">
      <c r="B270" t="s">
        <v>52</v>
      </c>
      <c r="C270" s="15" t="str">
        <f>CONCATENATE(E143, ".tx")</f>
        <v>hip_FKConst.tx</v>
      </c>
      <c r="J270" t="s">
        <v>103</v>
      </c>
      <c r="M270" s="2" t="s">
        <v>9</v>
      </c>
      <c r="N270"/>
      <c r="O270"/>
      <c r="P270"/>
      <c r="Q270"/>
    </row>
    <row r="271" spans="2:17">
      <c r="B271" t="s">
        <v>52</v>
      </c>
      <c r="C271" s="15" t="str">
        <f>CONCATENATE(E143, ".ty")</f>
        <v>hip_FKConst.ty</v>
      </c>
      <c r="J271" t="s">
        <v>103</v>
      </c>
      <c r="M271" s="2" t="s">
        <v>9</v>
      </c>
      <c r="N271"/>
      <c r="O271"/>
      <c r="P271"/>
      <c r="Q271"/>
    </row>
    <row r="272" spans="2:17">
      <c r="B272" t="s">
        <v>52</v>
      </c>
      <c r="C272" s="15" t="str">
        <f>CONCATENATE(E143, ".tz")</f>
        <v>hip_FKConst.tz</v>
      </c>
      <c r="J272" t="s">
        <v>103</v>
      </c>
      <c r="M272" s="2" t="s">
        <v>9</v>
      </c>
      <c r="N272"/>
      <c r="O272"/>
      <c r="P272"/>
      <c r="Q272"/>
    </row>
    <row r="273" spans="2:17">
      <c r="B273" t="s">
        <v>52</v>
      </c>
      <c r="C273" s="15" t="str">
        <f>CONCATENATE(E143, ".rx")</f>
        <v>hip_FKConst.rx</v>
      </c>
      <c r="J273" t="s">
        <v>103</v>
      </c>
      <c r="M273" s="2" t="s">
        <v>9</v>
      </c>
      <c r="N273"/>
      <c r="O273"/>
      <c r="P273"/>
      <c r="Q273"/>
    </row>
    <row r="274" spans="2:17">
      <c r="B274" t="s">
        <v>52</v>
      </c>
      <c r="C274" s="15" t="str">
        <f>CONCATENATE(E143, ".ry")</f>
        <v>hip_FKConst.ry</v>
      </c>
      <c r="J274" t="s">
        <v>103</v>
      </c>
      <c r="M274" s="2" t="s">
        <v>9</v>
      </c>
      <c r="N274"/>
      <c r="O274"/>
      <c r="P274"/>
      <c r="Q274"/>
    </row>
    <row r="275" spans="2:17">
      <c r="B275" t="s">
        <v>52</v>
      </c>
      <c r="C275" s="15" t="str">
        <f>CONCATENATE(E143, ".rz")</f>
        <v>hip_FKConst.rz</v>
      </c>
      <c r="J275" t="s">
        <v>103</v>
      </c>
      <c r="M275" s="2" t="s">
        <v>9</v>
      </c>
      <c r="N275"/>
      <c r="O275"/>
      <c r="P275"/>
      <c r="Q275"/>
    </row>
    <row r="276" spans="2:17">
      <c r="B276" t="s">
        <v>52</v>
      </c>
      <c r="C276" s="15" t="str">
        <f>CONCATENATE(E143, ".sx")</f>
        <v>hip_FKConst.sx</v>
      </c>
      <c r="J276" t="s">
        <v>103</v>
      </c>
      <c r="M276" s="2" t="s">
        <v>9</v>
      </c>
      <c r="N276"/>
      <c r="O276"/>
      <c r="P276"/>
      <c r="Q276"/>
    </row>
    <row r="277" spans="2:17">
      <c r="B277" t="s">
        <v>52</v>
      </c>
      <c r="C277" s="15" t="str">
        <f>CONCATENATE(E143, ".sy")</f>
        <v>hip_FKConst.sy</v>
      </c>
      <c r="J277" t="s">
        <v>103</v>
      </c>
      <c r="M277" s="2" t="s">
        <v>9</v>
      </c>
      <c r="N277"/>
      <c r="O277"/>
      <c r="P277"/>
      <c r="Q277"/>
    </row>
    <row r="278" spans="2:17">
      <c r="B278" t="s">
        <v>52</v>
      </c>
      <c r="C278" s="15" t="str">
        <f>CONCATENATE(E143, ".sz")</f>
        <v>hip_FKConst.sz</v>
      </c>
      <c r="J278" t="s">
        <v>103</v>
      </c>
      <c r="M278" s="2" t="s">
        <v>9</v>
      </c>
      <c r="N278"/>
      <c r="O278"/>
      <c r="P278"/>
      <c r="Q278"/>
    </row>
    <row r="279" spans="2:17">
      <c r="B279" t="s">
        <v>52</v>
      </c>
      <c r="C279" s="15" t="str">
        <f>CONCATENATE(E143, ".v")</f>
        <v>hip_FKConst.v</v>
      </c>
      <c r="J279" t="s">
        <v>103</v>
      </c>
      <c r="M279" s="2" t="s">
        <v>9</v>
      </c>
      <c r="N279"/>
      <c r="O279"/>
      <c r="P279"/>
      <c r="Q279"/>
    </row>
    <row r="280" spans="2:17">
      <c r="B280" t="s">
        <v>52</v>
      </c>
      <c r="C280" s="15" t="str">
        <f>CONCATENATE(E144, ".tx")</f>
        <v>shoulder_FKConst.tx</v>
      </c>
      <c r="J280" t="s">
        <v>103</v>
      </c>
      <c r="M280" s="2" t="s">
        <v>9</v>
      </c>
      <c r="N280"/>
      <c r="O280"/>
      <c r="P280"/>
      <c r="Q280"/>
    </row>
    <row r="281" spans="2:17">
      <c r="B281" t="s">
        <v>52</v>
      </c>
      <c r="C281" s="15" t="str">
        <f>CONCATENATE(E144, ".ty")</f>
        <v>shoulder_FKConst.ty</v>
      </c>
      <c r="J281" t="s">
        <v>103</v>
      </c>
      <c r="M281" s="2" t="s">
        <v>9</v>
      </c>
      <c r="N281"/>
      <c r="O281"/>
      <c r="P281"/>
      <c r="Q281"/>
    </row>
    <row r="282" spans="2:17">
      <c r="B282" t="s">
        <v>52</v>
      </c>
      <c r="C282" s="15" t="str">
        <f>CONCATENATE(E144, ".tz")</f>
        <v>shoulder_FKConst.tz</v>
      </c>
      <c r="J282" t="s">
        <v>103</v>
      </c>
      <c r="M282" s="2" t="s">
        <v>9</v>
      </c>
      <c r="N282"/>
      <c r="O282"/>
      <c r="P282"/>
      <c r="Q282"/>
    </row>
    <row r="283" spans="2:17">
      <c r="B283" t="s">
        <v>52</v>
      </c>
      <c r="C283" s="15" t="str">
        <f>CONCATENATE(E144, ".rx")</f>
        <v>shoulder_FKConst.rx</v>
      </c>
      <c r="J283" t="s">
        <v>103</v>
      </c>
      <c r="M283" s="2" t="s">
        <v>9</v>
      </c>
      <c r="N283"/>
      <c r="O283"/>
      <c r="P283"/>
      <c r="Q283"/>
    </row>
    <row r="284" spans="2:17">
      <c r="B284" t="s">
        <v>52</v>
      </c>
      <c r="C284" s="15" t="str">
        <f>CONCATENATE(E144, ".ry")</f>
        <v>shoulder_FKConst.ry</v>
      </c>
      <c r="J284" t="s">
        <v>103</v>
      </c>
      <c r="M284" s="2" t="s">
        <v>9</v>
      </c>
      <c r="N284"/>
      <c r="O284"/>
      <c r="P284"/>
      <c r="Q284"/>
    </row>
    <row r="285" spans="2:17">
      <c r="B285" t="s">
        <v>52</v>
      </c>
      <c r="C285" s="15" t="str">
        <f>CONCATENATE(E144, ".rz")</f>
        <v>shoulder_FKConst.rz</v>
      </c>
      <c r="J285" t="s">
        <v>103</v>
      </c>
      <c r="M285" s="2" t="s">
        <v>9</v>
      </c>
      <c r="N285"/>
      <c r="O285"/>
      <c r="P285"/>
      <c r="Q285"/>
    </row>
    <row r="286" spans="2:17">
      <c r="B286" t="s">
        <v>52</v>
      </c>
      <c r="C286" s="15" t="str">
        <f>CONCATENATE(E144, ".sx")</f>
        <v>shoulder_FKConst.sx</v>
      </c>
      <c r="J286" t="s">
        <v>103</v>
      </c>
      <c r="M286" s="2" t="s">
        <v>9</v>
      </c>
      <c r="N286"/>
      <c r="O286"/>
      <c r="P286"/>
      <c r="Q286"/>
    </row>
    <row r="287" spans="2:17">
      <c r="B287" t="s">
        <v>52</v>
      </c>
      <c r="C287" s="15" t="str">
        <f>CONCATENATE(E144, ".sy")</f>
        <v>shoulder_FKConst.sy</v>
      </c>
      <c r="J287" t="s">
        <v>103</v>
      </c>
      <c r="M287" s="2" t="s">
        <v>9</v>
      </c>
      <c r="N287"/>
      <c r="O287"/>
      <c r="P287"/>
      <c r="Q287"/>
    </row>
    <row r="288" spans="2:17">
      <c r="B288" t="s">
        <v>52</v>
      </c>
      <c r="C288" s="15" t="str">
        <f>CONCATENATE(E144, ".sz")</f>
        <v>shoulder_FKConst.sz</v>
      </c>
      <c r="J288" t="s">
        <v>103</v>
      </c>
      <c r="M288" s="2" t="s">
        <v>9</v>
      </c>
      <c r="N288"/>
      <c r="O288"/>
      <c r="P288"/>
      <c r="Q288"/>
    </row>
    <row r="289" spans="2:17">
      <c r="B289" t="s">
        <v>52</v>
      </c>
      <c r="C289" s="15" t="str">
        <f>CONCATENATE(E144, ".v")</f>
        <v>shoulder_FKConst.v</v>
      </c>
      <c r="J289" t="s">
        <v>103</v>
      </c>
      <c r="M289" s="2" t="s">
        <v>9</v>
      </c>
      <c r="N289"/>
      <c r="O289"/>
      <c r="P289"/>
      <c r="Q289"/>
    </row>
    <row r="290" spans="2:17">
      <c r="B290" t="s">
        <v>52</v>
      </c>
      <c r="C290" s="15" t="str">
        <f>CONCATENATE(C204, ".tx")</f>
        <v>torso_grp.tx</v>
      </c>
      <c r="J290" t="s">
        <v>103</v>
      </c>
      <c r="M290" s="2" t="s">
        <v>9</v>
      </c>
      <c r="N290"/>
      <c r="O290"/>
      <c r="P290"/>
      <c r="Q290"/>
    </row>
    <row r="291" spans="2:17">
      <c r="B291" t="s">
        <v>52</v>
      </c>
      <c r="C291" s="15" t="str">
        <f>CONCATENATE(C204, ".ty")</f>
        <v>torso_grp.ty</v>
      </c>
      <c r="J291" t="s">
        <v>103</v>
      </c>
      <c r="M291" s="2" t="s">
        <v>9</v>
      </c>
      <c r="N291"/>
      <c r="O291"/>
      <c r="P291"/>
      <c r="Q291"/>
    </row>
    <row r="292" spans="2:17">
      <c r="B292" t="s">
        <v>52</v>
      </c>
      <c r="C292" s="15" t="str">
        <f>CONCATENATE(C204, ".tz")</f>
        <v>torso_grp.tz</v>
      </c>
      <c r="J292" t="s">
        <v>103</v>
      </c>
      <c r="M292" s="2" t="s">
        <v>9</v>
      </c>
      <c r="N292"/>
      <c r="O292"/>
      <c r="P292"/>
      <c r="Q292"/>
    </row>
    <row r="293" spans="2:17">
      <c r="B293" t="s">
        <v>52</v>
      </c>
      <c r="C293" s="15" t="str">
        <f>CONCATENATE(C204, ".rx")</f>
        <v>torso_grp.rx</v>
      </c>
      <c r="J293" t="s">
        <v>103</v>
      </c>
      <c r="M293" s="2" t="s">
        <v>9</v>
      </c>
      <c r="N293"/>
      <c r="O293"/>
      <c r="P293"/>
      <c r="Q293"/>
    </row>
    <row r="294" spans="2:17">
      <c r="B294" t="s">
        <v>52</v>
      </c>
      <c r="C294" s="15" t="str">
        <f>CONCATENATE(C204, ".ry")</f>
        <v>torso_grp.ry</v>
      </c>
      <c r="J294" t="s">
        <v>103</v>
      </c>
      <c r="M294" s="2" t="s">
        <v>9</v>
      </c>
      <c r="N294"/>
      <c r="O294"/>
      <c r="P294"/>
      <c r="Q294"/>
    </row>
    <row r="295" spans="2:17">
      <c r="B295" t="s">
        <v>52</v>
      </c>
      <c r="C295" s="15" t="str">
        <f>CONCATENATE(C204, ".rz")</f>
        <v>torso_grp.rz</v>
      </c>
      <c r="J295" t="s">
        <v>103</v>
      </c>
      <c r="M295" s="2" t="s">
        <v>9</v>
      </c>
      <c r="N295"/>
      <c r="O295"/>
      <c r="P295"/>
      <c r="Q295"/>
    </row>
    <row r="296" spans="2:17">
      <c r="B296" t="s">
        <v>52</v>
      </c>
      <c r="C296" s="15" t="str">
        <f>CONCATENATE(C204, ".sx")</f>
        <v>torso_grp.sx</v>
      </c>
      <c r="J296" t="s">
        <v>103</v>
      </c>
      <c r="M296" s="2" t="s">
        <v>9</v>
      </c>
      <c r="N296"/>
      <c r="O296"/>
      <c r="P296"/>
      <c r="Q296"/>
    </row>
    <row r="297" spans="2:17">
      <c r="B297" t="s">
        <v>52</v>
      </c>
      <c r="C297" s="15" t="str">
        <f>CONCATENATE(C204, ".sy")</f>
        <v>torso_grp.sy</v>
      </c>
      <c r="J297" t="s">
        <v>103</v>
      </c>
      <c r="M297" s="2" t="s">
        <v>9</v>
      </c>
      <c r="O297"/>
      <c r="P297"/>
      <c r="Q297"/>
    </row>
    <row r="298" spans="2:17">
      <c r="B298" t="s">
        <v>52</v>
      </c>
      <c r="C298" s="15" t="str">
        <f>CONCATENATE(C204, ".sz")</f>
        <v>torso_grp.sz</v>
      </c>
      <c r="J298" t="s">
        <v>103</v>
      </c>
      <c r="M298" s="2" t="s">
        <v>9</v>
      </c>
      <c r="O298"/>
      <c r="P298"/>
      <c r="Q298"/>
    </row>
    <row r="300" spans="2:17">
      <c r="B300" s="2" t="s">
        <v>156</v>
      </c>
      <c r="O300"/>
      <c r="P300"/>
      <c r="Q300"/>
    </row>
    <row r="301" spans="2:17">
      <c r="B301" t="s">
        <v>52</v>
      </c>
      <c r="C301" s="15" t="str">
        <f>CONCATENATE(I85, ".visibility")</f>
        <v>ik_spine.visibility</v>
      </c>
      <c r="D301" t="s">
        <v>53</v>
      </c>
      <c r="E301" s="11">
        <v>0</v>
      </c>
      <c r="J301" t="s">
        <v>54</v>
      </c>
      <c r="M301" s="2" t="s">
        <v>9</v>
      </c>
      <c r="O301"/>
      <c r="P301"/>
      <c r="Q301"/>
    </row>
    <row r="302" spans="2:17">
      <c r="B302" t="s">
        <v>52</v>
      </c>
      <c r="C302" s="15" t="str">
        <f>CONCATENATE(E86, ".visibility")</f>
        <v>ik_spine_curve.visibility</v>
      </c>
      <c r="D302" t="s">
        <v>53</v>
      </c>
      <c r="E302" s="11">
        <v>0</v>
      </c>
      <c r="J302" t="s">
        <v>54</v>
      </c>
      <c r="M302" s="2" t="s">
        <v>9</v>
      </c>
      <c r="O302"/>
      <c r="P302"/>
      <c r="Q302"/>
    </row>
    <row r="304" spans="2:17">
      <c r="B304" s="2" t="s">
        <v>157</v>
      </c>
      <c r="O304"/>
      <c r="P304"/>
      <c r="Q304"/>
    </row>
    <row r="305" spans="2:17">
      <c r="B305" t="s">
        <v>98</v>
      </c>
      <c r="C305" s="1" t="s">
        <v>104</v>
      </c>
      <c r="J305" t="s">
        <v>105</v>
      </c>
      <c r="M305" s="2" t="s">
        <v>9</v>
      </c>
      <c r="O305"/>
      <c r="P305"/>
      <c r="Q305"/>
    </row>
    <row r="306" spans="2:17">
      <c r="B306" t="s">
        <v>100</v>
      </c>
      <c r="C306" s="17" t="str">
        <f>C305</f>
        <v>Skeleton</v>
      </c>
      <c r="D306" t="s">
        <v>28</v>
      </c>
      <c r="E306" s="17" t="str">
        <f>C8</f>
        <v>root</v>
      </c>
      <c r="J306" t="s">
        <v>29</v>
      </c>
      <c r="M306" s="2" t="s">
        <v>9</v>
      </c>
      <c r="O306"/>
      <c r="P306"/>
      <c r="Q306"/>
    </row>
    <row r="307" spans="2:17">
      <c r="B307" t="s">
        <v>52</v>
      </c>
      <c r="C307" s="15" t="str">
        <f>CONCATENATE(C305, ".color")</f>
        <v>Skeleton.color</v>
      </c>
      <c r="D307" t="s">
        <v>53</v>
      </c>
      <c r="E307" s="11">
        <f>N307</f>
        <v>0</v>
      </c>
      <c r="J307" t="s">
        <v>54</v>
      </c>
      <c r="M307" s="2" t="s">
        <v>9</v>
      </c>
      <c r="N307" s="11">
        <v>0</v>
      </c>
      <c r="O307"/>
      <c r="P307"/>
      <c r="Q307"/>
    </row>
    <row r="308" spans="2:17">
      <c r="B308" t="s">
        <v>52</v>
      </c>
      <c r="C308" s="15" t="str">
        <f>CONCATENATE(C305, ".displayType")</f>
        <v>Skeleton.displayType</v>
      </c>
      <c r="D308" t="s">
        <v>53</v>
      </c>
      <c r="E308" s="11">
        <v>2</v>
      </c>
      <c r="J308" t="s">
        <v>54</v>
      </c>
      <c r="M308" s="2" t="s">
        <v>9</v>
      </c>
      <c r="O308"/>
      <c r="P308"/>
      <c r="Q308"/>
    </row>
    <row r="310" spans="2:17">
      <c r="B310" s="2" t="s">
        <v>118</v>
      </c>
    </row>
    <row r="311" spans="2:17">
      <c r="B311" s="14" t="s">
        <v>119</v>
      </c>
    </row>
    <row r="312" spans="2:17">
      <c r="B312" t="s">
        <v>112</v>
      </c>
      <c r="C312" s="1" t="s">
        <v>111</v>
      </c>
      <c r="E312" s="1"/>
      <c r="J312" t="s">
        <v>113</v>
      </c>
      <c r="M312" s="2" t="s">
        <v>9</v>
      </c>
    </row>
    <row r="313" spans="2:17">
      <c r="B313" t="s">
        <v>27</v>
      </c>
      <c r="C313" s="6" t="str">
        <f>C198</f>
        <v>body_CTRL</v>
      </c>
      <c r="D313" t="s">
        <v>28</v>
      </c>
      <c r="E313" s="6" t="str">
        <f>C312</f>
        <v>character_grp</v>
      </c>
      <c r="J313" t="s">
        <v>29</v>
      </c>
      <c r="M313" s="2" t="s">
        <v>9</v>
      </c>
    </row>
    <row r="314" spans="2:17">
      <c r="B314" t="s">
        <v>27</v>
      </c>
      <c r="C314" s="6" t="str">
        <f>C204</f>
        <v>torso_grp</v>
      </c>
      <c r="D314" t="s">
        <v>28</v>
      </c>
      <c r="E314" s="6" t="str">
        <f>C312</f>
        <v>character_grp</v>
      </c>
      <c r="J314" t="s">
        <v>29</v>
      </c>
      <c r="M314" s="2" t="s">
        <v>9</v>
      </c>
    </row>
    <row r="315" spans="2:17">
      <c r="B315" t="s">
        <v>27</v>
      </c>
      <c r="C315" s="6" t="str">
        <f>C8</f>
        <v>root</v>
      </c>
      <c r="D315" t="s">
        <v>28</v>
      </c>
      <c r="E315" s="6" t="str">
        <f>C312</f>
        <v>character_grp</v>
      </c>
      <c r="J315" t="s">
        <v>29</v>
      </c>
      <c r="M315" s="2" t="s">
        <v>9</v>
      </c>
    </row>
    <row r="316" spans="2:17">
      <c r="B316" t="s">
        <v>52</v>
      </c>
      <c r="C316" s="6" t="str">
        <f>CONCATENATE(C312, ".rotateOrder")</f>
        <v>character_grp.rotateOrder</v>
      </c>
      <c r="D316" t="s">
        <v>53</v>
      </c>
      <c r="E316" s="11">
        <v>4</v>
      </c>
      <c r="J316" t="s">
        <v>54</v>
      </c>
      <c r="M316" s="2" t="s">
        <v>9</v>
      </c>
      <c r="N316" s="3" t="s">
        <v>93</v>
      </c>
    </row>
    <row r="317" spans="2:17">
      <c r="B317" s="14" t="s">
        <v>116</v>
      </c>
    </row>
    <row r="318" spans="2:17">
      <c r="B318" t="s">
        <v>76</v>
      </c>
      <c r="C318" s="16" t="s">
        <v>78</v>
      </c>
      <c r="D318" t="s">
        <v>37</v>
      </c>
      <c r="E318" s="1" t="s">
        <v>114</v>
      </c>
      <c r="J318" t="s">
        <v>29</v>
      </c>
      <c r="M318" s="2" t="s">
        <v>9</v>
      </c>
    </row>
    <row r="319" spans="2:17">
      <c r="B319" t="s">
        <v>52</v>
      </c>
      <c r="C319" s="15" t="str">
        <f>CONCATENATE(E318, ".operation")</f>
        <v>torso_normalizeScaleZ_div.operation</v>
      </c>
      <c r="J319" t="s">
        <v>79</v>
      </c>
      <c r="M319" s="2" t="s">
        <v>9</v>
      </c>
    </row>
    <row r="320" spans="2:17">
      <c r="B320" t="s">
        <v>64</v>
      </c>
      <c r="C320" s="17" t="str">
        <f>C170</f>
        <v>ik_spine_curveInfo.arcLength</v>
      </c>
      <c r="D320" s="18" t="s">
        <v>28</v>
      </c>
      <c r="E320" s="15" t="str">
        <f>CONCATENATE(E318, ".input1X")</f>
        <v>torso_normalizeScaleZ_div.input1X</v>
      </c>
      <c r="J320" t="s">
        <v>29</v>
      </c>
      <c r="M320" s="2" t="s">
        <v>9</v>
      </c>
    </row>
    <row r="321" spans="2:17">
      <c r="B321" t="s">
        <v>64</v>
      </c>
      <c r="C321" s="15" t="str">
        <f>CONCATENATE(C312, ".scaleZ")</f>
        <v>character_grp.scaleZ</v>
      </c>
      <c r="D321" t="s">
        <v>28</v>
      </c>
      <c r="E321" s="15" t="str">
        <f>CONCATENATE(E318, ".input2X")</f>
        <v>torso_normalizeScaleZ_div.input2X</v>
      </c>
      <c r="J321" t="s">
        <v>29</v>
      </c>
      <c r="M321" s="2" t="s">
        <v>9</v>
      </c>
    </row>
    <row r="322" spans="2:17">
      <c r="B322" t="s">
        <v>64</v>
      </c>
      <c r="C322" s="15" t="str">
        <f>CONCATENATE(E318, ".outputX")</f>
        <v>torso_normalizeScaleZ_div.outputX</v>
      </c>
      <c r="D322" t="s">
        <v>28</v>
      </c>
      <c r="E322" s="17" t="str">
        <f>E170</f>
        <v>torso_stretchPercentage_div.input1X</v>
      </c>
      <c r="J322" t="s">
        <v>115</v>
      </c>
      <c r="M322" s="2" t="s">
        <v>9</v>
      </c>
    </row>
    <row r="323" spans="2:17">
      <c r="B323" s="14" t="s">
        <v>120</v>
      </c>
    </row>
    <row r="324" spans="2:17">
      <c r="B324" t="s">
        <v>48</v>
      </c>
      <c r="C324" s="10" t="str">
        <f>CONCATENATE(C312, "_CTRL_nurb")</f>
        <v>character_grp_CTRL_nurb</v>
      </c>
      <c r="D324" t="s">
        <v>49</v>
      </c>
      <c r="E324" s="3">
        <f>N324</f>
        <v>0</v>
      </c>
      <c r="F324" t="s">
        <v>2</v>
      </c>
      <c r="G324" s="4">
        <f>O324</f>
        <v>-5</v>
      </c>
      <c r="H324" t="s">
        <v>2</v>
      </c>
      <c r="I324" s="5">
        <f>P324</f>
        <v>0</v>
      </c>
      <c r="J324" t="s">
        <v>71</v>
      </c>
      <c r="K324">
        <f>Q324</f>
        <v>26</v>
      </c>
      <c r="L324" t="s">
        <v>72</v>
      </c>
      <c r="M324" s="2" t="s">
        <v>9</v>
      </c>
      <c r="N324" s="3">
        <v>0</v>
      </c>
      <c r="O324" s="4">
        <v>-5</v>
      </c>
      <c r="P324" s="5">
        <v>0</v>
      </c>
      <c r="Q324" s="12">
        <v>26</v>
      </c>
    </row>
    <row r="325" spans="2:17">
      <c r="B325" t="s">
        <v>27</v>
      </c>
      <c r="C325" s="10" t="str">
        <f>CONCATENATE(C324, "Shape")</f>
        <v>character_grp_CTRL_nurbShape</v>
      </c>
      <c r="D325" t="s">
        <v>28</v>
      </c>
      <c r="E325" s="6" t="str">
        <f>C312</f>
        <v>character_grp</v>
      </c>
      <c r="J325" t="s">
        <v>74</v>
      </c>
      <c r="M325" s="2" t="s">
        <v>9</v>
      </c>
    </row>
    <row r="326" spans="2:17">
      <c r="B326" t="s">
        <v>41</v>
      </c>
      <c r="C326" s="6" t="str">
        <f>C325</f>
        <v>character_grp_CTRL_nurbShape</v>
      </c>
      <c r="D326" t="s">
        <v>28</v>
      </c>
      <c r="E326" s="10" t="str">
        <f>CONCATENATE(C312, "Shape")</f>
        <v>character_grpShape</v>
      </c>
      <c r="J326" t="s">
        <v>29</v>
      </c>
      <c r="M326" s="2" t="s">
        <v>9</v>
      </c>
    </row>
    <row r="327" spans="2:17">
      <c r="B327" t="s">
        <v>75</v>
      </c>
      <c r="C327" s="6" t="str">
        <f>C324</f>
        <v>character_grp_CTRL_nurb</v>
      </c>
      <c r="J327" t="s">
        <v>29</v>
      </c>
      <c r="M327" s="2" t="s">
        <v>9</v>
      </c>
    </row>
    <row r="328" spans="2:17">
      <c r="B328" t="s">
        <v>41</v>
      </c>
      <c r="C328" s="6" t="str">
        <f>C312</f>
        <v>character_grp</v>
      </c>
      <c r="D328" t="s">
        <v>28</v>
      </c>
      <c r="E328" s="10" t="str">
        <f>CONCATENATE(REPLACE(C312, LEN(C312) - 3, 4, ""), "_CTRL")</f>
        <v>character_CTRL</v>
      </c>
      <c r="J328" t="s">
        <v>29</v>
      </c>
      <c r="M328" s="2" t="s">
        <v>9</v>
      </c>
    </row>
    <row r="330" spans="2:17">
      <c r="B330" s="2" t="s">
        <v>159</v>
      </c>
    </row>
    <row r="331" spans="2:17">
      <c r="B331" s="14" t="s">
        <v>160</v>
      </c>
    </row>
    <row r="332" spans="2:17">
      <c r="B332" t="s">
        <v>161</v>
      </c>
      <c r="C332" s="6" t="str">
        <f>C106</f>
        <v>shoulder_CTRL</v>
      </c>
      <c r="D332" t="s">
        <v>162</v>
      </c>
      <c r="E332" s="1" t="s">
        <v>163</v>
      </c>
      <c r="J332" t="s">
        <v>169</v>
      </c>
      <c r="M332" s="2" t="s">
        <v>9</v>
      </c>
    </row>
    <row r="333" spans="2:17">
      <c r="B333" t="s">
        <v>161</v>
      </c>
      <c r="C333" s="6" t="str">
        <f>C106</f>
        <v>shoulder_CTRL</v>
      </c>
      <c r="D333" t="s">
        <v>162</v>
      </c>
      <c r="E333" s="1" t="s">
        <v>164</v>
      </c>
      <c r="J333" t="s">
        <v>169</v>
      </c>
      <c r="M333" s="2" t="s">
        <v>9</v>
      </c>
    </row>
    <row r="334" spans="2:17">
      <c r="B334" s="14" t="s">
        <v>167</v>
      </c>
    </row>
    <row r="335" spans="2:17">
      <c r="B335" t="s">
        <v>76</v>
      </c>
      <c r="C335" s="16" t="s">
        <v>165</v>
      </c>
      <c r="D335" t="s">
        <v>37</v>
      </c>
      <c r="E335" s="10" t="str">
        <f>CONCATENATE(C106, "_isStretch")</f>
        <v>shoulder_CTRL_isStretch</v>
      </c>
      <c r="J335" t="s">
        <v>29</v>
      </c>
      <c r="M335" s="2" t="s">
        <v>9</v>
      </c>
    </row>
    <row r="336" spans="2:17">
      <c r="B336" t="s">
        <v>52</v>
      </c>
      <c r="C336" s="15" t="str">
        <f>CONCATENATE(E335, ".operation")</f>
        <v>shoulder_CTRL_isStretch.operation</v>
      </c>
      <c r="J336" t="s">
        <v>166</v>
      </c>
      <c r="M336" s="2" t="s">
        <v>9</v>
      </c>
    </row>
    <row r="337" spans="2:13">
      <c r="B337" t="s">
        <v>52</v>
      </c>
      <c r="C337" s="15" t="str">
        <f>CONCATENATE(E335, ".secondTerm")</f>
        <v>shoulder_CTRL_isStretch.secondTerm</v>
      </c>
      <c r="J337" t="s">
        <v>83</v>
      </c>
      <c r="M337" s="2" t="s">
        <v>9</v>
      </c>
    </row>
    <row r="338" spans="2:13">
      <c r="B338" t="s">
        <v>64</v>
      </c>
      <c r="C338" s="17" t="str">
        <f>CONCATENATE(C106, ".stretch")</f>
        <v>shoulder_CTRL.stretch</v>
      </c>
      <c r="D338" t="s">
        <v>28</v>
      </c>
      <c r="E338" s="15" t="str">
        <f>CONCATENATE(E335, ".firstTerm")</f>
        <v>shoulder_CTRL_isStretch.firstTerm</v>
      </c>
      <c r="J338" t="s">
        <v>29</v>
      </c>
      <c r="M338" s="2" t="s">
        <v>9</v>
      </c>
    </row>
    <row r="339" spans="2:13">
      <c r="B339" t="s">
        <v>64</v>
      </c>
      <c r="C339" s="17" t="str">
        <f>C174</f>
        <v>torso_stretchPercentage_div.outputX</v>
      </c>
      <c r="D339" t="s">
        <v>28</v>
      </c>
      <c r="E339" s="15" t="str">
        <f>CONCATENATE(E335, ".colorIfTrueR")</f>
        <v>shoulder_CTRL_isStretch.colorIfTrueR</v>
      </c>
      <c r="J339" t="s">
        <v>29</v>
      </c>
      <c r="M339" s="2" t="s">
        <v>9</v>
      </c>
    </row>
    <row r="340" spans="2:13">
      <c r="B340" t="s">
        <v>64</v>
      </c>
      <c r="C340" s="17" t="str">
        <f>CONCATENATE(E335, ".outColorR")</f>
        <v>shoulder_CTRL_isStretch.outColorR</v>
      </c>
      <c r="D340" t="s">
        <v>28</v>
      </c>
      <c r="E340" s="15" t="str">
        <f>CONCATENATE(C12, ".scaleX")</f>
        <v>pelvis.scaleX</v>
      </c>
      <c r="J340" t="s">
        <v>115</v>
      </c>
      <c r="M340" s="2" t="s">
        <v>9</v>
      </c>
    </row>
    <row r="341" spans="2:13">
      <c r="B341" t="s">
        <v>64</v>
      </c>
      <c r="C341" s="17" t="str">
        <f>CONCATENATE(E335, ".outColorR")</f>
        <v>shoulder_CTRL_isStretch.outColorR</v>
      </c>
      <c r="D341" t="s">
        <v>28</v>
      </c>
      <c r="E341" s="15" t="str">
        <f>CONCATENATE(C13, ".scaleX")</f>
        <v>spine_01.scaleX</v>
      </c>
      <c r="J341" t="s">
        <v>115</v>
      </c>
      <c r="M341" s="2" t="s">
        <v>9</v>
      </c>
    </row>
    <row r="342" spans="2:13">
      <c r="B342" t="s">
        <v>64</v>
      </c>
      <c r="C342" s="17" t="str">
        <f>CONCATENATE(E335, ".outColorR")</f>
        <v>shoulder_CTRL_isStretch.outColorR</v>
      </c>
      <c r="D342" t="s">
        <v>28</v>
      </c>
      <c r="E342" s="15" t="str">
        <f>CONCATENATE(C14, ".scaleX")</f>
        <v>spine_02.scaleX</v>
      </c>
      <c r="J342" t="s">
        <v>115</v>
      </c>
      <c r="M342" s="2" t="s">
        <v>9</v>
      </c>
    </row>
    <row r="343" spans="2:13">
      <c r="B343" t="s">
        <v>64</v>
      </c>
      <c r="C343" s="17" t="str">
        <f>CONCATENATE(E335, ".outColorR")</f>
        <v>shoulder_CTRL_isStretch.outColorR</v>
      </c>
      <c r="D343" t="s">
        <v>28</v>
      </c>
      <c r="E343" s="15" t="str">
        <f>CONCATENATE(C15, ".scaleX")</f>
        <v>spine_03.scaleX</v>
      </c>
      <c r="J343" t="s">
        <v>115</v>
      </c>
      <c r="M343" s="2" t="s">
        <v>9</v>
      </c>
    </row>
    <row r="344" spans="2:13">
      <c r="B344" s="14" t="s">
        <v>168</v>
      </c>
    </row>
    <row r="345" spans="2:13">
      <c r="B345" t="s">
        <v>76</v>
      </c>
      <c r="C345" s="16" t="s">
        <v>165</v>
      </c>
      <c r="D345" t="s">
        <v>37</v>
      </c>
      <c r="E345" s="10" t="str">
        <f>CONCATENATE(C106, "_isSquash")</f>
        <v>shoulder_CTRL_isSquash</v>
      </c>
      <c r="J345" t="s">
        <v>29</v>
      </c>
      <c r="M345" s="2" t="s">
        <v>9</v>
      </c>
    </row>
    <row r="346" spans="2:13">
      <c r="B346" t="s">
        <v>52</v>
      </c>
      <c r="C346" s="15" t="str">
        <f>CONCATENATE(E345, ".operation")</f>
        <v>shoulder_CTRL_isSquash.operation</v>
      </c>
      <c r="J346" t="s">
        <v>166</v>
      </c>
      <c r="M346" s="2" t="s">
        <v>9</v>
      </c>
    </row>
    <row r="347" spans="2:13">
      <c r="B347" t="s">
        <v>52</v>
      </c>
      <c r="C347" s="15" t="str">
        <f>CONCATENATE(E345, ".secondTerm")</f>
        <v>shoulder_CTRL_isSquash.secondTerm</v>
      </c>
      <c r="J347" t="s">
        <v>83</v>
      </c>
      <c r="M347" s="2" t="s">
        <v>9</v>
      </c>
    </row>
    <row r="348" spans="2:13">
      <c r="B348" t="s">
        <v>64</v>
      </c>
      <c r="C348" s="17" t="str">
        <f>CONCATENATE(C106, ".squash")</f>
        <v>shoulder_CTRL.squash</v>
      </c>
      <c r="D348" t="s">
        <v>28</v>
      </c>
      <c r="E348" s="15" t="str">
        <f>CONCATENATE(E345, ".firstTerm")</f>
        <v>shoulder_CTRL_isSquash.firstTerm</v>
      </c>
      <c r="J348" t="s">
        <v>29</v>
      </c>
      <c r="M348" s="2" t="s">
        <v>9</v>
      </c>
    </row>
    <row r="349" spans="2:13">
      <c r="B349" t="s">
        <v>64</v>
      </c>
      <c r="C349" s="17" t="str">
        <f>C188</f>
        <v>torso_stretchPercentage_div2.outputX</v>
      </c>
      <c r="D349" t="s">
        <v>28</v>
      </c>
      <c r="E349" s="15" t="str">
        <f>CONCATENATE(E345, ".colorIfTrueR")</f>
        <v>shoulder_CTRL_isSquash.colorIfTrueR</v>
      </c>
      <c r="J349" t="s">
        <v>29</v>
      </c>
      <c r="M349" s="2" t="s">
        <v>9</v>
      </c>
    </row>
    <row r="350" spans="2:13">
      <c r="B350" t="s">
        <v>64</v>
      </c>
      <c r="C350" s="17" t="str">
        <f>CONCATENATE(E345, ".outColorR")</f>
        <v>shoulder_CTRL_isSquash.outColorR</v>
      </c>
      <c r="D350" t="s">
        <v>28</v>
      </c>
      <c r="E350" s="15" t="str">
        <f>CONCATENATE(C12, ".scaleY")</f>
        <v>pelvis.scaleY</v>
      </c>
      <c r="J350" t="s">
        <v>115</v>
      </c>
      <c r="M350" s="2" t="s">
        <v>9</v>
      </c>
    </row>
    <row r="351" spans="2:13">
      <c r="B351" t="s">
        <v>64</v>
      </c>
      <c r="C351" s="17" t="str">
        <f>CONCATENATE(E345, ".outColorR")</f>
        <v>shoulder_CTRL_isSquash.outColorR</v>
      </c>
      <c r="D351" t="s">
        <v>28</v>
      </c>
      <c r="E351" s="15" t="str">
        <f>CONCATENATE(C13, ".scaleY")</f>
        <v>spine_01.scaleY</v>
      </c>
      <c r="J351" t="s">
        <v>115</v>
      </c>
      <c r="M351" s="2" t="s">
        <v>9</v>
      </c>
    </row>
    <row r="352" spans="2:13">
      <c r="B352" t="s">
        <v>64</v>
      </c>
      <c r="C352" s="17" t="str">
        <f>CONCATENATE(E345, ".outColorR")</f>
        <v>shoulder_CTRL_isSquash.outColorR</v>
      </c>
      <c r="D352" t="s">
        <v>28</v>
      </c>
      <c r="E352" s="15" t="str">
        <f>CONCATENATE(C14, ".scaleY")</f>
        <v>spine_02.scaleY</v>
      </c>
      <c r="J352" t="s">
        <v>115</v>
      </c>
      <c r="M352" s="2" t="s">
        <v>9</v>
      </c>
    </row>
    <row r="353" spans="1:18">
      <c r="B353" t="s">
        <v>64</v>
      </c>
      <c r="C353" s="17" t="str">
        <f>CONCATENATE(E345, ".outColorR")</f>
        <v>shoulder_CTRL_isSquash.outColorR</v>
      </c>
      <c r="D353" t="s">
        <v>28</v>
      </c>
      <c r="E353" s="15" t="str">
        <f>CONCATENATE(C15, ".scaleY")</f>
        <v>spine_03.scaleY</v>
      </c>
      <c r="J353" t="s">
        <v>115</v>
      </c>
      <c r="M353" s="2" t="s">
        <v>9</v>
      </c>
    </row>
    <row r="354" spans="1:18">
      <c r="B354" t="s">
        <v>64</v>
      </c>
      <c r="C354" s="17" t="str">
        <f>CONCATENATE(E345, ".outColorR")</f>
        <v>shoulder_CTRL_isSquash.outColorR</v>
      </c>
      <c r="D354" t="s">
        <v>28</v>
      </c>
      <c r="E354" s="15" t="str">
        <f>CONCATENATE(C12, ".scaleZ")</f>
        <v>pelvis.scaleZ</v>
      </c>
      <c r="J354" t="s">
        <v>115</v>
      </c>
      <c r="M354" s="2" t="s">
        <v>9</v>
      </c>
    </row>
    <row r="355" spans="1:18">
      <c r="B355" t="s">
        <v>64</v>
      </c>
      <c r="C355" s="17" t="str">
        <f>CONCATENATE(E345, ".outColorR")</f>
        <v>shoulder_CTRL_isSquash.outColorR</v>
      </c>
      <c r="D355" t="s">
        <v>28</v>
      </c>
      <c r="E355" s="15" t="str">
        <f>CONCATENATE(C13, ".scaleZ")</f>
        <v>spine_01.scaleZ</v>
      </c>
      <c r="J355" t="s">
        <v>115</v>
      </c>
      <c r="M355" s="2" t="s">
        <v>9</v>
      </c>
    </row>
    <row r="356" spans="1:18">
      <c r="B356" t="s">
        <v>64</v>
      </c>
      <c r="C356" s="17" t="str">
        <f>CONCATENATE(E345, ".outColorR")</f>
        <v>shoulder_CTRL_isSquash.outColorR</v>
      </c>
      <c r="D356" t="s">
        <v>28</v>
      </c>
      <c r="E356" s="15" t="str">
        <f>CONCATENATE(C14, ".scaleZ")</f>
        <v>spine_02.scaleZ</v>
      </c>
      <c r="J356" t="s">
        <v>115</v>
      </c>
      <c r="M356" s="2" t="s">
        <v>9</v>
      </c>
    </row>
    <row r="357" spans="1:18">
      <c r="B357" t="s">
        <v>64</v>
      </c>
      <c r="C357" s="17" t="str">
        <f>CONCATENATE(E345, ".outColorR")</f>
        <v>shoulder_CTRL_isSquash.outColorR</v>
      </c>
      <c r="D357" t="s">
        <v>28</v>
      </c>
      <c r="E357" s="15" t="str">
        <f>CONCATENATE(C15, ".scaleZ")</f>
        <v>spine_03.scaleZ</v>
      </c>
      <c r="J357" t="s">
        <v>115</v>
      </c>
      <c r="M357" s="2" t="s">
        <v>9</v>
      </c>
    </row>
    <row r="359" spans="1:18">
      <c r="A359" s="2" t="s">
        <v>171</v>
      </c>
    </row>
    <row r="360" spans="1:18">
      <c r="B360" s="2" t="str">
        <f>CONCATENATE("# Create Control - ", N360)</f>
        <v># Create Control - head_CTRL</v>
      </c>
      <c r="N360" s="15" t="str">
        <f>CONCATENATE(C17, "_CTRL")</f>
        <v>head_CTRL</v>
      </c>
    </row>
    <row r="361" spans="1:18">
      <c r="B361" t="s">
        <v>48</v>
      </c>
      <c r="C361" s="6" t="str">
        <f>N360</f>
        <v>head_CTRL</v>
      </c>
      <c r="D361" t="s">
        <v>49</v>
      </c>
      <c r="E361" s="3">
        <f>E17+N361</f>
        <v>0</v>
      </c>
      <c r="F361" t="s">
        <v>2</v>
      </c>
      <c r="G361" s="4">
        <f>G17+O361</f>
        <v>7.1</v>
      </c>
      <c r="H361" t="s">
        <v>2</v>
      </c>
      <c r="I361" s="5">
        <f>I17+P361</f>
        <v>147.19999999999999</v>
      </c>
      <c r="J361" t="s">
        <v>71</v>
      </c>
      <c r="K361" s="6">
        <f>Q361</f>
        <v>15</v>
      </c>
      <c r="L361" t="s">
        <v>72</v>
      </c>
      <c r="M361" s="2" t="s">
        <v>9</v>
      </c>
      <c r="N361" s="3">
        <v>0</v>
      </c>
      <c r="O361" s="4">
        <v>0</v>
      </c>
      <c r="P361" s="5">
        <v>0</v>
      </c>
      <c r="Q361" s="12">
        <v>15</v>
      </c>
      <c r="R361" s="14" t="s">
        <v>176</v>
      </c>
    </row>
    <row r="362" spans="1:18">
      <c r="B362" t="s">
        <v>50</v>
      </c>
      <c r="E362" s="3">
        <f>E361-N361</f>
        <v>0</v>
      </c>
      <c r="F362" t="s">
        <v>2</v>
      </c>
      <c r="G362" s="4">
        <f>G361-O361</f>
        <v>7.1</v>
      </c>
      <c r="H362" t="s">
        <v>2</v>
      </c>
      <c r="I362" s="5">
        <f>I361-P361</f>
        <v>147.19999999999999</v>
      </c>
      <c r="J362" s="6" t="str">
        <f>CONCATENATE(", """, N360, ".scalePivot"", """, N360, ".rotatePivot"")")</f>
        <v>, "head_CTRL.scalePivot", "head_CTRL.rotatePivot")</v>
      </c>
      <c r="L362" s="1"/>
      <c r="M362" s="2" t="s">
        <v>9</v>
      </c>
      <c r="R362" s="14" t="s">
        <v>175</v>
      </c>
    </row>
    <row r="363" spans="1:18">
      <c r="B363" t="s">
        <v>172</v>
      </c>
      <c r="C363" s="10"/>
      <c r="E363" s="3">
        <f>N364</f>
        <v>45</v>
      </c>
      <c r="F363" t="s">
        <v>2</v>
      </c>
      <c r="G363" s="4">
        <f>O364</f>
        <v>0</v>
      </c>
      <c r="H363" t="s">
        <v>2</v>
      </c>
      <c r="I363" s="5">
        <f>P364</f>
        <v>0</v>
      </c>
      <c r="J363" s="6" t="str">
        <f>CONCATENATE(", """, N360, """, eu=True)")</f>
        <v>, "head_CTRL", eu=True)</v>
      </c>
      <c r="K363" s="6"/>
      <c r="M363" s="2" t="s">
        <v>9</v>
      </c>
      <c r="R363" s="14" t="s">
        <v>177</v>
      </c>
    </row>
    <row r="364" spans="1:18">
      <c r="B364" t="s">
        <v>173</v>
      </c>
      <c r="C364" s="6" t="str">
        <f>N360</f>
        <v>head_CTRL</v>
      </c>
      <c r="J364" s="6" t="s">
        <v>174</v>
      </c>
      <c r="K364" s="6"/>
      <c r="M364" s="2" t="s">
        <v>9</v>
      </c>
      <c r="N364" s="3">
        <v>45</v>
      </c>
      <c r="O364" s="4">
        <v>0</v>
      </c>
      <c r="P364" s="5">
        <v>0</v>
      </c>
      <c r="R364" s="14" t="s">
        <v>178</v>
      </c>
    </row>
    <row r="365" spans="1:18">
      <c r="B365" t="s">
        <v>52</v>
      </c>
      <c r="C365" s="6" t="str">
        <f>CONCATENATE(N360, ".rotateOrder")</f>
        <v>head_CTRL.rotateOrder</v>
      </c>
      <c r="D365" t="s">
        <v>53</v>
      </c>
      <c r="E365" s="11">
        <v>4</v>
      </c>
      <c r="J365" t="s">
        <v>54</v>
      </c>
      <c r="M365" s="2" t="s">
        <v>9</v>
      </c>
      <c r="N365" s="3" t="s">
        <v>93</v>
      </c>
      <c r="R365" s="14" t="s">
        <v>179</v>
      </c>
    </row>
    <row r="366" spans="1:18">
      <c r="B366" t="s">
        <v>60</v>
      </c>
      <c r="C366" s="6" t="str">
        <f>N360</f>
        <v>head_CTRL</v>
      </c>
      <c r="D366" t="s">
        <v>28</v>
      </c>
      <c r="E366" s="6" t="str">
        <f>C17</f>
        <v>head</v>
      </c>
      <c r="J366" t="s">
        <v>61</v>
      </c>
      <c r="M366" s="2" t="s">
        <v>9</v>
      </c>
      <c r="R366" s="14" t="s">
        <v>180</v>
      </c>
    </row>
    <row r="368" spans="1:18">
      <c r="A368" s="2" t="s">
        <v>170</v>
      </c>
    </row>
    <row r="369" spans="2:18">
      <c r="B369" s="2" t="str">
        <f>CONCATENATE("# Create Control - ", N369)</f>
        <v># Create Control - neck_CTRL</v>
      </c>
      <c r="N369" s="15" t="str">
        <f>CONCATENATE(C16, "_CTRL")</f>
        <v>neck_CTRL</v>
      </c>
    </row>
    <row r="370" spans="2:18">
      <c r="B370" t="s">
        <v>48</v>
      </c>
      <c r="C370" s="6" t="str">
        <f>N369</f>
        <v>neck_CTRL</v>
      </c>
      <c r="D370" t="s">
        <v>49</v>
      </c>
      <c r="E370" s="3">
        <f>E16+N370</f>
        <v>0</v>
      </c>
      <c r="F370" t="s">
        <v>2</v>
      </c>
      <c r="G370" s="4">
        <f>G16+O370</f>
        <v>7.1</v>
      </c>
      <c r="H370" t="s">
        <v>2</v>
      </c>
      <c r="I370" s="5">
        <f>I16+P370</f>
        <v>135.19999999999999</v>
      </c>
      <c r="J370" t="s">
        <v>71</v>
      </c>
      <c r="K370" s="6">
        <f>Q370</f>
        <v>12</v>
      </c>
      <c r="L370" t="s">
        <v>72</v>
      </c>
      <c r="M370" s="2" t="s">
        <v>9</v>
      </c>
      <c r="N370" s="3">
        <v>0</v>
      </c>
      <c r="O370" s="4">
        <v>0</v>
      </c>
      <c r="P370" s="5">
        <v>0</v>
      </c>
      <c r="Q370" s="12">
        <v>12</v>
      </c>
      <c r="R370" s="14" t="s">
        <v>176</v>
      </c>
    </row>
    <row r="371" spans="2:18">
      <c r="B371" t="s">
        <v>50</v>
      </c>
      <c r="E371" s="3">
        <f>E370-N370</f>
        <v>0</v>
      </c>
      <c r="F371" t="s">
        <v>2</v>
      </c>
      <c r="G371" s="4">
        <f>G370-O370</f>
        <v>7.1</v>
      </c>
      <c r="H371" t="s">
        <v>2</v>
      </c>
      <c r="I371" s="5">
        <f>I370-P370</f>
        <v>135.19999999999999</v>
      </c>
      <c r="J371" s="6" t="str">
        <f>CONCATENATE(", """, N369, ".scalePivot"", """, N369, ".rotatePivot"")")</f>
        <v>, "neck_CTRL.scalePivot", "neck_CTRL.rotatePivot")</v>
      </c>
      <c r="L371" s="1"/>
      <c r="M371" s="2" t="s">
        <v>9</v>
      </c>
      <c r="R371" s="14" t="s">
        <v>181</v>
      </c>
    </row>
    <row r="372" spans="2:18">
      <c r="B372" t="s">
        <v>52</v>
      </c>
      <c r="C372" s="6" t="str">
        <f>CONCATENATE(N369, ".rotateOrder")</f>
        <v>neck_CTRL.rotateOrder</v>
      </c>
      <c r="D372" t="s">
        <v>53</v>
      </c>
      <c r="E372" s="11">
        <v>4</v>
      </c>
      <c r="J372" t="s">
        <v>54</v>
      </c>
      <c r="M372" s="2" t="s">
        <v>9</v>
      </c>
      <c r="N372" s="3" t="s">
        <v>93</v>
      </c>
      <c r="R372" s="14" t="s">
        <v>179</v>
      </c>
    </row>
    <row r="373" spans="2:18">
      <c r="B373" t="s">
        <v>60</v>
      </c>
      <c r="C373" s="6" t="str">
        <f>N369</f>
        <v>neck_CTRL</v>
      </c>
      <c r="D373" t="s">
        <v>28</v>
      </c>
      <c r="E373" s="6" t="str">
        <f>C16</f>
        <v>neck</v>
      </c>
      <c r="J373" t="s">
        <v>61</v>
      </c>
      <c r="M373" s="2" t="s">
        <v>9</v>
      </c>
      <c r="R373" s="14" t="s">
        <v>182</v>
      </c>
    </row>
    <row r="375" spans="2:18">
      <c r="B375" s="2" t="s">
        <v>128</v>
      </c>
    </row>
    <row r="376" spans="2:18">
      <c r="B376" t="s">
        <v>38</v>
      </c>
      <c r="C376" s="6">
        <f>C303</f>
        <v>0</v>
      </c>
      <c r="D376" t="s">
        <v>39</v>
      </c>
      <c r="E376" s="6" t="str">
        <f>C306</f>
        <v>Skeleton</v>
      </c>
      <c r="G376" t="s">
        <v>37</v>
      </c>
      <c r="I376" s="1" t="s">
        <v>51</v>
      </c>
      <c r="J376" t="s">
        <v>40</v>
      </c>
      <c r="M376" s="2" t="s">
        <v>9</v>
      </c>
    </row>
    <row r="377" spans="2:18">
      <c r="B377" t="s">
        <v>41</v>
      </c>
      <c r="C377" s="16" t="s">
        <v>42</v>
      </c>
      <c r="D377" t="s">
        <v>28</v>
      </c>
      <c r="E377" s="10" t="str">
        <f>CONCATENATE(I376, "_curve")</f>
        <v>ik_spine_curve</v>
      </c>
      <c r="J377" t="s">
        <v>29</v>
      </c>
      <c r="M377" s="2" t="s">
        <v>9</v>
      </c>
    </row>
    <row r="378" spans="2:18">
      <c r="B378" t="s">
        <v>41</v>
      </c>
      <c r="C378" s="16" t="s">
        <v>43</v>
      </c>
      <c r="D378" t="s">
        <v>28</v>
      </c>
      <c r="E378" s="10" t="str">
        <f>CONCATENATE(I376, "_effector")</f>
        <v>ik_spine_effector</v>
      </c>
      <c r="J378" t="s">
        <v>29</v>
      </c>
      <c r="M378" s="2" t="s">
        <v>9</v>
      </c>
    </row>
    <row r="379" spans="2:18">
      <c r="B379" t="s">
        <v>27</v>
      </c>
      <c r="C379" s="6" t="str">
        <f>E377</f>
        <v>ik_spine_curve</v>
      </c>
      <c r="J379" t="s">
        <v>46</v>
      </c>
      <c r="M379" s="2" t="s">
        <v>9</v>
      </c>
    </row>
    <row r="381" spans="2:18">
      <c r="B381" s="2" t="s">
        <v>183</v>
      </c>
    </row>
    <row r="382" spans="2:18">
      <c r="B382" t="s">
        <v>44</v>
      </c>
      <c r="C382" s="6" t="str">
        <f>C16</f>
        <v>neck</v>
      </c>
      <c r="D382" t="s">
        <v>37</v>
      </c>
      <c r="E382" s="10" t="str">
        <f>CONCATENATE(C382, "_bind")</f>
        <v>neck_bind</v>
      </c>
      <c r="J382" t="s">
        <v>45</v>
      </c>
      <c r="M382" s="2" t="s">
        <v>9</v>
      </c>
    </row>
    <row r="383" spans="2:18">
      <c r="B383" t="s">
        <v>44</v>
      </c>
      <c r="C383" s="6" t="str">
        <f>C17</f>
        <v>head</v>
      </c>
      <c r="D383" t="s">
        <v>37</v>
      </c>
      <c r="E383" s="10" t="str">
        <f>CONCATENATE(C383, "_bind")</f>
        <v>head_bind</v>
      </c>
      <c r="J383" t="s">
        <v>45</v>
      </c>
      <c r="M383" s="2" t="s">
        <v>9</v>
      </c>
    </row>
    <row r="384" spans="2:18">
      <c r="B384" t="s">
        <v>27</v>
      </c>
      <c r="C384" s="6" t="str">
        <f>E382</f>
        <v>neck_bind</v>
      </c>
      <c r="J384" t="s">
        <v>46</v>
      </c>
      <c r="M384" s="2" t="s">
        <v>9</v>
      </c>
    </row>
    <row r="385" spans="2:13">
      <c r="B385" t="s">
        <v>27</v>
      </c>
      <c r="C385" s="6" t="str">
        <f>E383</f>
        <v>head_bind</v>
      </c>
      <c r="J385" t="s">
        <v>46</v>
      </c>
      <c r="M385" s="2" t="s">
        <v>9</v>
      </c>
    </row>
    <row r="387" spans="2:13">
      <c r="B387" s="2" t="s">
        <v>130</v>
      </c>
    </row>
    <row r="388" spans="2:13">
      <c r="B388" t="s">
        <v>33</v>
      </c>
      <c r="C388" s="6" t="str">
        <f>CONCATENATE("skinCluster_", C389)</f>
        <v>skinCluster_ik_spine_curve</v>
      </c>
      <c r="J388" t="s">
        <v>36</v>
      </c>
      <c r="M388" s="2" t="s">
        <v>9</v>
      </c>
    </row>
    <row r="389" spans="2:13">
      <c r="B389" t="s">
        <v>34</v>
      </c>
      <c r="C389" s="6" t="str">
        <f>E377</f>
        <v>ik_spine_curve</v>
      </c>
      <c r="J389" t="s">
        <v>35</v>
      </c>
      <c r="M389" s="2" t="s">
        <v>9</v>
      </c>
    </row>
    <row r="390" spans="2:13">
      <c r="B390" t="s">
        <v>31</v>
      </c>
      <c r="C390" s="6" t="str">
        <f>C389</f>
        <v>ik_spine_curve</v>
      </c>
      <c r="D390" t="s">
        <v>28</v>
      </c>
      <c r="E390" s="6" t="str">
        <f>E383</f>
        <v>head_bind</v>
      </c>
      <c r="G390" t="s">
        <v>28</v>
      </c>
      <c r="I390" s="6" t="str">
        <f>E382</f>
        <v>neck_bind</v>
      </c>
      <c r="J390" t="s">
        <v>47</v>
      </c>
      <c r="M390" s="2" t="s">
        <v>9</v>
      </c>
    </row>
    <row r="392" spans="2:13">
      <c r="B392" s="2" t="s">
        <v>131</v>
      </c>
    </row>
    <row r="393" spans="2:13">
      <c r="B393" t="s">
        <v>48</v>
      </c>
      <c r="C393" s="10" t="str">
        <f>CONCATENATE(N382, "_CTRL")</f>
        <v>_CTRL</v>
      </c>
      <c r="D393" t="s">
        <v>49</v>
      </c>
      <c r="E393" s="3">
        <f>E303+N393</f>
        <v>0</v>
      </c>
      <c r="F393" t="s">
        <v>2</v>
      </c>
      <c r="G393" s="4">
        <f>G303+O393</f>
        <v>0</v>
      </c>
      <c r="H393" t="s">
        <v>2</v>
      </c>
      <c r="I393" s="5">
        <f>I303+P393</f>
        <v>0</v>
      </c>
      <c r="J393" t="s">
        <v>71</v>
      </c>
      <c r="K393" s="6">
        <f>Q393</f>
        <v>0</v>
      </c>
      <c r="L393" t="s">
        <v>72</v>
      </c>
      <c r="M393" s="2" t="s">
        <v>9</v>
      </c>
    </row>
    <row r="394" spans="2:13">
      <c r="B394" t="s">
        <v>50</v>
      </c>
      <c r="E394" s="3">
        <f>E393-N393</f>
        <v>0</v>
      </c>
      <c r="F394" t="s">
        <v>2</v>
      </c>
      <c r="G394" s="4">
        <f>G393-O393</f>
        <v>0</v>
      </c>
      <c r="H394" t="s">
        <v>2</v>
      </c>
      <c r="I394" s="5">
        <f>I393-P393</f>
        <v>0</v>
      </c>
      <c r="J394" s="6" t="str">
        <f>CONCATENATE(", """, C393, ".scalePivot"", """, C393, ".rotatePivot"")")</f>
        <v>, "_CTRL.scalePivot", "_CTRL.rotatePivot")</v>
      </c>
      <c r="L394" s="1"/>
      <c r="M394" s="2" t="s">
        <v>9</v>
      </c>
    </row>
    <row r="396" spans="2:13">
      <c r="B396" s="2" t="s">
        <v>132</v>
      </c>
    </row>
    <row r="397" spans="2:13">
      <c r="B397" t="s">
        <v>48</v>
      </c>
      <c r="C397" s="10" t="str">
        <f>CONCATENATE(N383, "_CTRL")</f>
        <v>_CTRL</v>
      </c>
      <c r="D397" t="s">
        <v>49</v>
      </c>
      <c r="E397" s="3" t="e">
        <f>E306+N397</f>
        <v>#VALUE!</v>
      </c>
      <c r="F397" t="s">
        <v>2</v>
      </c>
      <c r="G397" s="4">
        <f>G306+O397</f>
        <v>0</v>
      </c>
      <c r="H397" t="s">
        <v>2</v>
      </c>
      <c r="I397" s="5">
        <f>I306+P397</f>
        <v>0</v>
      </c>
      <c r="J397" t="s">
        <v>71</v>
      </c>
      <c r="K397" s="6">
        <f>Q397</f>
        <v>0</v>
      </c>
      <c r="L397" t="s">
        <v>72</v>
      </c>
      <c r="M397" s="2" t="s">
        <v>9</v>
      </c>
    </row>
    <row r="398" spans="2:13">
      <c r="B398" t="s">
        <v>50</v>
      </c>
      <c r="E398" s="3" t="e">
        <f>E397-N397</f>
        <v>#VALUE!</v>
      </c>
      <c r="F398" t="s">
        <v>2</v>
      </c>
      <c r="G398" s="4">
        <f>G397-O397</f>
        <v>0</v>
      </c>
      <c r="H398" t="s">
        <v>2</v>
      </c>
      <c r="I398" s="5">
        <f>I397-P397</f>
        <v>0</v>
      </c>
      <c r="J398" s="6" t="str">
        <f>CONCATENATE(", """, C397, ".scalePivot"", """, C397, ".rotatePivot"")")</f>
        <v>, "_CTRL.scalePivot", "_CTRL.rotatePivot")</v>
      </c>
      <c r="L398" s="1"/>
      <c r="M398" s="2" t="s">
        <v>9</v>
      </c>
    </row>
    <row r="400" spans="2:13">
      <c r="B400" s="2" t="s">
        <v>133</v>
      </c>
    </row>
    <row r="401" spans="2:17">
      <c r="B401" t="s">
        <v>52</v>
      </c>
      <c r="C401" s="6" t="str">
        <f>CONCATENATE(C393, ".rotateOrder")</f>
        <v>_CTRL.rotateOrder</v>
      </c>
      <c r="D401" t="s">
        <v>53</v>
      </c>
      <c r="E401" s="11">
        <v>4</v>
      </c>
      <c r="J401" t="s">
        <v>54</v>
      </c>
      <c r="M401" s="2" t="s">
        <v>9</v>
      </c>
    </row>
    <row r="402" spans="2:17">
      <c r="B402" t="s">
        <v>52</v>
      </c>
      <c r="C402" s="6" t="str">
        <f>CONCATENATE(E382, ".rotateOrder")</f>
        <v>neck_bind.rotateOrder</v>
      </c>
      <c r="D402" t="s">
        <v>53</v>
      </c>
      <c r="E402" s="11">
        <v>4</v>
      </c>
      <c r="J402" t="s">
        <v>54</v>
      </c>
      <c r="M402" s="2" t="s">
        <v>9</v>
      </c>
    </row>
    <row r="403" spans="2:17">
      <c r="B403" t="s">
        <v>52</v>
      </c>
      <c r="C403" s="6" t="str">
        <f>CONCATENATE(C397, ".rotateOrder")</f>
        <v>_CTRL.rotateOrder</v>
      </c>
      <c r="D403" t="s">
        <v>53</v>
      </c>
      <c r="E403" s="11">
        <v>4</v>
      </c>
      <c r="J403" t="s">
        <v>54</v>
      </c>
      <c r="M403" s="2" t="s">
        <v>9</v>
      </c>
    </row>
    <row r="404" spans="2:17">
      <c r="B404" t="s">
        <v>52</v>
      </c>
      <c r="C404" s="6" t="str">
        <f>CONCATENATE(E383, ".rotateOrder")</f>
        <v>head_bind.rotateOrder</v>
      </c>
      <c r="D404" t="s">
        <v>53</v>
      </c>
      <c r="E404" s="11">
        <v>4</v>
      </c>
      <c r="J404" t="s">
        <v>54</v>
      </c>
      <c r="M404" s="2" t="s">
        <v>9</v>
      </c>
    </row>
    <row r="405" spans="2:17">
      <c r="C405" s="6"/>
      <c r="E405" s="11"/>
    </row>
    <row r="406" spans="2:17">
      <c r="B406" s="2" t="s">
        <v>134</v>
      </c>
      <c r="C406" s="6"/>
      <c r="E406" s="11"/>
    </row>
    <row r="407" spans="2:17">
      <c r="B407" t="s">
        <v>60</v>
      </c>
      <c r="C407" s="6" t="str">
        <f>C393</f>
        <v>_CTRL</v>
      </c>
      <c r="D407" t="s">
        <v>28</v>
      </c>
      <c r="E407" s="6" t="str">
        <f>E382</f>
        <v>neck_bind</v>
      </c>
      <c r="J407" t="s">
        <v>61</v>
      </c>
      <c r="M407" s="2" t="s">
        <v>9</v>
      </c>
    </row>
    <row r="408" spans="2:17">
      <c r="B408" t="s">
        <v>60</v>
      </c>
      <c r="C408" s="6" t="str">
        <f>C397</f>
        <v>_CTRL</v>
      </c>
      <c r="D408" t="s">
        <v>28</v>
      </c>
      <c r="E408" s="6" t="str">
        <f>E383</f>
        <v>head_bind</v>
      </c>
      <c r="J408" t="s">
        <v>61</v>
      </c>
      <c r="M408" s="2" t="s">
        <v>9</v>
      </c>
    </row>
    <row r="410" spans="2:17">
      <c r="B410" s="2" t="s">
        <v>135</v>
      </c>
    </row>
    <row r="411" spans="2:17">
      <c r="B411" t="s">
        <v>52</v>
      </c>
      <c r="C411" s="6" t="str">
        <f>CONCATENATE(I376, ".dTwistControlEnable")</f>
        <v>ik_spine.dTwistControlEnable</v>
      </c>
      <c r="D411" t="s">
        <v>53</v>
      </c>
      <c r="E411" s="11">
        <v>1</v>
      </c>
      <c r="J411" t="s">
        <v>54</v>
      </c>
      <c r="M411" s="2" t="s">
        <v>9</v>
      </c>
    </row>
    <row r="412" spans="2:17">
      <c r="B412" t="s">
        <v>52</v>
      </c>
      <c r="C412" s="6" t="str">
        <f>CONCATENATE(I376, ".dWorldUpType")</f>
        <v>ik_spine.dWorldUpType</v>
      </c>
      <c r="D412" t="s">
        <v>53</v>
      </c>
      <c r="E412" s="11">
        <v>4</v>
      </c>
      <c r="J412" t="s">
        <v>54</v>
      </c>
      <c r="M412" s="2" t="s">
        <v>9</v>
      </c>
    </row>
    <row r="413" spans="2:17">
      <c r="B413" t="s">
        <v>64</v>
      </c>
      <c r="C413" s="6" t="str">
        <f>CONCATENATE(E382, ".worldMatrix[0]")</f>
        <v>neck_bind.worldMatrix[0]</v>
      </c>
      <c r="D413" t="s">
        <v>28</v>
      </c>
      <c r="E413" s="6" t="str">
        <f>CONCATENATE(I376,".dWorldUpMatrix")</f>
        <v>ik_spine.dWorldUpMatrix</v>
      </c>
      <c r="J413" t="s">
        <v>29</v>
      </c>
      <c r="M413" s="2" t="s">
        <v>9</v>
      </c>
    </row>
    <row r="414" spans="2:17">
      <c r="B414" t="s">
        <v>64</v>
      </c>
      <c r="C414" s="6" t="str">
        <f>CONCATENATE(E383, ".worldMatrix[0]")</f>
        <v>head_bind.worldMatrix[0]</v>
      </c>
      <c r="D414" t="s">
        <v>28</v>
      </c>
      <c r="E414" s="6" t="str">
        <f>CONCATENATE(I376,".dWorldUpMatrixEnd")</f>
        <v>ik_spine.dWorldUpMatrixEnd</v>
      </c>
      <c r="J414" t="s">
        <v>29</v>
      </c>
      <c r="M414" s="2" t="s">
        <v>9</v>
      </c>
    </row>
    <row r="416" spans="2:17">
      <c r="B416" s="2" t="s">
        <v>128</v>
      </c>
      <c r="O416"/>
      <c r="P416"/>
      <c r="Q416"/>
    </row>
    <row r="417" spans="2:17">
      <c r="B417" t="s">
        <v>38</v>
      </c>
      <c r="C417" s="6">
        <f>C344</f>
        <v>0</v>
      </c>
      <c r="D417" t="s">
        <v>39</v>
      </c>
      <c r="E417" s="6" t="str">
        <f>C347</f>
        <v>shoulder_CTRL_isSquash.secondTerm</v>
      </c>
      <c r="G417" t="s">
        <v>37</v>
      </c>
      <c r="I417" s="1" t="s">
        <v>51</v>
      </c>
      <c r="J417" t="s">
        <v>40</v>
      </c>
      <c r="M417" s="2" t="s">
        <v>9</v>
      </c>
      <c r="O417"/>
      <c r="P417"/>
      <c r="Q417"/>
    </row>
    <row r="418" spans="2:17">
      <c r="B418" t="s">
        <v>41</v>
      </c>
      <c r="C418" s="16" t="s">
        <v>42</v>
      </c>
      <c r="D418" t="s">
        <v>28</v>
      </c>
      <c r="E418" s="10" t="str">
        <f>CONCATENATE(I417, "_curve")</f>
        <v>ik_spine_curve</v>
      </c>
      <c r="J418" t="s">
        <v>29</v>
      </c>
      <c r="M418" s="2" t="s">
        <v>9</v>
      </c>
      <c r="O418"/>
      <c r="P418"/>
      <c r="Q418"/>
    </row>
    <row r="419" spans="2:17">
      <c r="B419" t="s">
        <v>41</v>
      </c>
      <c r="C419" s="16" t="s">
        <v>43</v>
      </c>
      <c r="D419" t="s">
        <v>28</v>
      </c>
      <c r="E419" s="10" t="str">
        <f>CONCATENATE(I417, "_effector")</f>
        <v>ik_spine_effector</v>
      </c>
      <c r="J419" t="s">
        <v>29</v>
      </c>
      <c r="M419" s="2" t="s">
        <v>9</v>
      </c>
      <c r="O419"/>
      <c r="P419"/>
      <c r="Q419"/>
    </row>
    <row r="420" spans="2:17">
      <c r="B420" t="s">
        <v>27</v>
      </c>
      <c r="C420" s="6" t="str">
        <f>E418</f>
        <v>ik_spine_curve</v>
      </c>
      <c r="J420" t="s">
        <v>46</v>
      </c>
      <c r="M420" s="2" t="s">
        <v>9</v>
      </c>
      <c r="N420" s="1"/>
      <c r="O420"/>
      <c r="P420"/>
      <c r="Q420"/>
    </row>
    <row r="422" spans="2:17">
      <c r="B422" s="2" t="s">
        <v>129</v>
      </c>
      <c r="O422"/>
      <c r="P422"/>
      <c r="Q422"/>
    </row>
    <row r="423" spans="2:17">
      <c r="B423" t="s">
        <v>44</v>
      </c>
      <c r="C423" s="6">
        <f>C344</f>
        <v>0</v>
      </c>
      <c r="D423" t="s">
        <v>37</v>
      </c>
      <c r="E423" s="10" t="str">
        <f>CONCATENATE(N423, "_bind")</f>
        <v>hip_bind</v>
      </c>
      <c r="J423" t="s">
        <v>45</v>
      </c>
      <c r="M423" s="2" t="s">
        <v>9</v>
      </c>
      <c r="N423" s="1" t="s">
        <v>58</v>
      </c>
      <c r="O423"/>
      <c r="P423"/>
      <c r="Q423"/>
    </row>
    <row r="424" spans="2:17">
      <c r="B424" t="s">
        <v>44</v>
      </c>
      <c r="C424" s="6" t="str">
        <f>C347</f>
        <v>shoulder_CTRL_isSquash.secondTerm</v>
      </c>
      <c r="D424" t="s">
        <v>37</v>
      </c>
      <c r="E424" s="10" t="str">
        <f>CONCATENATE(N424, "_bind")</f>
        <v>shoulder_bind</v>
      </c>
      <c r="J424" t="s">
        <v>45</v>
      </c>
      <c r="M424" s="2" t="s">
        <v>9</v>
      </c>
      <c r="N424" s="1" t="s">
        <v>59</v>
      </c>
      <c r="O424"/>
      <c r="P424"/>
      <c r="Q424"/>
    </row>
    <row r="425" spans="2:17">
      <c r="B425" t="s">
        <v>27</v>
      </c>
      <c r="C425" s="6" t="str">
        <f>E423</f>
        <v>hip_bind</v>
      </c>
      <c r="J425" t="s">
        <v>46</v>
      </c>
      <c r="M425" s="2" t="s">
        <v>9</v>
      </c>
      <c r="N425" s="1"/>
      <c r="O425"/>
      <c r="P425"/>
      <c r="Q425"/>
    </row>
    <row r="426" spans="2:17">
      <c r="B426" t="s">
        <v>27</v>
      </c>
      <c r="C426" s="6" t="str">
        <f>E424</f>
        <v>shoulder_bind</v>
      </c>
      <c r="J426" t="s">
        <v>46</v>
      </c>
      <c r="M426" s="2" t="s">
        <v>9</v>
      </c>
      <c r="O426"/>
      <c r="P426"/>
      <c r="Q426"/>
    </row>
    <row r="428" spans="2:17">
      <c r="B428" s="2" t="s">
        <v>130</v>
      </c>
      <c r="O428"/>
      <c r="P428"/>
      <c r="Q428"/>
    </row>
    <row r="429" spans="2:17">
      <c r="B429" t="s">
        <v>33</v>
      </c>
      <c r="C429" s="6" t="str">
        <f>CONCATENATE("skinCluster_", C430)</f>
        <v>skinCluster_ik_spine_curve</v>
      </c>
      <c r="J429" t="s">
        <v>36</v>
      </c>
      <c r="M429" s="2" t="s">
        <v>9</v>
      </c>
      <c r="O429"/>
      <c r="P429"/>
      <c r="Q429"/>
    </row>
    <row r="430" spans="2:17">
      <c r="B430" t="s">
        <v>34</v>
      </c>
      <c r="C430" s="6" t="str">
        <f>E418</f>
        <v>ik_spine_curve</v>
      </c>
      <c r="J430" t="s">
        <v>35</v>
      </c>
      <c r="M430" s="2" t="s">
        <v>9</v>
      </c>
    </row>
    <row r="431" spans="2:17">
      <c r="B431" t="s">
        <v>31</v>
      </c>
      <c r="C431" s="6" t="str">
        <f>C430</f>
        <v>ik_spine_curve</v>
      </c>
      <c r="D431" t="s">
        <v>28</v>
      </c>
      <c r="E431" s="6" t="str">
        <f>E424</f>
        <v>shoulder_bind</v>
      </c>
      <c r="G431" t="s">
        <v>28</v>
      </c>
      <c r="I431" s="6" t="str">
        <f>E423</f>
        <v>hip_bind</v>
      </c>
      <c r="J431" t="s">
        <v>47</v>
      </c>
      <c r="M431" s="2" t="s">
        <v>9</v>
      </c>
    </row>
    <row r="433" spans="2:17">
      <c r="B433" s="2" t="s">
        <v>131</v>
      </c>
    </row>
    <row r="434" spans="2:17">
      <c r="B434" t="s">
        <v>48</v>
      </c>
      <c r="C434" s="10" t="str">
        <f>CONCATENATE(N423, "_CTRL")</f>
        <v>hip_CTRL</v>
      </c>
      <c r="D434" t="s">
        <v>49</v>
      </c>
      <c r="E434" s="3">
        <f>E344+N434</f>
        <v>0</v>
      </c>
      <c r="F434" t="s">
        <v>2</v>
      </c>
      <c r="G434" s="4">
        <f>G344+O434</f>
        <v>-4</v>
      </c>
      <c r="H434" t="s">
        <v>2</v>
      </c>
      <c r="I434" s="5">
        <f>I344+P434</f>
        <v>0</v>
      </c>
      <c r="J434" t="s">
        <v>71</v>
      </c>
      <c r="K434" s="6">
        <f>Q434</f>
        <v>17</v>
      </c>
      <c r="L434" t="s">
        <v>72</v>
      </c>
      <c r="M434" s="2" t="s">
        <v>9</v>
      </c>
      <c r="N434" s="3">
        <v>0</v>
      </c>
      <c r="O434" s="4">
        <v>-4</v>
      </c>
      <c r="P434" s="5">
        <v>0</v>
      </c>
      <c r="Q434" s="12">
        <v>17</v>
      </c>
    </row>
    <row r="435" spans="2:17">
      <c r="B435" t="s">
        <v>50</v>
      </c>
      <c r="E435" s="3">
        <f>E434-N434</f>
        <v>0</v>
      </c>
      <c r="F435" t="s">
        <v>2</v>
      </c>
      <c r="G435" s="4">
        <f>G434-O434</f>
        <v>0</v>
      </c>
      <c r="H435" t="s">
        <v>2</v>
      </c>
      <c r="I435" s="5">
        <f>I434-P434</f>
        <v>0</v>
      </c>
      <c r="J435" s="6" t="str">
        <f>CONCATENATE(", """, C434, ".scalePivot"", """, C434, ".rotatePivot"")")</f>
        <v>, "hip_CTRL.scalePivot", "hip_CTRL.rotatePivot")</v>
      </c>
      <c r="L435" s="1"/>
      <c r="M435" s="2" t="s">
        <v>9</v>
      </c>
    </row>
    <row r="437" spans="2:17">
      <c r="B437" s="2" t="s">
        <v>132</v>
      </c>
    </row>
    <row r="438" spans="2:17">
      <c r="B438" t="s">
        <v>48</v>
      </c>
      <c r="C438" s="10" t="str">
        <f>CONCATENATE(N424, "_CTRL")</f>
        <v>shoulder_CTRL</v>
      </c>
      <c r="D438" t="s">
        <v>49</v>
      </c>
      <c r="E438" s="3">
        <f>E347+N438</f>
        <v>0</v>
      </c>
      <c r="F438" t="s">
        <v>2</v>
      </c>
      <c r="G438" s="4">
        <f>G347+O438</f>
        <v>-4</v>
      </c>
      <c r="H438" t="s">
        <v>2</v>
      </c>
      <c r="I438" s="5">
        <f>I347+P438</f>
        <v>0</v>
      </c>
      <c r="J438" t="s">
        <v>71</v>
      </c>
      <c r="K438" s="6">
        <f>Q438</f>
        <v>18</v>
      </c>
      <c r="L438" t="s">
        <v>72</v>
      </c>
      <c r="M438" s="2" t="s">
        <v>9</v>
      </c>
      <c r="N438" s="3">
        <v>0</v>
      </c>
      <c r="O438" s="4">
        <v>-4</v>
      </c>
      <c r="P438" s="5">
        <v>0</v>
      </c>
      <c r="Q438" s="12">
        <v>18</v>
      </c>
    </row>
    <row r="439" spans="2:17">
      <c r="B439" t="s">
        <v>50</v>
      </c>
      <c r="E439" s="3">
        <f>E438-N438</f>
        <v>0</v>
      </c>
      <c r="F439" t="s">
        <v>2</v>
      </c>
      <c r="G439" s="4">
        <f>G438-O438</f>
        <v>0</v>
      </c>
      <c r="H439" t="s">
        <v>2</v>
      </c>
      <c r="I439" s="5">
        <f>I438-P438</f>
        <v>0</v>
      </c>
      <c r="J439" s="6" t="str">
        <f>CONCATENATE(", """, C438, ".scalePivot"", """, C438, ".rotatePivot"")")</f>
        <v>, "shoulder_CTRL.scalePivot", "shoulder_CTRL.rotatePivot")</v>
      </c>
      <c r="L439" s="1"/>
      <c r="M439" s="2" t="s">
        <v>9</v>
      </c>
    </row>
    <row r="441" spans="2:17">
      <c r="B441" s="2" t="s">
        <v>133</v>
      </c>
    </row>
    <row r="442" spans="2:17">
      <c r="B442" t="s">
        <v>52</v>
      </c>
      <c r="C442" s="6" t="str">
        <f>CONCATENATE(C434, ".rotateOrder")</f>
        <v>hip_CTRL.rotateOrder</v>
      </c>
      <c r="D442" t="s">
        <v>53</v>
      </c>
      <c r="E442" s="11">
        <v>4</v>
      </c>
      <c r="J442" t="s">
        <v>54</v>
      </c>
      <c r="M442" s="2" t="s">
        <v>9</v>
      </c>
      <c r="N442" s="3" t="s">
        <v>93</v>
      </c>
    </row>
    <row r="443" spans="2:17">
      <c r="B443" t="s">
        <v>52</v>
      </c>
      <c r="C443" s="6" t="str">
        <f>CONCATENATE(E423, ".rotateOrder")</f>
        <v>hip_bind.rotateOrder</v>
      </c>
      <c r="D443" t="s">
        <v>53</v>
      </c>
      <c r="E443" s="11">
        <v>4</v>
      </c>
      <c r="J443" t="s">
        <v>54</v>
      </c>
      <c r="M443" s="2" t="s">
        <v>9</v>
      </c>
      <c r="N443" s="3" t="s">
        <v>93</v>
      </c>
    </row>
    <row r="444" spans="2:17">
      <c r="B444" t="s">
        <v>52</v>
      </c>
      <c r="C444" s="6" t="str">
        <f>CONCATENATE(C438, ".rotateOrder")</f>
        <v>shoulder_CTRL.rotateOrder</v>
      </c>
      <c r="D444" t="s">
        <v>53</v>
      </c>
      <c r="E444" s="11">
        <v>4</v>
      </c>
      <c r="J444" t="s">
        <v>54</v>
      </c>
      <c r="M444" s="2" t="s">
        <v>9</v>
      </c>
      <c r="N444" s="3" t="s">
        <v>93</v>
      </c>
      <c r="O444"/>
      <c r="P444"/>
      <c r="Q444"/>
    </row>
    <row r="445" spans="2:17">
      <c r="B445" t="s">
        <v>52</v>
      </c>
      <c r="C445" s="6" t="str">
        <f>CONCATENATE(E424, ".rotateOrder")</f>
        <v>shoulder_bind.rotateOrder</v>
      </c>
      <c r="D445" t="s">
        <v>53</v>
      </c>
      <c r="E445" s="11">
        <v>4</v>
      </c>
      <c r="J445" t="s">
        <v>54</v>
      </c>
      <c r="M445" s="2" t="s">
        <v>9</v>
      </c>
      <c r="N445" s="3" t="s">
        <v>93</v>
      </c>
      <c r="O445"/>
      <c r="P445"/>
      <c r="Q445"/>
    </row>
    <row r="446" spans="2:17">
      <c r="C446" s="6"/>
      <c r="E446" s="11"/>
      <c r="O446"/>
      <c r="P446"/>
      <c r="Q446"/>
    </row>
    <row r="447" spans="2:17">
      <c r="B447" s="2" t="s">
        <v>134</v>
      </c>
      <c r="C447" s="6"/>
      <c r="E447" s="11"/>
      <c r="O447"/>
      <c r="P447"/>
      <c r="Q447"/>
    </row>
    <row r="448" spans="2:17">
      <c r="B448" t="s">
        <v>60</v>
      </c>
      <c r="C448" s="6" t="str">
        <f>C434</f>
        <v>hip_CTRL</v>
      </c>
      <c r="D448" t="s">
        <v>28</v>
      </c>
      <c r="E448" s="6" t="str">
        <f>E423</f>
        <v>hip_bind</v>
      </c>
      <c r="J448" t="s">
        <v>61</v>
      </c>
      <c r="M448" s="2" t="s">
        <v>9</v>
      </c>
      <c r="O448"/>
      <c r="P448"/>
      <c r="Q448"/>
    </row>
    <row r="449" spans="2:17">
      <c r="B449" t="s">
        <v>60</v>
      </c>
      <c r="C449" s="6" t="str">
        <f>C438</f>
        <v>shoulder_CTRL</v>
      </c>
      <c r="D449" t="s">
        <v>28</v>
      </c>
      <c r="E449" s="6" t="str">
        <f>E424</f>
        <v>shoulder_bind</v>
      </c>
      <c r="J449" t="s">
        <v>61</v>
      </c>
      <c r="M449" s="2" t="s">
        <v>9</v>
      </c>
      <c r="O449"/>
      <c r="P449"/>
      <c r="Q449"/>
    </row>
    <row r="451" spans="2:17">
      <c r="B451" s="2" t="s">
        <v>135</v>
      </c>
      <c r="O451"/>
      <c r="P451"/>
      <c r="Q451"/>
    </row>
    <row r="452" spans="2:17">
      <c r="B452" t="s">
        <v>52</v>
      </c>
      <c r="C452" s="6" t="str">
        <f>CONCATENATE(I417, ".dTwistControlEnable")</f>
        <v>ik_spine.dTwistControlEnable</v>
      </c>
      <c r="D452" t="s">
        <v>53</v>
      </c>
      <c r="E452" s="11">
        <v>1</v>
      </c>
      <c r="J452" t="s">
        <v>54</v>
      </c>
      <c r="M452" s="2" t="s">
        <v>9</v>
      </c>
      <c r="O452"/>
      <c r="P452"/>
      <c r="Q452"/>
    </row>
    <row r="453" spans="2:17">
      <c r="B453" t="s">
        <v>52</v>
      </c>
      <c r="C453" s="6" t="str">
        <f>CONCATENATE(I417, ".dWorldUpType")</f>
        <v>ik_spine.dWorldUpType</v>
      </c>
      <c r="D453" t="s">
        <v>53</v>
      </c>
      <c r="E453" s="11">
        <v>4</v>
      </c>
      <c r="J453" t="s">
        <v>54</v>
      </c>
      <c r="M453" s="2" t="s">
        <v>9</v>
      </c>
      <c r="O453"/>
      <c r="P453"/>
      <c r="Q453"/>
    </row>
    <row r="454" spans="2:17">
      <c r="B454" t="s">
        <v>64</v>
      </c>
      <c r="C454" s="6" t="str">
        <f>CONCATENATE(E423, ".worldMatrix[0]")</f>
        <v>hip_bind.worldMatrix[0]</v>
      </c>
      <c r="D454" t="s">
        <v>28</v>
      </c>
      <c r="E454" s="6" t="str">
        <f>CONCATENATE(I417,".dWorldUpMatrix")</f>
        <v>ik_spine.dWorldUpMatrix</v>
      </c>
      <c r="J454" t="s">
        <v>29</v>
      </c>
      <c r="M454" s="2" t="s">
        <v>9</v>
      </c>
      <c r="O454"/>
      <c r="P454"/>
      <c r="Q454"/>
    </row>
    <row r="455" spans="2:17">
      <c r="B455" t="s">
        <v>64</v>
      </c>
      <c r="C455" s="6" t="str">
        <f>CONCATENATE(E424, ".worldMatrix[0]")</f>
        <v>shoulder_bind.worldMatrix[0]</v>
      </c>
      <c r="D455" t="s">
        <v>28</v>
      </c>
      <c r="E455" s="6" t="str">
        <f>CONCATENATE(I417,".dWorldUpMatrixEnd")</f>
        <v>ik_spine.dWorldUpMatrixEnd</v>
      </c>
      <c r="J455" t="s">
        <v>29</v>
      </c>
      <c r="M455" s="2" t="s">
        <v>9</v>
      </c>
      <c r="O455"/>
      <c r="P455"/>
      <c r="Q45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A41" sqref="A41"/>
    </sheetView>
  </sheetViews>
  <sheetFormatPr defaultRowHeight="15"/>
  <cols>
    <col min="1" max="1" width="13.42578125" customWidth="1"/>
    <col min="2" max="2" width="34" style="1" customWidth="1"/>
    <col min="3" max="3" width="5.42578125" customWidth="1"/>
    <col min="4" max="4" width="13.42578125" style="3" customWidth="1"/>
    <col min="5" max="5" width="1.5703125" bestFit="1" customWidth="1"/>
    <col min="6" max="6" width="13.42578125" style="4" customWidth="1"/>
    <col min="7" max="7" width="1.5703125" bestFit="1" customWidth="1"/>
    <col min="8" max="8" width="13.42578125" style="5" customWidth="1"/>
    <col min="9" max="9" width="13.7109375" customWidth="1"/>
    <col min="10" max="10" width="11.85546875" customWidth="1"/>
    <col min="11" max="11" width="36.7109375" customWidth="1"/>
    <col min="12" max="12" width="2" style="2" bestFit="1" customWidth="1"/>
    <col min="13" max="13" width="7.5703125" style="3" customWidth="1"/>
    <col min="14" max="14" width="7.5703125" style="4" customWidth="1"/>
    <col min="15" max="15" width="7.5703125" style="5" customWidth="1"/>
    <col min="16" max="16" width="7.5703125" style="12" customWidth="1"/>
  </cols>
  <sheetData>
    <row r="1" spans="1:16">
      <c r="A1" s="2" t="s">
        <v>0</v>
      </c>
    </row>
    <row r="3" spans="1:16">
      <c r="A3" s="2" t="s">
        <v>62</v>
      </c>
      <c r="B3" s="1" t="s">
        <v>10</v>
      </c>
      <c r="D3" s="3" t="s">
        <v>11</v>
      </c>
      <c r="F3" s="4" t="s">
        <v>12</v>
      </c>
      <c r="H3" s="5" t="s">
        <v>13</v>
      </c>
      <c r="M3" s="3" t="s">
        <v>11</v>
      </c>
      <c r="N3" s="4" t="s">
        <v>12</v>
      </c>
      <c r="O3" s="5" t="s">
        <v>13</v>
      </c>
      <c r="P3" s="12" t="s">
        <v>73</v>
      </c>
    </row>
    <row r="4" spans="1:16">
      <c r="A4" s="2"/>
    </row>
    <row r="5" spans="1:16">
      <c r="A5" s="2" t="s">
        <v>121</v>
      </c>
    </row>
    <row r="6" spans="1:16">
      <c r="A6" s="2" t="s">
        <v>106</v>
      </c>
      <c r="D6" s="3">
        <v>0</v>
      </c>
      <c r="F6" s="4">
        <v>7.1</v>
      </c>
      <c r="H6" s="5">
        <v>0</v>
      </c>
    </row>
    <row r="7" spans="1:16">
      <c r="A7" t="s">
        <v>108</v>
      </c>
      <c r="L7" s="2" t="s">
        <v>9</v>
      </c>
    </row>
    <row r="8" spans="1:16">
      <c r="A8" t="s">
        <v>14</v>
      </c>
      <c r="B8" s="1" t="s">
        <v>107</v>
      </c>
      <c r="C8" t="s">
        <v>15</v>
      </c>
      <c r="D8" s="7">
        <f>D6</f>
        <v>0</v>
      </c>
      <c r="E8" t="s">
        <v>2</v>
      </c>
      <c r="F8" s="8">
        <f>F6</f>
        <v>7.1</v>
      </c>
      <c r="G8" t="s">
        <v>2</v>
      </c>
      <c r="H8" s="9">
        <f>H6</f>
        <v>0</v>
      </c>
      <c r="I8" t="s">
        <v>3</v>
      </c>
      <c r="L8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New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ChyrosNX</dc:creator>
  <cp:lastModifiedBy>ChyrosNX</cp:lastModifiedBy>
  <dcterms:created xsi:type="dcterms:W3CDTF">2014-09-29T11:54:16Z</dcterms:created>
  <dcterms:modified xsi:type="dcterms:W3CDTF">2014-10-11T11:16:28Z</dcterms:modified>
</cp:coreProperties>
</file>