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etup" sheetId="1" r:id="rId1"/>
    <sheet name="New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2" i="1"/>
  <c r="J389" l="1"/>
  <c r="J390"/>
  <c r="C391"/>
  <c r="I390"/>
  <c r="G390"/>
  <c r="E390"/>
  <c r="K19"/>
  <c r="K18"/>
  <c r="E18"/>
  <c r="E19" s="1"/>
  <c r="C20"/>
  <c r="K17"/>
  <c r="K388"/>
  <c r="J397"/>
  <c r="K396"/>
  <c r="I368"/>
  <c r="C382" s="1"/>
  <c r="C365"/>
  <c r="E368" s="1"/>
  <c r="C364"/>
  <c r="C368" s="1"/>
  <c r="K406"/>
  <c r="I406"/>
  <c r="I407" s="1"/>
  <c r="G406"/>
  <c r="G407" s="1"/>
  <c r="E406"/>
  <c r="E407" s="1"/>
  <c r="C406"/>
  <c r="C417" s="1"/>
  <c r="K402"/>
  <c r="I402"/>
  <c r="I403" s="1"/>
  <c r="G402"/>
  <c r="G403" s="1"/>
  <c r="E402"/>
  <c r="E403" s="1"/>
  <c r="C402"/>
  <c r="J403" s="1"/>
  <c r="E438"/>
  <c r="E437"/>
  <c r="C436"/>
  <c r="E433"/>
  <c r="N429"/>
  <c r="B429" s="1"/>
  <c r="K430"/>
  <c r="I423"/>
  <c r="G423"/>
  <c r="E423"/>
  <c r="N420"/>
  <c r="B420" s="1"/>
  <c r="E426"/>
  <c r="K421"/>
  <c r="H8" i="2"/>
  <c r="F8"/>
  <c r="D8"/>
  <c r="E360" i="1"/>
  <c r="E359"/>
  <c r="E358"/>
  <c r="E357"/>
  <c r="E356"/>
  <c r="E355"/>
  <c r="E354"/>
  <c r="E353"/>
  <c r="E346"/>
  <c r="E345"/>
  <c r="E344"/>
  <c r="E343"/>
  <c r="E318"/>
  <c r="C318"/>
  <c r="E195"/>
  <c r="E191"/>
  <c r="E192"/>
  <c r="E176"/>
  <c r="E177"/>
  <c r="C145"/>
  <c r="E147" s="1"/>
  <c r="C214" s="1"/>
  <c r="C144"/>
  <c r="E146" s="1"/>
  <c r="E150" s="1"/>
  <c r="C317"/>
  <c r="C301"/>
  <c r="C300"/>
  <c r="C299"/>
  <c r="C298"/>
  <c r="C297"/>
  <c r="C296"/>
  <c r="C295"/>
  <c r="C294"/>
  <c r="C293"/>
  <c r="E217"/>
  <c r="E214"/>
  <c r="E213"/>
  <c r="E212"/>
  <c r="E211"/>
  <c r="E210"/>
  <c r="E209"/>
  <c r="E208"/>
  <c r="C208"/>
  <c r="E331"/>
  <c r="C331"/>
  <c r="E329"/>
  <c r="E328"/>
  <c r="C327"/>
  <c r="C330" s="1"/>
  <c r="K327"/>
  <c r="I327"/>
  <c r="G327"/>
  <c r="E327"/>
  <c r="C325"/>
  <c r="C324"/>
  <c r="E324"/>
  <c r="E323"/>
  <c r="C322"/>
  <c r="C319"/>
  <c r="E317"/>
  <c r="E316"/>
  <c r="C316"/>
  <c r="E84"/>
  <c r="K161"/>
  <c r="I161"/>
  <c r="G161"/>
  <c r="E161"/>
  <c r="E204"/>
  <c r="E309"/>
  <c r="E80"/>
  <c r="E71"/>
  <c r="C71"/>
  <c r="G8"/>
  <c r="I8"/>
  <c r="E8"/>
  <c r="C311"/>
  <c r="E310"/>
  <c r="C310"/>
  <c r="C309"/>
  <c r="E436" s="1"/>
  <c r="C304"/>
  <c r="C229"/>
  <c r="C230"/>
  <c r="C228"/>
  <c r="E225"/>
  <c r="C225"/>
  <c r="C224"/>
  <c r="E224"/>
  <c r="C84"/>
  <c r="C82"/>
  <c r="I84" s="1"/>
  <c r="C217"/>
  <c r="J202"/>
  <c r="C203"/>
  <c r="C133"/>
  <c r="C161" s="1"/>
  <c r="C164" s="1"/>
  <c r="C132"/>
  <c r="E158" s="1"/>
  <c r="C237" s="1"/>
  <c r="C134"/>
  <c r="C151" s="1"/>
  <c r="C131"/>
  <c r="C150" s="1"/>
  <c r="C61"/>
  <c r="C60"/>
  <c r="K61" s="1"/>
  <c r="C56"/>
  <c r="C55"/>
  <c r="K56" s="1"/>
  <c r="C54"/>
  <c r="C67" s="1"/>
  <c r="C51"/>
  <c r="C50"/>
  <c r="K51" s="1"/>
  <c r="C49"/>
  <c r="K50" s="1"/>
  <c r="C46"/>
  <c r="C45"/>
  <c r="K46" s="1"/>
  <c r="C44"/>
  <c r="K45" s="1"/>
  <c r="C59"/>
  <c r="K60" s="1"/>
  <c r="C41"/>
  <c r="C40"/>
  <c r="K41" s="1"/>
  <c r="C39"/>
  <c r="C64" s="1"/>
  <c r="E198"/>
  <c r="E197"/>
  <c r="E196"/>
  <c r="E194"/>
  <c r="E193"/>
  <c r="C191"/>
  <c r="C197" s="1"/>
  <c r="E189"/>
  <c r="C188"/>
  <c r="C189"/>
  <c r="C187"/>
  <c r="C183"/>
  <c r="E183"/>
  <c r="C184"/>
  <c r="C182"/>
  <c r="E179"/>
  <c r="E178"/>
  <c r="C176"/>
  <c r="C178" s="1"/>
  <c r="E173"/>
  <c r="E325" s="1"/>
  <c r="C174"/>
  <c r="C172"/>
  <c r="E169"/>
  <c r="C173" s="1"/>
  <c r="E174" s="1"/>
  <c r="I154"/>
  <c r="G154"/>
  <c r="E154"/>
  <c r="K154"/>
  <c r="K109"/>
  <c r="K105"/>
  <c r="E126"/>
  <c r="E125"/>
  <c r="C124"/>
  <c r="C123"/>
  <c r="C109"/>
  <c r="J110" s="1"/>
  <c r="C105"/>
  <c r="J106" s="1"/>
  <c r="E95"/>
  <c r="C97" s="1"/>
  <c r="E94"/>
  <c r="I102" s="1"/>
  <c r="C95"/>
  <c r="C94"/>
  <c r="E90"/>
  <c r="E89"/>
  <c r="C101" s="1"/>
  <c r="E88"/>
  <c r="C88"/>
  <c r="C78"/>
  <c r="I80" s="1"/>
  <c r="C80"/>
  <c r="C75"/>
  <c r="C74"/>
  <c r="E70"/>
  <c r="E69"/>
  <c r="E68"/>
  <c r="E67"/>
  <c r="E66"/>
  <c r="E65"/>
  <c r="E64"/>
  <c r="C70"/>
  <c r="C69"/>
  <c r="I54"/>
  <c r="I55" s="1"/>
  <c r="I56" s="1"/>
  <c r="G54"/>
  <c r="G55" s="1"/>
  <c r="G56" s="1"/>
  <c r="E54"/>
  <c r="E55" s="1"/>
  <c r="E56" s="1"/>
  <c r="I59"/>
  <c r="I60" s="1"/>
  <c r="I61" s="1"/>
  <c r="G59"/>
  <c r="G60" s="1"/>
  <c r="G61" s="1"/>
  <c r="E59"/>
  <c r="E60" s="1"/>
  <c r="E61" s="1"/>
  <c r="I49"/>
  <c r="I50" s="1"/>
  <c r="I51" s="1"/>
  <c r="G49"/>
  <c r="G50" s="1"/>
  <c r="G51" s="1"/>
  <c r="E49"/>
  <c r="E50" s="1"/>
  <c r="E51" s="1"/>
  <c r="I44"/>
  <c r="I45" s="1"/>
  <c r="I46" s="1"/>
  <c r="G44"/>
  <c r="G45" s="1"/>
  <c r="G46" s="1"/>
  <c r="E44"/>
  <c r="E45" s="1"/>
  <c r="E46" s="1"/>
  <c r="I39"/>
  <c r="I40" s="1"/>
  <c r="I41" s="1"/>
  <c r="G39"/>
  <c r="G40" s="1"/>
  <c r="G41" s="1"/>
  <c r="E39"/>
  <c r="E40" s="1"/>
  <c r="E41" s="1"/>
  <c r="K34"/>
  <c r="K33"/>
  <c r="K32"/>
  <c r="I31"/>
  <c r="I32" s="1"/>
  <c r="I33" s="1"/>
  <c r="I34" s="1"/>
  <c r="G31"/>
  <c r="G32" s="1"/>
  <c r="G33" s="1"/>
  <c r="E31"/>
  <c r="E32" s="1"/>
  <c r="E33" s="1"/>
  <c r="E34" s="1"/>
  <c r="I24"/>
  <c r="I25" s="1"/>
  <c r="I26" s="1"/>
  <c r="I27" s="1"/>
  <c r="G24"/>
  <c r="G25" s="1"/>
  <c r="G26" s="1"/>
  <c r="G27" s="1"/>
  <c r="E24"/>
  <c r="E25" s="1"/>
  <c r="E26" s="1"/>
  <c r="E27" s="1"/>
  <c r="K27"/>
  <c r="K26"/>
  <c r="K25"/>
  <c r="K16"/>
  <c r="K15"/>
  <c r="K14"/>
  <c r="K13"/>
  <c r="I12"/>
  <c r="I13" s="1"/>
  <c r="I14" s="1"/>
  <c r="I15" s="1"/>
  <c r="I16" s="1"/>
  <c r="G12"/>
  <c r="G13" s="1"/>
  <c r="G14" s="1"/>
  <c r="G15" s="1"/>
  <c r="G16" s="1"/>
  <c r="G17" s="1"/>
  <c r="G18" s="1"/>
  <c r="G19" s="1"/>
  <c r="E12"/>
  <c r="E13" s="1"/>
  <c r="E14" s="1"/>
  <c r="E15" s="1"/>
  <c r="E16" s="1"/>
  <c r="E17" s="1"/>
  <c r="G421" l="1"/>
  <c r="G422" s="1"/>
  <c r="E421"/>
  <c r="E422" s="1"/>
  <c r="I17"/>
  <c r="G365"/>
  <c r="G388" s="1"/>
  <c r="G389" s="1"/>
  <c r="C388"/>
  <c r="C396"/>
  <c r="E365"/>
  <c r="E388" s="1"/>
  <c r="E389" s="1"/>
  <c r="I364"/>
  <c r="I396" s="1"/>
  <c r="I397" s="1"/>
  <c r="G364"/>
  <c r="G396" s="1"/>
  <c r="G397" s="1"/>
  <c r="C373"/>
  <c r="E373" s="1"/>
  <c r="C384" s="1"/>
  <c r="E364"/>
  <c r="E396" s="1"/>
  <c r="E397" s="1"/>
  <c r="C374"/>
  <c r="E374" s="1"/>
  <c r="E385"/>
  <c r="E370"/>
  <c r="E384"/>
  <c r="E369"/>
  <c r="C380" s="1"/>
  <c r="C383"/>
  <c r="C412"/>
  <c r="C410"/>
  <c r="C416"/>
  <c r="J407"/>
  <c r="C439"/>
  <c r="G430"/>
  <c r="G431" s="1"/>
  <c r="E430"/>
  <c r="E431" s="1"/>
  <c r="I430"/>
  <c r="I431" s="1"/>
  <c r="C430"/>
  <c r="J431"/>
  <c r="C433"/>
  <c r="C432"/>
  <c r="J422"/>
  <c r="C425"/>
  <c r="C426"/>
  <c r="J423"/>
  <c r="C424"/>
  <c r="C421"/>
  <c r="C352"/>
  <c r="E338"/>
  <c r="C340" s="1"/>
  <c r="C351"/>
  <c r="E348"/>
  <c r="C354" s="1"/>
  <c r="C336"/>
  <c r="C341"/>
  <c r="C335"/>
  <c r="C177"/>
  <c r="C342" s="1"/>
  <c r="C195"/>
  <c r="C192"/>
  <c r="C234"/>
  <c r="C328"/>
  <c r="C329" s="1"/>
  <c r="C323"/>
  <c r="C236"/>
  <c r="C235"/>
  <c r="C165"/>
  <c r="C154"/>
  <c r="C157" s="1"/>
  <c r="E165"/>
  <c r="C240"/>
  <c r="C81"/>
  <c r="E162"/>
  <c r="C239"/>
  <c r="E163"/>
  <c r="C238"/>
  <c r="C162"/>
  <c r="C163" s="1"/>
  <c r="E156"/>
  <c r="C212"/>
  <c r="C211"/>
  <c r="C210"/>
  <c r="C213"/>
  <c r="C209"/>
  <c r="C91"/>
  <c r="C267"/>
  <c r="C96"/>
  <c r="C259"/>
  <c r="C251"/>
  <c r="C265"/>
  <c r="C264"/>
  <c r="C258"/>
  <c r="C275"/>
  <c r="C281"/>
  <c r="C280"/>
  <c r="C257"/>
  <c r="C256"/>
  <c r="C273"/>
  <c r="C255"/>
  <c r="C272"/>
  <c r="C283"/>
  <c r="C291"/>
  <c r="C266"/>
  <c r="C274"/>
  <c r="C282"/>
  <c r="C290"/>
  <c r="C288"/>
  <c r="C263"/>
  <c r="C271"/>
  <c r="C279"/>
  <c r="C287"/>
  <c r="C305"/>
  <c r="C262"/>
  <c r="C278"/>
  <c r="C286"/>
  <c r="C285"/>
  <c r="C289"/>
  <c r="C254"/>
  <c r="C270"/>
  <c r="C253"/>
  <c r="C261"/>
  <c r="C269"/>
  <c r="C277"/>
  <c r="C252"/>
  <c r="C260"/>
  <c r="C268"/>
  <c r="C276"/>
  <c r="C284"/>
  <c r="C292"/>
  <c r="C250"/>
  <c r="C248"/>
  <c r="C249"/>
  <c r="C233"/>
  <c r="C232"/>
  <c r="C231"/>
  <c r="C220"/>
  <c r="I202"/>
  <c r="E151"/>
  <c r="G202"/>
  <c r="C179"/>
  <c r="E170"/>
  <c r="C196"/>
  <c r="C170"/>
  <c r="C194"/>
  <c r="C193"/>
  <c r="C198"/>
  <c r="C141"/>
  <c r="K134"/>
  <c r="C140"/>
  <c r="K133"/>
  <c r="E155"/>
  <c r="C158"/>
  <c r="C137"/>
  <c r="K132"/>
  <c r="C68"/>
  <c r="K55"/>
  <c r="C66"/>
  <c r="C65"/>
  <c r="K40"/>
  <c r="C146"/>
  <c r="C147"/>
  <c r="C126"/>
  <c r="C125"/>
  <c r="E120"/>
  <c r="E119"/>
  <c r="G109"/>
  <c r="G110" s="1"/>
  <c r="E109"/>
  <c r="E110" s="1"/>
  <c r="C120"/>
  <c r="C119"/>
  <c r="C115"/>
  <c r="C113"/>
  <c r="C116"/>
  <c r="C114"/>
  <c r="E102"/>
  <c r="E134"/>
  <c r="G134"/>
  <c r="E133"/>
  <c r="G133"/>
  <c r="E132"/>
  <c r="G132"/>
  <c r="I109"/>
  <c r="I110" s="1"/>
  <c r="E131"/>
  <c r="I134"/>
  <c r="I133"/>
  <c r="I132"/>
  <c r="I131"/>
  <c r="G131"/>
  <c r="C100"/>
  <c r="C102"/>
  <c r="G105"/>
  <c r="G106" s="1"/>
  <c r="E105"/>
  <c r="E106" s="1"/>
  <c r="I105"/>
  <c r="I106" s="1"/>
  <c r="G34"/>
  <c r="I18" l="1"/>
  <c r="I19" s="1"/>
  <c r="I365" s="1"/>
  <c r="I388" s="1"/>
  <c r="I389" s="1"/>
  <c r="E417"/>
  <c r="E393"/>
  <c r="C392"/>
  <c r="C393"/>
  <c r="C375"/>
  <c r="C399"/>
  <c r="C398"/>
  <c r="C411"/>
  <c r="E399"/>
  <c r="E380"/>
  <c r="E416"/>
  <c r="C376"/>
  <c r="C413"/>
  <c r="I380"/>
  <c r="C385"/>
  <c r="C379"/>
  <c r="C371"/>
  <c r="C350"/>
  <c r="E352"/>
  <c r="C359"/>
  <c r="C356"/>
  <c r="C360"/>
  <c r="C357"/>
  <c r="C358"/>
  <c r="C353"/>
  <c r="E351"/>
  <c r="C355"/>
  <c r="C339"/>
  <c r="C349"/>
  <c r="C343"/>
  <c r="C345"/>
  <c r="E342"/>
  <c r="E341"/>
  <c r="C344"/>
  <c r="C346"/>
  <c r="C245"/>
  <c r="C246"/>
  <c r="C247"/>
  <c r="C242"/>
  <c r="C243"/>
  <c r="C244"/>
  <c r="C241"/>
  <c r="C155"/>
  <c r="C156" s="1"/>
  <c r="I421" l="1"/>
  <c r="I422" s="1"/>
  <c r="C378"/>
</calcChain>
</file>

<file path=xl/sharedStrings.xml><?xml version="1.0" encoding="utf-8"?>
<sst xmlns="http://schemas.openxmlformats.org/spreadsheetml/2006/main" count="1485" uniqueCount="213">
  <si>
    <t>import maya.cmds as cmds</t>
  </si>
  <si>
    <t>pelvis</t>
  </si>
  <si>
    <t>,</t>
  </si>
  <si>
    <t>))</t>
  </si>
  <si>
    <t>spine_01</t>
  </si>
  <si>
    <t>spine_02</t>
  </si>
  <si>
    <t>spine_03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</si>
  <si>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</si>
  <si>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</si>
  <si>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</si>
  <si>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</si>
  <si>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</si>
  <si>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</si>
  <si>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</si>
  <si>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</si>
  <si>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</si>
  <si>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</si>
  <si>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</si>
  <si>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</si>
  <si>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</si>
  <si>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</si>
  <si>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</si>
  <si>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</si>
  <si>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</si>
  <si>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</si>
  <si>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</si>
  <si>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</si>
  <si>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</si>
  <si>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</si>
  <si>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</si>
  <si>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</si>
  <si>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</si>
  <si>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</si>
  <si>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</si>
  <si>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</si>
  <si>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</si>
  <si>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</si>
  <si>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</si>
  <si>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</si>
  <si>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</si>
  <si>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</si>
  <si>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</si>
  <si>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</si>
  <si>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</si>
  <si>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</si>
  <si>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</si>
  <si>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</si>
  <si>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</si>
  <si>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</si>
  <si>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cmds.move(</t>
  </si>
  <si>
    <t>ik_spine</t>
  </si>
  <si>
    <t>cmds.setAttr("</t>
  </si>
  <si>
    <t>",</t>
  </si>
  <si>
    <t>)</t>
  </si>
  <si>
    <t># Create Torso Joints</t>
  </si>
  <si>
    <t># Create Leg Joints (left)</t>
  </si>
  <si>
    <t># Create Arm Joints (left)</t>
  </si>
  <si>
    <t>hip</t>
  </si>
  <si>
    <t>shoulder</t>
  </si>
  <si>
    <t>cmds.parentConstraint("</t>
  </si>
  <si>
    <t>", mo=True, weight=1)</t>
  </si>
  <si>
    <t>#####</t>
  </si>
  <si>
    <t># Add Initial Skin Weights</t>
  </si>
  <si>
    <t>cmds.connectAttr("</t>
  </si>
  <si>
    <t>##### Setup Torso IK Controls</t>
  </si>
  <si>
    <t>##### Setup Torso FK Controls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</si>
  <si>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</si>
  <si>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</si>
  <si>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</si>
  <si>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</si>
  <si>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), r=</t>
  </si>
  <si>
    <t>, ch=True, o=True)</t>
  </si>
  <si>
    <t>Radius</t>
  </si>
  <si>
    <t>", r=True, s=True)</t>
  </si>
  <si>
    <t>cmds.delete("</t>
  </si>
  <si>
    <t>cmds.createNode("</t>
  </si>
  <si>
    <t>curveInfo</t>
  </si>
  <si>
    <t>multiplyDivide</t>
  </si>
  <si>
    <t>", 2)</t>
  </si>
  <si>
    <t>", round(cmds.getAttr("</t>
  </si>
  <si>
    <t>", 3)</t>
  </si>
  <si>
    <t>", 0.5)</t>
  </si>
  <si>
    <t>", 1)</t>
  </si>
  <si>
    <t>"), 2))</t>
  </si>
  <si>
    <t>pinky</t>
  </si>
  <si>
    <t>ring</t>
  </si>
  <si>
    <t>middle</t>
  </si>
  <si>
    <t>index</t>
  </si>
  <si>
    <t>thumb</t>
  </si>
  <si>
    <t>cmds.curve(name="</t>
  </si>
  <si>
    <t>", d=1, p=[(-20.70, -17.79, 94), (20.70, -17.79, 94), (20.70, 23.60, 94), (-20.70, 23.60, 94), (-20.70, -17.79, 94)])</t>
  </si>
  <si>
    <t>body_CTRL</t>
  </si>
  <si>
    <t>yxz</t>
  </si>
  <si>
    <t>zyx</t>
  </si>
  <si>
    <t>torso_grp</t>
  </si>
  <si>
    <t># Mirror Left Joints To Right</t>
  </si>
  <si>
    <t>mesh_luka_hair</t>
  </si>
  <si>
    <t>cmds.createDisplayLayer(name="</t>
  </si>
  <si>
    <t>Controls_FK</t>
  </si>
  <si>
    <t>cmds.editDisplayLayerMembers("</t>
  </si>
  <si>
    <t>", number=1, empty=True)</t>
  </si>
  <si>
    <t># Create Layer - Controls_FK</t>
  </si>
  <si>
    <t>", lock=True, keyable=False, channelBox=False)</t>
  </si>
  <si>
    <t>Skeleton</t>
  </si>
  <si>
    <t>", number=2, empty=True)</t>
  </si>
  <si>
    <t># Create Root Joint</t>
  </si>
  <si>
    <t>root</t>
  </si>
  <si>
    <t>cmds.select(d=True)</t>
  </si>
  <si>
    <t>curveShape1</t>
  </si>
  <si>
    <t>", e=True, ri="root")</t>
  </si>
  <si>
    <t>character_grp</t>
  </si>
  <si>
    <t>cmds.group(name="</t>
  </si>
  <si>
    <t>", empty=True)</t>
  </si>
  <si>
    <t>torso_normalizeScaleZ_div</t>
  </si>
  <si>
    <t>", force=True)</t>
  </si>
  <si>
    <t># -- Normalize ArcLength with character_grp Scale Z value</t>
  </si>
  <si>
    <t>##### Setup Stretch Squash Feature</t>
  </si>
  <si>
    <t># Create Control - character_CTRL</t>
  </si>
  <si>
    <t># -- Create Character Group</t>
  </si>
  <si>
    <t># -- Make Group To Control</t>
  </si>
  <si>
    <t>##### CREATE JOINT HIERARCHY</t>
  </si>
  <si>
    <t># Create Finger Joints (left)</t>
  </si>
  <si>
    <t># -- Pinky Joints (left)</t>
  </si>
  <si>
    <t># -- Ring Joints (left)</t>
  </si>
  <si>
    <t># -- Middle Joints (left)</t>
  </si>
  <si>
    <t># -- Index Joints (left)</t>
  </si>
  <si>
    <t># -- Thumb Joints (left)</t>
  </si>
  <si>
    <t># Create IK Spline</t>
  </si>
  <si>
    <t># Create Bind Joints</t>
  </si>
  <si>
    <t># Add Skin Weight For IK Spline</t>
  </si>
  <si>
    <t># Create Control - hip_CTRL</t>
  </si>
  <si>
    <t># Create Control - shoulder_CTRL</t>
  </si>
  <si>
    <t># Set Control Rotation Orders</t>
  </si>
  <si>
    <t># Parent Bind Joints To Respective Controls</t>
  </si>
  <si>
    <t># Setup Advanced Twist Controls For ik_spine</t>
  </si>
  <si>
    <t># Create FK Joints</t>
  </si>
  <si>
    <t># Set Joint Orientation</t>
  </si>
  <si>
    <t># Set Joint Rotation Order</t>
  </si>
  <si>
    <t># Create FKConst Groups - hip_CTRL And shoulder_CTRL</t>
  </si>
  <si>
    <t># Parent FKConst Groups To FK Joints</t>
  </si>
  <si>
    <t># Create Control - fk_spine_01_CTRL</t>
  </si>
  <si>
    <t># Create Control - fk_spine_02_CTRL</t>
  </si>
  <si>
    <t># -- Get ik_spine_curve ArcLength and compute stretch percentage</t>
  </si>
  <si>
    <t>torso_stretchPercentage_div</t>
  </si>
  <si>
    <t># -- Apply stretch percentage to spine joints' X scale</t>
  </si>
  <si>
    <t>torso_stretchPercentage_pow</t>
  </si>
  <si>
    <t>torso_stretchPercentage_div2</t>
  </si>
  <si>
    <t># -- Calculate volume preservation: Get square root of stretch percentage (Step 1)</t>
  </si>
  <si>
    <t># -- Calculate volume preservation:  Inverse result of Step 1 (Step 2)</t>
  </si>
  <si>
    <t># -- Apply calculated volume preservation to spine joints' X and Y Scales</t>
  </si>
  <si>
    <t># Create Control - body_CTRL</t>
  </si>
  <si>
    <t># Create Group - torso_grp</t>
  </si>
  <si>
    <t># Parent Torso Group To Control</t>
  </si>
  <si>
    <t># Fix double transformation issue</t>
  </si>
  <si>
    <t># Lock And Hide Channels That Shouldn't Be Changed By Animators</t>
  </si>
  <si>
    <t># Hide IK Spine Objects From The Scene</t>
  </si>
  <si>
    <t># Create Layer - Skeleton</t>
  </si>
  <si>
    <t>", bindMethod=2, heatmapFalloff=0.68, skinMethod=2, normalizeWeights=1, weightDistribution=0, mi=2, omi=True, dr=4, rui=True)</t>
  </si>
  <si>
    <t># Add Stretch/Squash Attribute For shoulder_CTRL</t>
  </si>
  <si>
    <t># -- Add Stretch and Squash attributes</t>
  </si>
  <si>
    <t>cmds.addAttr("</t>
  </si>
  <si>
    <t>", ln="</t>
  </si>
  <si>
    <t>stretch</t>
  </si>
  <si>
    <t>squash</t>
  </si>
  <si>
    <t>condition</t>
  </si>
  <si>
    <t>", 0)</t>
  </si>
  <si>
    <t># -- Setup Stretch nodes</t>
  </si>
  <si>
    <t># -- Setup Squash nodes</t>
  </si>
  <si>
    <t>", at="long", min=0, max=1, dv=0, keyable=True)</t>
  </si>
  <si>
    <t>##### NECK CONTROLS</t>
  </si>
  <si>
    <t>##### HEAD CONTROLS</t>
  </si>
  <si>
    <t>cmds.rotate(</t>
  </si>
  <si>
    <t>cmds.makeIdentity("</t>
  </si>
  <si>
    <t>", apply=True, t=True, r=True, s=True)</t>
  </si>
  <si>
    <t>set pivot location</t>
  </si>
  <si>
    <t>rename object</t>
  </si>
  <si>
    <t>parent constraint</t>
  </si>
  <si>
    <t>set pivot location =&gt; head</t>
  </si>
  <si>
    <t>create object =&gt; Circle</t>
  </si>
  <si>
    <t>rotate object =&gt; 45 degrees</t>
  </si>
  <si>
    <t>freeze transformation =&gt; trs</t>
  </si>
  <si>
    <t>set rotation order =&gt; yxz</t>
  </si>
  <si>
    <t>parent constraint =&gt; head_CTRL</t>
  </si>
  <si>
    <t>set pivot location =&gt; neck</t>
  </si>
  <si>
    <t>parent constraint =&gt; neck_CTRL</t>
  </si>
  <si>
    <t># Start Joint</t>
  </si>
  <si>
    <t># End Joint</t>
  </si>
  <si>
    <t># Spline Name</t>
  </si>
  <si>
    <t>ik_neck</t>
  </si>
  <si>
    <t>remove skin weight if exists</t>
  </si>
  <si>
    <t># -- Create IK Spline</t>
  </si>
  <si>
    <t># -- Create Bind Joints</t>
  </si>
  <si>
    <t># -- Add Skin Weights</t>
  </si>
  <si>
    <t>unparent object</t>
  </si>
  <si>
    <t>create object =&gt; IK Spline</t>
  </si>
  <si>
    <t># Setup Advanced Twist Controls</t>
  </si>
  <si>
    <t>enable twist control</t>
  </si>
  <si>
    <t>set world up type =&gt; Object Rotation Up (Start/End)</t>
  </si>
  <si>
    <t>set world up object 1</t>
  </si>
  <si>
    <t>set world up object 2</t>
  </si>
  <si>
    <t>create start bind joint</t>
  </si>
  <si>
    <t>create end bind joint</t>
  </si>
  <si>
    <t>skin weight =&gt; IK spline to start/end bind joints</t>
  </si>
  <si>
    <t># Setup IK Spline =&gt; neck</t>
  </si>
  <si>
    <t>create object =&gt; Nurb Circle</t>
  </si>
  <si>
    <t># Create IK Control =&gt; neck</t>
  </si>
  <si>
    <t># Create IK Control =&gt; head</t>
  </si>
  <si>
    <t>neck_01</t>
  </si>
  <si>
    <t>neck_02</t>
  </si>
  <si>
    <t xml:space="preserve">", </t>
  </si>
  <si>
    <t>);</t>
  </si>
  <si>
    <t>#### NECK AND HEAD CONTROLS</t>
  </si>
  <si>
    <t>neck_03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</si>
</sst>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0" fontId="5" fillId="0" borderId="0" xfId="0" applyFont="1"/>
    <xf numFmtId="0" fontId="12" fillId="0" borderId="0" xfId="0" applyFont="1" applyAlignment="1">
      <alignment horizontal="right"/>
    </xf>
    <xf numFmtId="0" fontId="13" fillId="2" borderId="0" xfId="0" applyFont="1" applyFill="1"/>
    <xf numFmtId="0" fontId="13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ill="1"/>
    <xf numFmtId="0" fontId="2" fillId="4" borderId="0" xfId="0" applyFont="1" applyFill="1"/>
    <xf numFmtId="164" fontId="3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0" fillId="4" borderId="0" xfId="0" applyFont="1" applyFill="1"/>
    <xf numFmtId="164" fontId="6" fillId="4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4" fontId="9" fillId="4" borderId="0" xfId="0" applyNumberFormat="1" applyFont="1" applyFill="1" applyAlignment="1">
      <alignment horizontal="center"/>
    </xf>
    <xf numFmtId="0" fontId="8" fillId="4" borderId="0" xfId="0" applyFont="1" applyFill="1"/>
    <xf numFmtId="0" fontId="13" fillId="4" borderId="0" xfId="0" applyFont="1" applyFill="1"/>
    <xf numFmtId="0" fontId="0" fillId="4" borderId="0" xfId="0" applyFill="1" applyAlignment="1">
      <alignment horizontal="center"/>
    </xf>
    <xf numFmtId="0" fontId="5" fillId="4" borderId="0" xfId="0" applyFont="1" applyFill="1"/>
    <xf numFmtId="1" fontId="3" fillId="4" borderId="0" xfId="0" applyNumberFormat="1" applyFont="1" applyFill="1" applyAlignment="1">
      <alignment horizontal="center"/>
    </xf>
    <xf numFmtId="0" fontId="11" fillId="4" borderId="0" xfId="0" applyFont="1" applyFill="1"/>
    <xf numFmtId="0" fontId="0" fillId="4" borderId="0" xfId="0" applyFont="1" applyFill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39"/>
  <sheetViews>
    <sheetView tabSelected="1" topLeftCell="A349" zoomScaleNormal="100" workbookViewId="0">
      <selection activeCell="C366" sqref="C366"/>
    </sheetView>
  </sheetViews>
  <sheetFormatPr defaultRowHeight="15"/>
  <cols>
    <col min="1" max="1" width="2.85546875" customWidth="1"/>
    <col min="2" max="2" width="13.42578125" customWidth="1"/>
    <col min="3" max="3" width="34" style="1" customWidth="1"/>
    <col min="4" max="4" width="5.42578125" customWidth="1"/>
    <col min="5" max="5" width="13.42578125" style="3" customWidth="1"/>
    <col min="6" max="6" width="1.5703125" bestFit="1" customWidth="1"/>
    <col min="7" max="7" width="13.42578125" style="4" customWidth="1"/>
    <col min="8" max="8" width="1.5703125" bestFit="1" customWidth="1"/>
    <col min="9" max="9" width="13.42578125" style="5" customWidth="1"/>
    <col min="10" max="10" width="13.7109375" customWidth="1"/>
    <col min="11" max="11" width="11.85546875" customWidth="1"/>
    <col min="12" max="12" width="36.7109375" customWidth="1"/>
    <col min="13" max="13" width="2" style="2" bestFit="1" customWidth="1"/>
    <col min="14" max="14" width="7.5703125" style="3" customWidth="1"/>
    <col min="15" max="15" width="7.5703125" style="4" customWidth="1"/>
    <col min="16" max="16" width="7.5703125" style="5" customWidth="1"/>
    <col min="17" max="17" width="7.5703125" style="11" customWidth="1"/>
    <col min="18" max="18" width="9.140625" style="12"/>
  </cols>
  <sheetData>
    <row r="1" spans="1:18">
      <c r="B1" s="2" t="s">
        <v>0</v>
      </c>
    </row>
    <row r="3" spans="1:18">
      <c r="B3" s="2" t="s">
        <v>61</v>
      </c>
      <c r="C3" s="1" t="s">
        <v>9</v>
      </c>
      <c r="E3" s="3" t="s">
        <v>10</v>
      </c>
      <c r="G3" s="4" t="s">
        <v>11</v>
      </c>
      <c r="I3" s="5" t="s">
        <v>12</v>
      </c>
      <c r="N3" s="3" t="s">
        <v>10</v>
      </c>
      <c r="O3" s="4" t="s">
        <v>11</v>
      </c>
      <c r="P3" s="5" t="s">
        <v>12</v>
      </c>
      <c r="Q3" s="11" t="s">
        <v>72</v>
      </c>
    </row>
    <row r="4" spans="1:18">
      <c r="B4" s="2"/>
    </row>
    <row r="5" spans="1:18" s="19" customFormat="1">
      <c r="A5" s="18" t="s">
        <v>120</v>
      </c>
      <c r="C5" s="20"/>
      <c r="E5" s="21"/>
      <c r="G5" s="22"/>
      <c r="I5" s="23"/>
      <c r="M5" s="18"/>
      <c r="N5" s="21"/>
      <c r="O5" s="22"/>
      <c r="P5" s="23"/>
      <c r="Q5" s="24"/>
      <c r="R5" s="25"/>
    </row>
    <row r="6" spans="1:18" s="19" customFormat="1">
      <c r="B6" s="18" t="s">
        <v>105</v>
      </c>
      <c r="C6" s="20"/>
      <c r="E6" s="21">
        <v>0</v>
      </c>
      <c r="G6" s="22">
        <v>7.1</v>
      </c>
      <c r="I6" s="23">
        <v>0</v>
      </c>
      <c r="M6" s="18"/>
      <c r="N6" s="21"/>
      <c r="O6" s="22"/>
      <c r="P6" s="23"/>
      <c r="Q6" s="24"/>
      <c r="R6" s="25"/>
    </row>
    <row r="7" spans="1:18" s="19" customFormat="1">
      <c r="B7" s="19" t="s">
        <v>107</v>
      </c>
      <c r="C7" s="20"/>
      <c r="E7" s="21"/>
      <c r="G7" s="22"/>
      <c r="I7" s="23"/>
      <c r="M7" s="18" t="s">
        <v>8</v>
      </c>
      <c r="N7" s="21"/>
      <c r="O7" s="22"/>
      <c r="P7" s="23"/>
      <c r="Q7" s="24"/>
      <c r="R7" s="25"/>
    </row>
    <row r="8" spans="1:18" s="19" customFormat="1">
      <c r="B8" s="19" t="s">
        <v>13</v>
      </c>
      <c r="C8" s="20" t="s">
        <v>106</v>
      </c>
      <c r="D8" s="19" t="s">
        <v>14</v>
      </c>
      <c r="E8" s="26">
        <f>E6</f>
        <v>0</v>
      </c>
      <c r="F8" s="19" t="s">
        <v>2</v>
      </c>
      <c r="G8" s="27">
        <f>G6</f>
        <v>7.1</v>
      </c>
      <c r="H8" s="19" t="s">
        <v>2</v>
      </c>
      <c r="I8" s="28">
        <f>I6</f>
        <v>0</v>
      </c>
      <c r="J8" s="19" t="s">
        <v>3</v>
      </c>
      <c r="M8" s="18" t="s">
        <v>8</v>
      </c>
      <c r="N8" s="21"/>
      <c r="O8" s="22"/>
      <c r="P8" s="23"/>
      <c r="Q8" s="24"/>
      <c r="R8" s="25"/>
    </row>
    <row r="9" spans="1:18">
      <c r="B9" s="2"/>
    </row>
    <row r="10" spans="1:18" s="19" customFormat="1">
      <c r="B10" s="18" t="s">
        <v>54</v>
      </c>
      <c r="C10" s="20"/>
      <c r="E10" s="21">
        <v>0</v>
      </c>
      <c r="G10" s="22">
        <v>7.1</v>
      </c>
      <c r="I10" s="23">
        <v>94</v>
      </c>
      <c r="M10" s="18"/>
      <c r="N10" s="21"/>
      <c r="O10" s="22"/>
      <c r="P10" s="23"/>
      <c r="Q10" s="24"/>
      <c r="R10" s="25"/>
    </row>
    <row r="11" spans="1:18" s="19" customFormat="1">
      <c r="B11" s="19" t="s">
        <v>107</v>
      </c>
      <c r="C11" s="20"/>
      <c r="E11" s="21"/>
      <c r="G11" s="22"/>
      <c r="I11" s="23"/>
      <c r="M11" s="18" t="s">
        <v>8</v>
      </c>
      <c r="N11" s="21"/>
      <c r="O11" s="22"/>
      <c r="P11" s="23"/>
      <c r="Q11" s="24"/>
      <c r="R11" s="25"/>
    </row>
    <row r="12" spans="1:18" s="19" customFormat="1">
      <c r="B12" s="19" t="s">
        <v>13</v>
      </c>
      <c r="C12" s="20" t="s">
        <v>1</v>
      </c>
      <c r="D12" s="19" t="s">
        <v>14</v>
      </c>
      <c r="E12" s="26">
        <f>E10</f>
        <v>0</v>
      </c>
      <c r="F12" s="19" t="s">
        <v>2</v>
      </c>
      <c r="G12" s="27">
        <f>G10</f>
        <v>7.1</v>
      </c>
      <c r="H12" s="19" t="s">
        <v>2</v>
      </c>
      <c r="I12" s="28">
        <f>I10</f>
        <v>94</v>
      </c>
      <c r="J12" s="19" t="s">
        <v>3</v>
      </c>
      <c r="K12" s="29"/>
      <c r="M12" s="18" t="s">
        <v>8</v>
      </c>
      <c r="N12" s="21"/>
      <c r="O12" s="22"/>
      <c r="P12" s="23"/>
      <c r="Q12" s="24"/>
      <c r="R12" s="25"/>
    </row>
    <row r="13" spans="1:18" s="19" customFormat="1">
      <c r="B13" s="19" t="s">
        <v>13</v>
      </c>
      <c r="C13" s="20" t="s">
        <v>4</v>
      </c>
      <c r="D13" s="19" t="s">
        <v>14</v>
      </c>
      <c r="E13" s="26">
        <f t="shared" ref="E13:E17" si="0">E12+N13</f>
        <v>0</v>
      </c>
      <c r="F13" s="19" t="s">
        <v>2</v>
      </c>
      <c r="G13" s="27">
        <f t="shared" ref="G13:G17" si="1">G12+O13</f>
        <v>7.1</v>
      </c>
      <c r="H13" s="19" t="s">
        <v>2</v>
      </c>
      <c r="I13" s="28">
        <f t="shared" ref="I13:I17" si="2">I12+P13</f>
        <v>101</v>
      </c>
      <c r="J13" s="19" t="s">
        <v>15</v>
      </c>
      <c r="K13" s="30" t="str">
        <f t="shared" ref="K13:K17" si="3">C12</f>
        <v>pelvis</v>
      </c>
      <c r="L13" s="19" t="s">
        <v>68</v>
      </c>
      <c r="M13" s="18" t="s">
        <v>8</v>
      </c>
      <c r="N13" s="21">
        <v>0</v>
      </c>
      <c r="O13" s="22">
        <v>0</v>
      </c>
      <c r="P13" s="23">
        <v>7</v>
      </c>
      <c r="Q13" s="24"/>
      <c r="R13" s="25"/>
    </row>
    <row r="14" spans="1:18" s="19" customFormat="1">
      <c r="B14" s="19" t="s">
        <v>13</v>
      </c>
      <c r="C14" s="20" t="s">
        <v>5</v>
      </c>
      <c r="D14" s="19" t="s">
        <v>14</v>
      </c>
      <c r="E14" s="26">
        <f t="shared" si="0"/>
        <v>0</v>
      </c>
      <c r="F14" s="19" t="s">
        <v>2</v>
      </c>
      <c r="G14" s="27">
        <f t="shared" si="1"/>
        <v>7.1</v>
      </c>
      <c r="H14" s="19" t="s">
        <v>2</v>
      </c>
      <c r="I14" s="28">
        <f t="shared" si="2"/>
        <v>113</v>
      </c>
      <c r="J14" s="19" t="s">
        <v>15</v>
      </c>
      <c r="K14" s="30" t="str">
        <f t="shared" si="3"/>
        <v>spine_01</v>
      </c>
      <c r="L14" s="19" t="s">
        <v>68</v>
      </c>
      <c r="M14" s="18" t="s">
        <v>8</v>
      </c>
      <c r="N14" s="21">
        <v>0</v>
      </c>
      <c r="O14" s="22">
        <v>0</v>
      </c>
      <c r="P14" s="23">
        <v>12</v>
      </c>
      <c r="Q14" s="24"/>
      <c r="R14" s="25"/>
    </row>
    <row r="15" spans="1:18" s="19" customFormat="1">
      <c r="B15" s="19" t="s">
        <v>13</v>
      </c>
      <c r="C15" s="20" t="s">
        <v>6</v>
      </c>
      <c r="D15" s="19" t="s">
        <v>14</v>
      </c>
      <c r="E15" s="26">
        <f t="shared" si="0"/>
        <v>0</v>
      </c>
      <c r="F15" s="19" t="s">
        <v>2</v>
      </c>
      <c r="G15" s="27">
        <f t="shared" si="1"/>
        <v>7.1</v>
      </c>
      <c r="H15" s="19" t="s">
        <v>2</v>
      </c>
      <c r="I15" s="28">
        <f t="shared" si="2"/>
        <v>125</v>
      </c>
      <c r="J15" s="19" t="s">
        <v>15</v>
      </c>
      <c r="K15" s="30" t="str">
        <f t="shared" si="3"/>
        <v>spine_02</v>
      </c>
      <c r="L15" s="19" t="s">
        <v>68</v>
      </c>
      <c r="M15" s="18" t="s">
        <v>8</v>
      </c>
      <c r="N15" s="21">
        <v>0</v>
      </c>
      <c r="O15" s="22">
        <v>0</v>
      </c>
      <c r="P15" s="23">
        <v>12</v>
      </c>
      <c r="Q15" s="24"/>
      <c r="R15" s="25"/>
    </row>
    <row r="16" spans="1:18" s="19" customFormat="1">
      <c r="B16" s="19" t="s">
        <v>13</v>
      </c>
      <c r="C16" s="20" t="s">
        <v>207</v>
      </c>
      <c r="D16" s="19" t="s">
        <v>14</v>
      </c>
      <c r="E16" s="26">
        <f t="shared" si="0"/>
        <v>0</v>
      </c>
      <c r="F16" s="19" t="s">
        <v>2</v>
      </c>
      <c r="G16" s="27">
        <f t="shared" si="1"/>
        <v>7.1</v>
      </c>
      <c r="H16" s="19" t="s">
        <v>2</v>
      </c>
      <c r="I16" s="28">
        <f t="shared" si="2"/>
        <v>133.5</v>
      </c>
      <c r="J16" s="19" t="s">
        <v>15</v>
      </c>
      <c r="K16" s="30" t="str">
        <f t="shared" si="3"/>
        <v>spine_03</v>
      </c>
      <c r="L16" s="19" t="s">
        <v>68</v>
      </c>
      <c r="M16" s="18" t="s">
        <v>8</v>
      </c>
      <c r="N16" s="21">
        <v>0</v>
      </c>
      <c r="O16" s="22">
        <v>0</v>
      </c>
      <c r="P16" s="23">
        <v>8.5</v>
      </c>
      <c r="Q16" s="24"/>
      <c r="R16" s="25"/>
    </row>
    <row r="17" spans="2:18" s="19" customFormat="1">
      <c r="B17" s="19" t="s">
        <v>13</v>
      </c>
      <c r="C17" s="20" t="s">
        <v>208</v>
      </c>
      <c r="D17" s="19" t="s">
        <v>14</v>
      </c>
      <c r="E17" s="26">
        <f t="shared" si="0"/>
        <v>0</v>
      </c>
      <c r="F17" s="19" t="s">
        <v>2</v>
      </c>
      <c r="G17" s="27">
        <f t="shared" si="1"/>
        <v>7.1</v>
      </c>
      <c r="H17" s="19" t="s">
        <v>2</v>
      </c>
      <c r="I17" s="28">
        <f t="shared" si="2"/>
        <v>137</v>
      </c>
      <c r="J17" s="19" t="s">
        <v>15</v>
      </c>
      <c r="K17" s="30" t="str">
        <f t="shared" si="3"/>
        <v>neck_01</v>
      </c>
      <c r="L17" s="19" t="s">
        <v>68</v>
      </c>
      <c r="M17" s="18" t="s">
        <v>8</v>
      </c>
      <c r="N17" s="21">
        <v>0</v>
      </c>
      <c r="O17" s="22">
        <v>0</v>
      </c>
      <c r="P17" s="23">
        <v>3.5</v>
      </c>
      <c r="Q17" s="24"/>
      <c r="R17" s="25"/>
    </row>
    <row r="18" spans="2:18" s="19" customFormat="1">
      <c r="B18" s="19" t="s">
        <v>13</v>
      </c>
      <c r="C18" s="20" t="s">
        <v>212</v>
      </c>
      <c r="D18" s="19" t="s">
        <v>14</v>
      </c>
      <c r="E18" s="26">
        <f t="shared" ref="E18:E19" si="4">E17+N18</f>
        <v>0</v>
      </c>
      <c r="F18" s="19" t="s">
        <v>2</v>
      </c>
      <c r="G18" s="27">
        <f t="shared" ref="G18:G19" si="5">G17+O18</f>
        <v>7.1</v>
      </c>
      <c r="H18" s="19" t="s">
        <v>2</v>
      </c>
      <c r="I18" s="28">
        <f t="shared" ref="I18:I19" si="6">I17+P18</f>
        <v>140.5</v>
      </c>
      <c r="J18" s="19" t="s">
        <v>15</v>
      </c>
      <c r="K18" s="30" t="str">
        <f t="shared" ref="K18" si="7">C17</f>
        <v>neck_02</v>
      </c>
      <c r="L18" s="19" t="s">
        <v>68</v>
      </c>
      <c r="M18" s="18" t="s">
        <v>8</v>
      </c>
      <c r="N18" s="21">
        <v>0</v>
      </c>
      <c r="O18" s="22">
        <v>0</v>
      </c>
      <c r="P18" s="23">
        <v>3.5</v>
      </c>
      <c r="Q18" s="24"/>
      <c r="R18" s="25"/>
    </row>
    <row r="19" spans="2:18" s="19" customFormat="1">
      <c r="B19" s="19" t="s">
        <v>13</v>
      </c>
      <c r="C19" s="20" t="s">
        <v>7</v>
      </c>
      <c r="D19" s="19" t="s">
        <v>14</v>
      </c>
      <c r="E19" s="26">
        <f t="shared" si="4"/>
        <v>0</v>
      </c>
      <c r="F19" s="19" t="s">
        <v>2</v>
      </c>
      <c r="G19" s="27">
        <f t="shared" si="5"/>
        <v>7.1</v>
      </c>
      <c r="H19" s="19" t="s">
        <v>2</v>
      </c>
      <c r="I19" s="28">
        <f t="shared" si="6"/>
        <v>146.5</v>
      </c>
      <c r="J19" s="19" t="s">
        <v>15</v>
      </c>
      <c r="K19" s="30" t="str">
        <f>C18</f>
        <v>neck_03</v>
      </c>
      <c r="L19" s="19" t="s">
        <v>68</v>
      </c>
      <c r="M19" s="18" t="s">
        <v>8</v>
      </c>
      <c r="N19" s="21">
        <v>0</v>
      </c>
      <c r="O19" s="22">
        <v>0</v>
      </c>
      <c r="P19" s="23">
        <v>6</v>
      </c>
      <c r="Q19" s="24"/>
      <c r="R19" s="25"/>
    </row>
    <row r="20" spans="2:18" s="19" customFormat="1">
      <c r="B20" s="19" t="s">
        <v>51</v>
      </c>
      <c r="C20" s="30" t="str">
        <f>CONCATENATE(C19, ".jointOrientY")</f>
        <v>head.jointOrientY</v>
      </c>
      <c r="D20" s="19" t="s">
        <v>209</v>
      </c>
      <c r="E20" s="26">
        <v>0</v>
      </c>
      <c r="G20" s="27"/>
      <c r="I20" s="28"/>
      <c r="J20" s="19" t="s">
        <v>210</v>
      </c>
      <c r="K20" s="29"/>
      <c r="M20" s="18"/>
      <c r="N20" s="21"/>
      <c r="O20" s="22"/>
      <c r="P20" s="23"/>
      <c r="Q20" s="24"/>
      <c r="R20" s="25"/>
    </row>
    <row r="22" spans="2:18" s="19" customFormat="1">
      <c r="B22" s="18" t="s">
        <v>55</v>
      </c>
      <c r="C22" s="20"/>
      <c r="E22" s="21">
        <v>8</v>
      </c>
      <c r="G22" s="22">
        <v>4</v>
      </c>
      <c r="I22" s="23">
        <v>93</v>
      </c>
      <c r="M22" s="18"/>
      <c r="N22" s="21"/>
      <c r="O22" s="22"/>
      <c r="P22" s="23"/>
      <c r="R22" s="25"/>
    </row>
    <row r="23" spans="2:18" s="19" customFormat="1">
      <c r="B23" s="19" t="s">
        <v>107</v>
      </c>
      <c r="C23" s="20"/>
      <c r="E23" s="21"/>
      <c r="G23" s="22"/>
      <c r="I23" s="23"/>
      <c r="M23" s="18" t="s">
        <v>8</v>
      </c>
      <c r="N23" s="21"/>
      <c r="O23" s="22"/>
      <c r="P23" s="23"/>
      <c r="R23" s="25"/>
    </row>
    <row r="24" spans="2:18" s="19" customFormat="1">
      <c r="B24" s="19" t="s">
        <v>13</v>
      </c>
      <c r="C24" s="20" t="s">
        <v>16</v>
      </c>
      <c r="D24" s="19" t="s">
        <v>14</v>
      </c>
      <c r="E24" s="26">
        <f>E22</f>
        <v>8</v>
      </c>
      <c r="F24" s="19" t="s">
        <v>2</v>
      </c>
      <c r="G24" s="27">
        <f>G22</f>
        <v>4</v>
      </c>
      <c r="H24" s="19" t="s">
        <v>2</v>
      </c>
      <c r="I24" s="28">
        <f>I22</f>
        <v>93</v>
      </c>
      <c r="J24" s="19" t="s">
        <v>3</v>
      </c>
      <c r="M24" s="18" t="s">
        <v>8</v>
      </c>
      <c r="N24" s="21"/>
      <c r="O24" s="22"/>
      <c r="P24" s="23"/>
      <c r="R24" s="25"/>
    </row>
    <row r="25" spans="2:18" s="19" customFormat="1">
      <c r="B25" s="19" t="s">
        <v>13</v>
      </c>
      <c r="C25" s="20" t="s">
        <v>17</v>
      </c>
      <c r="D25" s="19" t="s">
        <v>14</v>
      </c>
      <c r="E25" s="26">
        <f>E24+N25</f>
        <v>8</v>
      </c>
      <c r="F25" s="19" t="s">
        <v>2</v>
      </c>
      <c r="G25" s="27">
        <f>G24+O25</f>
        <v>1.6</v>
      </c>
      <c r="H25" s="19" t="s">
        <v>2</v>
      </c>
      <c r="I25" s="28">
        <f>I24+P25</f>
        <v>52.5</v>
      </c>
      <c r="J25" s="19" t="s">
        <v>15</v>
      </c>
      <c r="K25" s="30" t="str">
        <f>C24</f>
        <v>thigh_l</v>
      </c>
      <c r="L25" s="19" t="s">
        <v>68</v>
      </c>
      <c r="M25" s="18" t="s">
        <v>8</v>
      </c>
      <c r="N25" s="21">
        <v>0</v>
      </c>
      <c r="O25" s="22">
        <v>-2.4</v>
      </c>
      <c r="P25" s="23">
        <v>-40.5</v>
      </c>
      <c r="R25" s="25"/>
    </row>
    <row r="26" spans="2:18" s="19" customFormat="1">
      <c r="B26" s="19" t="s">
        <v>13</v>
      </c>
      <c r="C26" s="20" t="s">
        <v>20</v>
      </c>
      <c r="D26" s="19" t="s">
        <v>14</v>
      </c>
      <c r="E26" s="26">
        <f>E25+N26</f>
        <v>8</v>
      </c>
      <c r="F26" s="19" t="s">
        <v>2</v>
      </c>
      <c r="G26" s="27">
        <f>G25+O26</f>
        <v>1.3</v>
      </c>
      <c r="H26" s="19" t="s">
        <v>2</v>
      </c>
      <c r="I26" s="28">
        <f>I25+P26</f>
        <v>13.600000000000001</v>
      </c>
      <c r="J26" s="19" t="s">
        <v>15</v>
      </c>
      <c r="K26" s="30" t="str">
        <f>C25</f>
        <v>calf_l</v>
      </c>
      <c r="L26" s="19" t="s">
        <v>68</v>
      </c>
      <c r="M26" s="18" t="s">
        <v>8</v>
      </c>
      <c r="N26" s="21">
        <v>0</v>
      </c>
      <c r="O26" s="22">
        <v>-0.3</v>
      </c>
      <c r="P26" s="23">
        <v>-38.9</v>
      </c>
      <c r="R26" s="25"/>
    </row>
    <row r="27" spans="2:18" s="19" customFormat="1">
      <c r="B27" s="19" t="s">
        <v>13</v>
      </c>
      <c r="C27" s="20" t="s">
        <v>18</v>
      </c>
      <c r="D27" s="19" t="s">
        <v>14</v>
      </c>
      <c r="E27" s="26">
        <f>E26+N27</f>
        <v>8</v>
      </c>
      <c r="F27" s="19" t="s">
        <v>2</v>
      </c>
      <c r="G27" s="27">
        <f>G26+O27</f>
        <v>-10</v>
      </c>
      <c r="H27" s="19" t="s">
        <v>2</v>
      </c>
      <c r="I27" s="28">
        <f>I26+P27</f>
        <v>0</v>
      </c>
      <c r="J27" s="19" t="s">
        <v>15</v>
      </c>
      <c r="K27" s="30" t="str">
        <f>C26</f>
        <v>foot_l</v>
      </c>
      <c r="L27" s="19" t="s">
        <v>68</v>
      </c>
      <c r="M27" s="18" t="s">
        <v>8</v>
      </c>
      <c r="N27" s="21">
        <v>0</v>
      </c>
      <c r="O27" s="22">
        <v>-11.3</v>
      </c>
      <c r="P27" s="23">
        <v>-13.6</v>
      </c>
      <c r="R27" s="25"/>
    </row>
    <row r="29" spans="2:18" s="19" customFormat="1">
      <c r="B29" s="18" t="s">
        <v>56</v>
      </c>
      <c r="C29" s="20"/>
      <c r="E29" s="21">
        <v>3</v>
      </c>
      <c r="G29" s="22">
        <v>7.1</v>
      </c>
      <c r="I29" s="23">
        <v>132</v>
      </c>
      <c r="M29" s="18"/>
      <c r="N29" s="21"/>
      <c r="O29" s="22"/>
      <c r="P29" s="23"/>
      <c r="R29" s="25"/>
    </row>
    <row r="30" spans="2:18" s="19" customFormat="1">
      <c r="B30" s="19" t="s">
        <v>107</v>
      </c>
      <c r="C30" s="20"/>
      <c r="E30" s="21"/>
      <c r="G30" s="22"/>
      <c r="I30" s="23"/>
      <c r="M30" s="18" t="s">
        <v>8</v>
      </c>
      <c r="N30" s="21"/>
      <c r="O30" s="22"/>
      <c r="P30" s="23"/>
      <c r="R30" s="25"/>
    </row>
    <row r="31" spans="2:18" s="19" customFormat="1">
      <c r="B31" s="19" t="s">
        <v>13</v>
      </c>
      <c r="C31" s="20" t="s">
        <v>21</v>
      </c>
      <c r="D31" s="19" t="s">
        <v>14</v>
      </c>
      <c r="E31" s="26">
        <f>E29</f>
        <v>3</v>
      </c>
      <c r="F31" s="19" t="s">
        <v>2</v>
      </c>
      <c r="G31" s="27">
        <f>G29</f>
        <v>7.1</v>
      </c>
      <c r="H31" s="19" t="s">
        <v>2</v>
      </c>
      <c r="I31" s="28">
        <f>I29</f>
        <v>132</v>
      </c>
      <c r="J31" s="19" t="s">
        <v>3</v>
      </c>
      <c r="M31" s="18" t="s">
        <v>8</v>
      </c>
      <c r="N31" s="21"/>
      <c r="O31" s="22"/>
      <c r="P31" s="23"/>
      <c r="R31" s="25"/>
    </row>
    <row r="32" spans="2:18" s="19" customFormat="1">
      <c r="B32" s="19" t="s">
        <v>13</v>
      </c>
      <c r="C32" s="20" t="s">
        <v>22</v>
      </c>
      <c r="D32" s="19" t="s">
        <v>14</v>
      </c>
      <c r="E32" s="26">
        <f>E31+N32</f>
        <v>16</v>
      </c>
      <c r="F32" s="19" t="s">
        <v>2</v>
      </c>
      <c r="G32" s="27">
        <f>G31+O32</f>
        <v>7.1</v>
      </c>
      <c r="H32" s="19" t="s">
        <v>2</v>
      </c>
      <c r="I32" s="28">
        <f>I31+P32</f>
        <v>127.4</v>
      </c>
      <c r="J32" s="19" t="s">
        <v>15</v>
      </c>
      <c r="K32" s="30" t="str">
        <f>C31</f>
        <v>clavicle_l</v>
      </c>
      <c r="L32" s="19" t="s">
        <v>68</v>
      </c>
      <c r="M32" s="18" t="s">
        <v>8</v>
      </c>
      <c r="N32" s="21">
        <v>13</v>
      </c>
      <c r="O32" s="22">
        <v>0</v>
      </c>
      <c r="P32" s="23">
        <v>-4.5999999999999996</v>
      </c>
      <c r="R32" s="25"/>
    </row>
    <row r="33" spans="2:18" s="19" customFormat="1">
      <c r="B33" s="19" t="s">
        <v>13</v>
      </c>
      <c r="C33" s="20" t="s">
        <v>23</v>
      </c>
      <c r="D33" s="19" t="s">
        <v>14</v>
      </c>
      <c r="E33" s="26">
        <f>E32+N33</f>
        <v>34.799999999999997</v>
      </c>
      <c r="F33" s="19" t="s">
        <v>2</v>
      </c>
      <c r="G33" s="27">
        <f>G32+O33</f>
        <v>7.1999999999999993</v>
      </c>
      <c r="H33" s="19" t="s">
        <v>2</v>
      </c>
      <c r="I33" s="28">
        <f>I32+P33</f>
        <v>127.4</v>
      </c>
      <c r="J33" s="19" t="s">
        <v>15</v>
      </c>
      <c r="K33" s="30" t="str">
        <f>C32</f>
        <v>upperarm_l</v>
      </c>
      <c r="L33" s="19" t="s">
        <v>68</v>
      </c>
      <c r="M33" s="18" t="s">
        <v>8</v>
      </c>
      <c r="N33" s="21">
        <v>18.8</v>
      </c>
      <c r="O33" s="22">
        <v>0.1</v>
      </c>
      <c r="P33" s="23">
        <v>0</v>
      </c>
      <c r="R33" s="25"/>
    </row>
    <row r="34" spans="2:18" s="19" customFormat="1">
      <c r="B34" s="19" t="s">
        <v>13</v>
      </c>
      <c r="C34" s="20" t="s">
        <v>24</v>
      </c>
      <c r="D34" s="19" t="s">
        <v>14</v>
      </c>
      <c r="E34" s="26">
        <f>E33+N34</f>
        <v>56.599999999999994</v>
      </c>
      <c r="F34" s="19" t="s">
        <v>2</v>
      </c>
      <c r="G34" s="27">
        <f>G33+O34</f>
        <v>7.1</v>
      </c>
      <c r="H34" s="19" t="s">
        <v>2</v>
      </c>
      <c r="I34" s="28">
        <f>I33+P34</f>
        <v>127.4</v>
      </c>
      <c r="J34" s="19" t="s">
        <v>15</v>
      </c>
      <c r="K34" s="30" t="str">
        <f>C33</f>
        <v>lowerarm_l</v>
      </c>
      <c r="L34" s="19" t="s">
        <v>68</v>
      </c>
      <c r="M34" s="18" t="s">
        <v>8</v>
      </c>
      <c r="N34" s="21">
        <v>21.8</v>
      </c>
      <c r="O34" s="22">
        <v>-0.1</v>
      </c>
      <c r="P34" s="23">
        <v>0</v>
      </c>
      <c r="R34" s="25"/>
    </row>
    <row r="36" spans="2:18" s="19" customFormat="1">
      <c r="B36" s="18" t="s">
        <v>121</v>
      </c>
      <c r="C36" s="20"/>
      <c r="E36" s="21"/>
      <c r="G36" s="22"/>
      <c r="I36" s="23"/>
      <c r="M36" s="18"/>
      <c r="N36" s="21"/>
      <c r="O36" s="22"/>
      <c r="P36" s="23"/>
      <c r="R36" s="25"/>
    </row>
    <row r="37" spans="2:18" s="19" customFormat="1">
      <c r="B37" s="25" t="s">
        <v>122</v>
      </c>
      <c r="C37" s="20"/>
      <c r="E37" s="21">
        <v>64.7</v>
      </c>
      <c r="G37" s="22">
        <v>11.3</v>
      </c>
      <c r="I37" s="23">
        <v>127.3</v>
      </c>
      <c r="M37" s="18"/>
      <c r="N37" s="21"/>
      <c r="O37" s="22"/>
      <c r="P37" s="23"/>
      <c r="R37" s="25"/>
    </row>
    <row r="38" spans="2:18" s="19" customFormat="1">
      <c r="B38" s="19" t="s">
        <v>107</v>
      </c>
      <c r="C38" s="20"/>
      <c r="E38" s="21"/>
      <c r="G38" s="22"/>
      <c r="I38" s="23"/>
      <c r="M38" s="18" t="s">
        <v>8</v>
      </c>
      <c r="N38" s="21"/>
      <c r="O38" s="22"/>
      <c r="P38" s="23"/>
      <c r="R38" s="25"/>
    </row>
    <row r="39" spans="2:18" s="19" customFormat="1">
      <c r="B39" s="19" t="s">
        <v>13</v>
      </c>
      <c r="C39" s="30" t="str">
        <f>CONCATENATE(N39,"_01_l")</f>
        <v>pinky_01_l</v>
      </c>
      <c r="D39" s="19" t="s">
        <v>14</v>
      </c>
      <c r="E39" s="26">
        <f>E37</f>
        <v>64.7</v>
      </c>
      <c r="F39" s="19" t="s">
        <v>2</v>
      </c>
      <c r="G39" s="27">
        <f>G37</f>
        <v>11.3</v>
      </c>
      <c r="H39" s="19" t="s">
        <v>2</v>
      </c>
      <c r="I39" s="28">
        <f>I37</f>
        <v>127.3</v>
      </c>
      <c r="J39" s="19" t="s">
        <v>3</v>
      </c>
      <c r="M39" s="18" t="s">
        <v>8</v>
      </c>
      <c r="N39" s="20" t="s">
        <v>84</v>
      </c>
      <c r="O39" s="22"/>
      <c r="P39" s="23"/>
      <c r="R39" s="25"/>
    </row>
    <row r="40" spans="2:18" s="19" customFormat="1">
      <c r="B40" s="19" t="s">
        <v>13</v>
      </c>
      <c r="C40" s="30" t="str">
        <f>CONCATENATE(N39,"_02_l")</f>
        <v>pinky_02_l</v>
      </c>
      <c r="D40" s="19" t="s">
        <v>14</v>
      </c>
      <c r="E40" s="26">
        <f>E39+N40</f>
        <v>66.2</v>
      </c>
      <c r="F40" s="19" t="s">
        <v>2</v>
      </c>
      <c r="G40" s="27">
        <f>G39+O40</f>
        <v>11.600000000000001</v>
      </c>
      <c r="H40" s="19" t="s">
        <v>2</v>
      </c>
      <c r="I40" s="28">
        <f>I39+P40</f>
        <v>127.39999999999999</v>
      </c>
      <c r="J40" s="19" t="s">
        <v>15</v>
      </c>
      <c r="K40" s="30" t="str">
        <f>C39</f>
        <v>pinky_01_l</v>
      </c>
      <c r="L40" s="19" t="s">
        <v>68</v>
      </c>
      <c r="M40" s="18" t="s">
        <v>8</v>
      </c>
      <c r="N40" s="21">
        <v>1.5</v>
      </c>
      <c r="O40" s="22">
        <v>0.3</v>
      </c>
      <c r="P40" s="23">
        <v>0.1</v>
      </c>
      <c r="R40" s="25"/>
    </row>
    <row r="41" spans="2:18" s="19" customFormat="1">
      <c r="B41" s="19" t="s">
        <v>13</v>
      </c>
      <c r="C41" s="30" t="str">
        <f>CONCATENATE(N39,"_03_l")</f>
        <v>pinky_03_l</v>
      </c>
      <c r="D41" s="19" t="s">
        <v>14</v>
      </c>
      <c r="E41" s="26">
        <f>E40+N41</f>
        <v>67.7</v>
      </c>
      <c r="F41" s="19" t="s">
        <v>2</v>
      </c>
      <c r="G41" s="27">
        <f>G40+O41</f>
        <v>11.8</v>
      </c>
      <c r="H41" s="19" t="s">
        <v>2</v>
      </c>
      <c r="I41" s="28">
        <f>I40+P41</f>
        <v>127.3</v>
      </c>
      <c r="J41" s="19" t="s">
        <v>15</v>
      </c>
      <c r="K41" s="30" t="str">
        <f>C40</f>
        <v>pinky_02_l</v>
      </c>
      <c r="L41" s="19" t="s">
        <v>68</v>
      </c>
      <c r="M41" s="18" t="s">
        <v>8</v>
      </c>
      <c r="N41" s="21">
        <v>1.5</v>
      </c>
      <c r="O41" s="22">
        <v>0.2</v>
      </c>
      <c r="P41" s="23">
        <v>-0.1</v>
      </c>
      <c r="R41" s="25"/>
    </row>
    <row r="42" spans="2:18" s="19" customFormat="1">
      <c r="B42" s="25" t="s">
        <v>123</v>
      </c>
      <c r="C42" s="20"/>
      <c r="E42" s="21">
        <v>65.7</v>
      </c>
      <c r="G42" s="22">
        <v>9.1999999999999993</v>
      </c>
      <c r="I42" s="23">
        <v>127.4</v>
      </c>
      <c r="M42" s="18"/>
      <c r="N42" s="21"/>
      <c r="O42" s="22"/>
      <c r="P42" s="23"/>
      <c r="R42" s="25"/>
    </row>
    <row r="43" spans="2:18" s="19" customFormat="1">
      <c r="B43" s="19" t="s">
        <v>107</v>
      </c>
      <c r="C43" s="20"/>
      <c r="E43" s="21"/>
      <c r="G43" s="22"/>
      <c r="I43" s="23"/>
      <c r="M43" s="18" t="s">
        <v>8</v>
      </c>
      <c r="N43" s="21"/>
      <c r="O43" s="22"/>
      <c r="P43" s="23"/>
      <c r="R43" s="25"/>
    </row>
    <row r="44" spans="2:18" s="19" customFormat="1">
      <c r="B44" s="19" t="s">
        <v>13</v>
      </c>
      <c r="C44" s="30" t="str">
        <f>CONCATENATE(N44,"_01_l")</f>
        <v>ring_01_l</v>
      </c>
      <c r="D44" s="19" t="s">
        <v>14</v>
      </c>
      <c r="E44" s="26">
        <f>E42</f>
        <v>65.7</v>
      </c>
      <c r="F44" s="19" t="s">
        <v>2</v>
      </c>
      <c r="G44" s="27">
        <f>G42</f>
        <v>9.1999999999999993</v>
      </c>
      <c r="H44" s="19" t="s">
        <v>2</v>
      </c>
      <c r="I44" s="28">
        <f>I42</f>
        <v>127.4</v>
      </c>
      <c r="J44" s="19" t="s">
        <v>3</v>
      </c>
      <c r="M44" s="18" t="s">
        <v>8</v>
      </c>
      <c r="N44" s="20" t="s">
        <v>85</v>
      </c>
      <c r="O44" s="22"/>
      <c r="P44" s="23"/>
      <c r="R44" s="25"/>
    </row>
    <row r="45" spans="2:18" s="19" customFormat="1">
      <c r="B45" s="19" t="s">
        <v>13</v>
      </c>
      <c r="C45" s="30" t="str">
        <f>CONCATENATE(N44,"_02_l")</f>
        <v>ring_02_l</v>
      </c>
      <c r="D45" s="19" t="s">
        <v>14</v>
      </c>
      <c r="E45" s="26">
        <f>E44+N45</f>
        <v>68.100000000000009</v>
      </c>
      <c r="F45" s="19" t="s">
        <v>2</v>
      </c>
      <c r="G45" s="27">
        <f>G44+O45</f>
        <v>9.6</v>
      </c>
      <c r="H45" s="19" t="s">
        <v>2</v>
      </c>
      <c r="I45" s="28">
        <f>I44+P45</f>
        <v>127.30000000000001</v>
      </c>
      <c r="J45" s="19" t="s">
        <v>15</v>
      </c>
      <c r="K45" s="30" t="str">
        <f>C44</f>
        <v>ring_01_l</v>
      </c>
      <c r="L45" s="19" t="s">
        <v>68</v>
      </c>
      <c r="M45" s="18" t="s">
        <v>8</v>
      </c>
      <c r="N45" s="21">
        <v>2.4</v>
      </c>
      <c r="O45" s="22">
        <v>0.4</v>
      </c>
      <c r="P45" s="23">
        <v>-0.1</v>
      </c>
      <c r="R45" s="25"/>
    </row>
    <row r="46" spans="2:18" s="19" customFormat="1">
      <c r="B46" s="19" t="s">
        <v>13</v>
      </c>
      <c r="C46" s="30" t="str">
        <f>CONCATENATE(N44,"_03_l")</f>
        <v>ring_03_l</v>
      </c>
      <c r="D46" s="19" t="s">
        <v>14</v>
      </c>
      <c r="E46" s="26">
        <f>E45+N46</f>
        <v>70.500000000000014</v>
      </c>
      <c r="F46" s="19" t="s">
        <v>2</v>
      </c>
      <c r="G46" s="27">
        <f>G45+O46</f>
        <v>10</v>
      </c>
      <c r="H46" s="19" t="s">
        <v>2</v>
      </c>
      <c r="I46" s="28">
        <f>I45+P46</f>
        <v>127.30000000000001</v>
      </c>
      <c r="J46" s="19" t="s">
        <v>15</v>
      </c>
      <c r="K46" s="30" t="str">
        <f>C45</f>
        <v>ring_02_l</v>
      </c>
      <c r="L46" s="19" t="s">
        <v>68</v>
      </c>
      <c r="M46" s="18" t="s">
        <v>8</v>
      </c>
      <c r="N46" s="21">
        <v>2.4</v>
      </c>
      <c r="O46" s="22">
        <v>0.4</v>
      </c>
      <c r="P46" s="23">
        <v>0</v>
      </c>
      <c r="R46" s="25"/>
    </row>
    <row r="47" spans="2:18" s="19" customFormat="1">
      <c r="B47" s="25" t="s">
        <v>124</v>
      </c>
      <c r="C47" s="20"/>
      <c r="E47" s="21">
        <v>66.2</v>
      </c>
      <c r="G47" s="22">
        <v>7.2</v>
      </c>
      <c r="I47" s="23">
        <v>127.4</v>
      </c>
      <c r="M47" s="18"/>
      <c r="N47" s="21"/>
      <c r="O47" s="22"/>
      <c r="P47" s="23"/>
      <c r="R47" s="25"/>
    </row>
    <row r="48" spans="2:18" s="19" customFormat="1">
      <c r="B48" s="19" t="s">
        <v>107</v>
      </c>
      <c r="C48" s="20"/>
      <c r="E48" s="21"/>
      <c r="G48" s="22"/>
      <c r="I48" s="23"/>
      <c r="M48" s="18" t="s">
        <v>8</v>
      </c>
      <c r="N48" s="21"/>
      <c r="O48" s="22"/>
      <c r="P48" s="23"/>
      <c r="R48" s="25"/>
    </row>
    <row r="49" spans="2:18" s="19" customFormat="1">
      <c r="B49" s="19" t="s">
        <v>13</v>
      </c>
      <c r="C49" s="30" t="str">
        <f>CONCATENATE(N49,"_01_l")</f>
        <v>middle_01_l</v>
      </c>
      <c r="D49" s="19" t="s">
        <v>14</v>
      </c>
      <c r="E49" s="26">
        <f>E47</f>
        <v>66.2</v>
      </c>
      <c r="F49" s="19" t="s">
        <v>2</v>
      </c>
      <c r="G49" s="27">
        <f>G47</f>
        <v>7.2</v>
      </c>
      <c r="H49" s="19" t="s">
        <v>2</v>
      </c>
      <c r="I49" s="28">
        <f>I47</f>
        <v>127.4</v>
      </c>
      <c r="J49" s="19" t="s">
        <v>3</v>
      </c>
      <c r="M49" s="18" t="s">
        <v>8</v>
      </c>
      <c r="N49" s="20" t="s">
        <v>86</v>
      </c>
      <c r="O49" s="22"/>
      <c r="P49" s="23"/>
      <c r="R49" s="25"/>
    </row>
    <row r="50" spans="2:18" s="19" customFormat="1">
      <c r="B50" s="19" t="s">
        <v>13</v>
      </c>
      <c r="C50" s="30" t="str">
        <f>CONCATENATE(N49,"_02_l")</f>
        <v>middle_02_l</v>
      </c>
      <c r="D50" s="19" t="s">
        <v>14</v>
      </c>
      <c r="E50" s="26">
        <f>E49+N50</f>
        <v>68.8</v>
      </c>
      <c r="F50" s="19" t="s">
        <v>2</v>
      </c>
      <c r="G50" s="27">
        <f>G49+O50</f>
        <v>7.3</v>
      </c>
      <c r="H50" s="19" t="s">
        <v>2</v>
      </c>
      <c r="I50" s="28">
        <f>I49+P50</f>
        <v>127.30000000000001</v>
      </c>
      <c r="J50" s="19" t="s">
        <v>15</v>
      </c>
      <c r="K50" s="30" t="str">
        <f>C49</f>
        <v>middle_01_l</v>
      </c>
      <c r="L50" s="19" t="s">
        <v>68</v>
      </c>
      <c r="M50" s="18" t="s">
        <v>8</v>
      </c>
      <c r="N50" s="21">
        <v>2.6</v>
      </c>
      <c r="O50" s="22">
        <v>0.1</v>
      </c>
      <c r="P50" s="23">
        <v>-0.1</v>
      </c>
      <c r="R50" s="25"/>
    </row>
    <row r="51" spans="2:18" s="19" customFormat="1">
      <c r="B51" s="19" t="s">
        <v>13</v>
      </c>
      <c r="C51" s="30" t="str">
        <f>CONCATENATE(N49,"_03_l")</f>
        <v>middle_03_l</v>
      </c>
      <c r="D51" s="19" t="s">
        <v>14</v>
      </c>
      <c r="E51" s="26">
        <f>E50+N51</f>
        <v>71.2</v>
      </c>
      <c r="F51" s="19" t="s">
        <v>2</v>
      </c>
      <c r="G51" s="27">
        <f>G50+O51</f>
        <v>7.3</v>
      </c>
      <c r="H51" s="19" t="s">
        <v>2</v>
      </c>
      <c r="I51" s="28">
        <f>I50+P51</f>
        <v>127.4</v>
      </c>
      <c r="J51" s="19" t="s">
        <v>15</v>
      </c>
      <c r="K51" s="30" t="str">
        <f>C50</f>
        <v>middle_02_l</v>
      </c>
      <c r="L51" s="19" t="s">
        <v>68</v>
      </c>
      <c r="M51" s="18" t="s">
        <v>8</v>
      </c>
      <c r="N51" s="21">
        <v>2.4</v>
      </c>
      <c r="O51" s="22">
        <v>0</v>
      </c>
      <c r="P51" s="23">
        <v>0.1</v>
      </c>
      <c r="R51" s="25"/>
    </row>
    <row r="52" spans="2:18" s="19" customFormat="1">
      <c r="B52" s="25" t="s">
        <v>125</v>
      </c>
      <c r="C52" s="20"/>
      <c r="E52" s="21">
        <v>65.7</v>
      </c>
      <c r="G52" s="22">
        <v>5.2</v>
      </c>
      <c r="I52" s="23">
        <v>127.3</v>
      </c>
      <c r="M52" s="18"/>
      <c r="N52" s="21"/>
      <c r="O52" s="22"/>
      <c r="P52" s="23"/>
      <c r="R52" s="25"/>
    </row>
    <row r="53" spans="2:18" s="19" customFormat="1">
      <c r="B53" s="19" t="s">
        <v>107</v>
      </c>
      <c r="C53" s="20"/>
      <c r="E53" s="21"/>
      <c r="G53" s="22"/>
      <c r="I53" s="23"/>
      <c r="M53" s="18" t="s">
        <v>8</v>
      </c>
      <c r="N53" s="21"/>
      <c r="O53" s="22"/>
      <c r="P53" s="23"/>
      <c r="R53" s="25"/>
    </row>
    <row r="54" spans="2:18" s="19" customFormat="1">
      <c r="B54" s="19" t="s">
        <v>13</v>
      </c>
      <c r="C54" s="30" t="str">
        <f>CONCATENATE(N54,"_01_l")</f>
        <v>index_01_l</v>
      </c>
      <c r="D54" s="19" t="s">
        <v>14</v>
      </c>
      <c r="E54" s="26">
        <f>E52</f>
        <v>65.7</v>
      </c>
      <c r="F54" s="19" t="s">
        <v>2</v>
      </c>
      <c r="G54" s="27">
        <f>G52</f>
        <v>5.2</v>
      </c>
      <c r="H54" s="19" t="s">
        <v>2</v>
      </c>
      <c r="I54" s="28">
        <f>I52</f>
        <v>127.3</v>
      </c>
      <c r="J54" s="19" t="s">
        <v>3</v>
      </c>
      <c r="M54" s="18" t="s">
        <v>8</v>
      </c>
      <c r="N54" s="20" t="s">
        <v>87</v>
      </c>
      <c r="O54" s="22"/>
      <c r="P54" s="23"/>
      <c r="R54" s="25"/>
    </row>
    <row r="55" spans="2:18" s="19" customFormat="1">
      <c r="B55" s="19" t="s">
        <v>13</v>
      </c>
      <c r="C55" s="30" t="str">
        <f>CONCATENATE(N54,"_02_l")</f>
        <v>index_02_l</v>
      </c>
      <c r="D55" s="19" t="s">
        <v>14</v>
      </c>
      <c r="E55" s="26">
        <f>E54+N55</f>
        <v>67.8</v>
      </c>
      <c r="F55" s="19" t="s">
        <v>2</v>
      </c>
      <c r="G55" s="27">
        <f>G54+O55</f>
        <v>4.9000000000000004</v>
      </c>
      <c r="H55" s="19" t="s">
        <v>2</v>
      </c>
      <c r="I55" s="28">
        <f>I54+P55</f>
        <v>127.3</v>
      </c>
      <c r="J55" s="19" t="s">
        <v>15</v>
      </c>
      <c r="K55" s="30" t="str">
        <f>C54</f>
        <v>index_01_l</v>
      </c>
      <c r="L55" s="19" t="s">
        <v>68</v>
      </c>
      <c r="M55" s="18" t="s">
        <v>8</v>
      </c>
      <c r="N55" s="21">
        <v>2.1</v>
      </c>
      <c r="O55" s="22">
        <v>-0.3</v>
      </c>
      <c r="P55" s="23">
        <v>0</v>
      </c>
      <c r="R55" s="25"/>
    </row>
    <row r="56" spans="2:18" s="19" customFormat="1">
      <c r="B56" s="19" t="s">
        <v>13</v>
      </c>
      <c r="C56" s="30" t="str">
        <f>CONCATENATE(N54,"_03_l")</f>
        <v>index_03_l</v>
      </c>
      <c r="D56" s="19" t="s">
        <v>14</v>
      </c>
      <c r="E56" s="26">
        <f>E55+N56</f>
        <v>70.2</v>
      </c>
      <c r="F56" s="19" t="s">
        <v>2</v>
      </c>
      <c r="G56" s="27">
        <f>G55+O56</f>
        <v>4.6000000000000005</v>
      </c>
      <c r="H56" s="19" t="s">
        <v>2</v>
      </c>
      <c r="I56" s="28">
        <f>I55+P56</f>
        <v>127.3</v>
      </c>
      <c r="J56" s="19" t="s">
        <v>15</v>
      </c>
      <c r="K56" s="30" t="str">
        <f>C55</f>
        <v>index_02_l</v>
      </c>
      <c r="L56" s="19" t="s">
        <v>68</v>
      </c>
      <c r="M56" s="18" t="s">
        <v>8</v>
      </c>
      <c r="N56" s="21">
        <v>2.4</v>
      </c>
      <c r="O56" s="22">
        <v>-0.3</v>
      </c>
      <c r="P56" s="23">
        <v>0</v>
      </c>
      <c r="R56" s="25"/>
    </row>
    <row r="57" spans="2:18" s="19" customFormat="1">
      <c r="B57" s="19" t="s">
        <v>126</v>
      </c>
      <c r="C57" s="20"/>
      <c r="E57" s="21">
        <v>59.8</v>
      </c>
      <c r="G57" s="22">
        <v>5.2</v>
      </c>
      <c r="I57" s="23">
        <v>127.2</v>
      </c>
      <c r="M57" s="18"/>
      <c r="N57" s="21"/>
      <c r="O57" s="22"/>
      <c r="P57" s="23"/>
      <c r="R57" s="25"/>
    </row>
    <row r="58" spans="2:18" s="19" customFormat="1">
      <c r="B58" s="19" t="s">
        <v>107</v>
      </c>
      <c r="C58" s="20"/>
      <c r="E58" s="21"/>
      <c r="G58" s="22"/>
      <c r="I58" s="23"/>
      <c r="M58" s="18" t="s">
        <v>8</v>
      </c>
      <c r="N58" s="21"/>
      <c r="O58" s="22"/>
      <c r="P58" s="23"/>
      <c r="R58" s="25"/>
    </row>
    <row r="59" spans="2:18" s="19" customFormat="1">
      <c r="B59" s="19" t="s">
        <v>13</v>
      </c>
      <c r="C59" s="30" t="str">
        <f>CONCATENATE(N59,"_01_l")</f>
        <v>thumb_01_l</v>
      </c>
      <c r="D59" s="19" t="s">
        <v>14</v>
      </c>
      <c r="E59" s="26">
        <f>E57</f>
        <v>59.8</v>
      </c>
      <c r="F59" s="19" t="s">
        <v>2</v>
      </c>
      <c r="G59" s="27">
        <f>G57</f>
        <v>5.2</v>
      </c>
      <c r="H59" s="19" t="s">
        <v>2</v>
      </c>
      <c r="I59" s="28">
        <f>I57</f>
        <v>127.2</v>
      </c>
      <c r="J59" s="19" t="s">
        <v>3</v>
      </c>
      <c r="M59" s="18" t="s">
        <v>8</v>
      </c>
      <c r="N59" s="20" t="s">
        <v>88</v>
      </c>
      <c r="O59" s="22"/>
      <c r="P59" s="23"/>
      <c r="R59" s="25"/>
    </row>
    <row r="60" spans="2:18" s="19" customFormat="1">
      <c r="B60" s="19" t="s">
        <v>13</v>
      </c>
      <c r="C60" s="30" t="str">
        <f>CONCATENATE(N59,"_02_l")</f>
        <v>thumb_02_l</v>
      </c>
      <c r="D60" s="19" t="s">
        <v>14</v>
      </c>
      <c r="E60" s="26">
        <f>E59+N60</f>
        <v>61.099999999999994</v>
      </c>
      <c r="F60" s="19" t="s">
        <v>2</v>
      </c>
      <c r="G60" s="27">
        <f>G59+O60</f>
        <v>3.1</v>
      </c>
      <c r="H60" s="19" t="s">
        <v>2</v>
      </c>
      <c r="I60" s="28">
        <f>I59+P60</f>
        <v>127</v>
      </c>
      <c r="J60" s="19" t="s">
        <v>15</v>
      </c>
      <c r="K60" s="30" t="str">
        <f>C59</f>
        <v>thumb_01_l</v>
      </c>
      <c r="L60" s="19" t="s">
        <v>68</v>
      </c>
      <c r="M60" s="18" t="s">
        <v>8</v>
      </c>
      <c r="N60" s="21">
        <v>1.3</v>
      </c>
      <c r="O60" s="22">
        <v>-2.1</v>
      </c>
      <c r="P60" s="23">
        <v>-0.2</v>
      </c>
      <c r="R60" s="25"/>
    </row>
    <row r="61" spans="2:18" s="19" customFormat="1">
      <c r="B61" s="19" t="s">
        <v>13</v>
      </c>
      <c r="C61" s="30" t="str">
        <f>CONCATENATE(N59,"_03_l")</f>
        <v>thumb_03_l</v>
      </c>
      <c r="D61" s="19" t="s">
        <v>14</v>
      </c>
      <c r="E61" s="26">
        <f>E60+N61</f>
        <v>63.8</v>
      </c>
      <c r="F61" s="19" t="s">
        <v>2</v>
      </c>
      <c r="G61" s="27">
        <f>G60+O61</f>
        <v>2</v>
      </c>
      <c r="H61" s="19" t="s">
        <v>2</v>
      </c>
      <c r="I61" s="28">
        <f>I60+P61</f>
        <v>126</v>
      </c>
      <c r="J61" s="19" t="s">
        <v>15</v>
      </c>
      <c r="K61" s="30" t="str">
        <f>C60</f>
        <v>thumb_02_l</v>
      </c>
      <c r="L61" s="19" t="s">
        <v>68</v>
      </c>
      <c r="M61" s="18" t="s">
        <v>8</v>
      </c>
      <c r="N61" s="21">
        <v>2.7</v>
      </c>
      <c r="O61" s="22">
        <v>-1.1000000000000001</v>
      </c>
      <c r="P61" s="23">
        <v>-1</v>
      </c>
      <c r="R61" s="25"/>
    </row>
    <row r="63" spans="2:18" s="19" customFormat="1">
      <c r="B63" s="18" t="s">
        <v>29</v>
      </c>
      <c r="C63" s="20"/>
      <c r="E63" s="21"/>
      <c r="G63" s="22"/>
      <c r="I63" s="23"/>
      <c r="M63" s="18" t="s">
        <v>8</v>
      </c>
      <c r="N63" s="21"/>
      <c r="O63" s="22"/>
      <c r="P63" s="23"/>
      <c r="R63" s="25"/>
    </row>
    <row r="64" spans="2:18" s="19" customFormat="1">
      <c r="B64" s="19" t="s">
        <v>26</v>
      </c>
      <c r="C64" s="30" t="str">
        <f>C39</f>
        <v>pinky_01_l</v>
      </c>
      <c r="D64" s="19" t="s">
        <v>27</v>
      </c>
      <c r="E64" s="30" t="str">
        <f>C34</f>
        <v>hand_l</v>
      </c>
      <c r="G64" s="22"/>
      <c r="I64" s="23"/>
      <c r="J64" s="19" t="s">
        <v>28</v>
      </c>
      <c r="M64" s="18" t="s">
        <v>8</v>
      </c>
      <c r="N64" s="21"/>
      <c r="O64" s="22"/>
      <c r="P64" s="23"/>
      <c r="R64" s="25"/>
    </row>
    <row r="65" spans="2:18" s="19" customFormat="1">
      <c r="B65" s="19" t="s">
        <v>26</v>
      </c>
      <c r="C65" s="30" t="str">
        <f>C44</f>
        <v>ring_01_l</v>
      </c>
      <c r="D65" s="19" t="s">
        <v>27</v>
      </c>
      <c r="E65" s="30" t="str">
        <f>C34</f>
        <v>hand_l</v>
      </c>
      <c r="G65" s="22"/>
      <c r="I65" s="23"/>
      <c r="J65" s="19" t="s">
        <v>28</v>
      </c>
      <c r="M65" s="18" t="s">
        <v>8</v>
      </c>
      <c r="N65" s="21"/>
      <c r="O65" s="22"/>
      <c r="P65" s="23"/>
      <c r="R65" s="25"/>
    </row>
    <row r="66" spans="2:18" s="19" customFormat="1">
      <c r="B66" s="19" t="s">
        <v>26</v>
      </c>
      <c r="C66" s="30" t="str">
        <f>C49</f>
        <v>middle_01_l</v>
      </c>
      <c r="D66" s="19" t="s">
        <v>27</v>
      </c>
      <c r="E66" s="30" t="str">
        <f>C34</f>
        <v>hand_l</v>
      </c>
      <c r="G66" s="22"/>
      <c r="I66" s="23"/>
      <c r="J66" s="19" t="s">
        <v>28</v>
      </c>
      <c r="M66" s="18" t="s">
        <v>8</v>
      </c>
      <c r="N66" s="21"/>
      <c r="O66" s="22"/>
      <c r="P66" s="23"/>
      <c r="R66" s="25"/>
    </row>
    <row r="67" spans="2:18" s="19" customFormat="1">
      <c r="B67" s="19" t="s">
        <v>26</v>
      </c>
      <c r="C67" s="30" t="str">
        <f>C54</f>
        <v>index_01_l</v>
      </c>
      <c r="D67" s="19" t="s">
        <v>27</v>
      </c>
      <c r="E67" s="30" t="str">
        <f>C34</f>
        <v>hand_l</v>
      </c>
      <c r="G67" s="22"/>
      <c r="I67" s="23"/>
      <c r="J67" s="19" t="s">
        <v>28</v>
      </c>
      <c r="M67" s="18" t="s">
        <v>8</v>
      </c>
      <c r="N67" s="21"/>
      <c r="O67" s="22"/>
      <c r="P67" s="23"/>
      <c r="R67" s="25"/>
    </row>
    <row r="68" spans="2:18" s="19" customFormat="1">
      <c r="B68" s="19" t="s">
        <v>26</v>
      </c>
      <c r="C68" s="30" t="str">
        <f>C59</f>
        <v>thumb_01_l</v>
      </c>
      <c r="D68" s="19" t="s">
        <v>27</v>
      </c>
      <c r="E68" s="30" t="str">
        <f>C34</f>
        <v>hand_l</v>
      </c>
      <c r="G68" s="22"/>
      <c r="I68" s="23"/>
      <c r="J68" s="19" t="s">
        <v>28</v>
      </c>
      <c r="M68" s="18" t="s">
        <v>8</v>
      </c>
      <c r="N68" s="21"/>
      <c r="O68" s="22"/>
      <c r="P68" s="23"/>
      <c r="R68" s="25"/>
    </row>
    <row r="69" spans="2:18" s="19" customFormat="1">
      <c r="B69" s="19" t="s">
        <v>26</v>
      </c>
      <c r="C69" s="30" t="str">
        <f>C31</f>
        <v>clavicle_l</v>
      </c>
      <c r="D69" s="19" t="s">
        <v>27</v>
      </c>
      <c r="E69" s="30" t="str">
        <f>C15</f>
        <v>spine_03</v>
      </c>
      <c r="G69" s="22"/>
      <c r="I69" s="23"/>
      <c r="J69" s="19" t="s">
        <v>28</v>
      </c>
      <c r="M69" s="18" t="s">
        <v>8</v>
      </c>
      <c r="N69" s="21"/>
      <c r="O69" s="22"/>
      <c r="P69" s="23"/>
      <c r="R69" s="25"/>
    </row>
    <row r="70" spans="2:18" s="19" customFormat="1">
      <c r="B70" s="19" t="s">
        <v>26</v>
      </c>
      <c r="C70" s="30" t="str">
        <f>C24</f>
        <v>thigh_l</v>
      </c>
      <c r="D70" s="19" t="s">
        <v>27</v>
      </c>
      <c r="E70" s="30" t="str">
        <f>C12</f>
        <v>pelvis</v>
      </c>
      <c r="G70" s="22"/>
      <c r="I70" s="23"/>
      <c r="J70" s="19" t="s">
        <v>28</v>
      </c>
      <c r="M70" s="18" t="s">
        <v>8</v>
      </c>
      <c r="N70" s="21"/>
      <c r="O70" s="22"/>
      <c r="P70" s="23"/>
      <c r="R70" s="25"/>
    </row>
    <row r="71" spans="2:18" s="19" customFormat="1">
      <c r="B71" s="19" t="s">
        <v>26</v>
      </c>
      <c r="C71" s="30" t="str">
        <f>C12</f>
        <v>pelvis</v>
      </c>
      <c r="D71" s="19" t="s">
        <v>27</v>
      </c>
      <c r="E71" s="30" t="str">
        <f>C8</f>
        <v>root</v>
      </c>
      <c r="G71" s="22"/>
      <c r="I71" s="23"/>
      <c r="J71" s="19" t="s">
        <v>28</v>
      </c>
      <c r="M71" s="18" t="s">
        <v>8</v>
      </c>
      <c r="N71" s="21"/>
      <c r="O71" s="22"/>
      <c r="P71" s="23"/>
      <c r="R71" s="25"/>
    </row>
    <row r="73" spans="2:18" s="19" customFormat="1">
      <c r="B73" s="18" t="s">
        <v>95</v>
      </c>
      <c r="C73" s="22"/>
      <c r="D73" s="23"/>
      <c r="P73" s="31"/>
      <c r="R73" s="25"/>
    </row>
    <row r="74" spans="2:18" s="19" customFormat="1">
      <c r="B74" s="19" t="s">
        <v>25</v>
      </c>
      <c r="C74" s="30" t="str">
        <f>C31</f>
        <v>clavicle_l</v>
      </c>
      <c r="E74" s="21"/>
      <c r="G74" s="22"/>
      <c r="I74" s="23"/>
      <c r="J74" s="19" t="s">
        <v>69</v>
      </c>
      <c r="M74" s="18" t="s">
        <v>8</v>
      </c>
      <c r="N74" s="21"/>
      <c r="O74" s="22"/>
      <c r="P74" s="23"/>
      <c r="R74" s="25"/>
    </row>
    <row r="75" spans="2:18" s="19" customFormat="1">
      <c r="B75" s="19" t="s">
        <v>25</v>
      </c>
      <c r="C75" s="30" t="str">
        <f>C24</f>
        <v>thigh_l</v>
      </c>
      <c r="E75" s="21"/>
      <c r="G75" s="22"/>
      <c r="I75" s="23"/>
      <c r="J75" s="19" t="s">
        <v>69</v>
      </c>
      <c r="M75" s="18" t="s">
        <v>8</v>
      </c>
      <c r="N75" s="21"/>
      <c r="O75" s="22"/>
      <c r="P75" s="23"/>
      <c r="R75" s="25"/>
    </row>
    <row r="76" spans="2:18" s="19" customFormat="1">
      <c r="C76" s="20"/>
      <c r="E76" s="21"/>
      <c r="G76" s="22"/>
      <c r="I76" s="23"/>
      <c r="M76" s="18"/>
      <c r="N76" s="21"/>
      <c r="O76" s="22"/>
      <c r="P76" s="23"/>
      <c r="Q76" s="24"/>
      <c r="R76" s="25"/>
    </row>
    <row r="77" spans="2:18" s="19" customFormat="1">
      <c r="B77" s="18" t="s">
        <v>62</v>
      </c>
      <c r="C77" s="20"/>
      <c r="E77" s="21"/>
      <c r="G77" s="22"/>
      <c r="I77" s="23"/>
      <c r="M77" s="18"/>
      <c r="N77" s="21"/>
      <c r="O77" s="22"/>
      <c r="P77" s="23"/>
      <c r="R77" s="25"/>
    </row>
    <row r="78" spans="2:18" s="19" customFormat="1">
      <c r="B78" s="19" t="s">
        <v>32</v>
      </c>
      <c r="C78" s="30" t="str">
        <f>CONCATENATE("skinCluster_", C79)</f>
        <v>skinCluster_mesh_luka_body</v>
      </c>
      <c r="E78" s="21"/>
      <c r="G78" s="22"/>
      <c r="I78" s="23"/>
      <c r="J78" s="19" t="s">
        <v>35</v>
      </c>
      <c r="M78" s="18" t="s">
        <v>8</v>
      </c>
      <c r="N78" s="21"/>
      <c r="O78" s="22"/>
      <c r="P78" s="23"/>
      <c r="R78" s="25"/>
    </row>
    <row r="79" spans="2:18" s="19" customFormat="1">
      <c r="B79" s="19" t="s">
        <v>33</v>
      </c>
      <c r="C79" s="20" t="s">
        <v>31</v>
      </c>
      <c r="E79" s="21"/>
      <c r="G79" s="22"/>
      <c r="I79" s="23"/>
      <c r="J79" s="19" t="s">
        <v>34</v>
      </c>
      <c r="M79" s="18" t="s">
        <v>8</v>
      </c>
      <c r="N79" s="21"/>
      <c r="O79" s="22"/>
      <c r="P79" s="23"/>
      <c r="R79" s="25"/>
    </row>
    <row r="80" spans="2:18" s="19" customFormat="1">
      <c r="B80" s="19" t="s">
        <v>30</v>
      </c>
      <c r="C80" s="30" t="str">
        <f>C79</f>
        <v>mesh_luka_body</v>
      </c>
      <c r="D80" s="19" t="s">
        <v>27</v>
      </c>
      <c r="E80" s="30" t="str">
        <f>C12</f>
        <v>pelvis</v>
      </c>
      <c r="G80" s="19" t="s">
        <v>36</v>
      </c>
      <c r="I80" s="30" t="str">
        <f>C78</f>
        <v>skinCluster_mesh_luka_body</v>
      </c>
      <c r="L80" s="19" t="s">
        <v>157</v>
      </c>
      <c r="M80" s="18" t="s">
        <v>8</v>
      </c>
      <c r="N80" s="21"/>
      <c r="O80" s="22"/>
      <c r="P80" s="23"/>
      <c r="R80" s="25"/>
    </row>
    <row r="81" spans="1:18" s="19" customFormat="1">
      <c r="B81" s="19" t="s">
        <v>30</v>
      </c>
      <c r="C81" s="30" t="str">
        <f>C78</f>
        <v>skinCluster_mesh_luka_body</v>
      </c>
      <c r="E81" s="29"/>
      <c r="I81" s="29"/>
      <c r="J81" s="19" t="s">
        <v>109</v>
      </c>
      <c r="M81" s="18" t="s">
        <v>8</v>
      </c>
      <c r="N81" s="21"/>
      <c r="O81" s="22"/>
      <c r="P81" s="23"/>
      <c r="R81" s="25"/>
    </row>
    <row r="82" spans="1:18" s="19" customFormat="1">
      <c r="B82" s="19" t="s">
        <v>32</v>
      </c>
      <c r="C82" s="30" t="str">
        <f>CONCATENATE("skinCluster_", C83)</f>
        <v>skinCluster_mesh_luka_hair</v>
      </c>
      <c r="E82" s="21"/>
      <c r="G82" s="22"/>
      <c r="I82" s="23"/>
      <c r="J82" s="19" t="s">
        <v>35</v>
      </c>
      <c r="M82" s="18" t="s">
        <v>8</v>
      </c>
      <c r="N82" s="21"/>
      <c r="O82" s="22"/>
      <c r="P82" s="23"/>
      <c r="R82" s="25"/>
    </row>
    <row r="83" spans="1:18" s="19" customFormat="1">
      <c r="B83" s="19" t="s">
        <v>33</v>
      </c>
      <c r="C83" s="20" t="s">
        <v>96</v>
      </c>
      <c r="E83" s="21"/>
      <c r="G83" s="22"/>
      <c r="I83" s="23"/>
      <c r="J83" s="19" t="s">
        <v>34</v>
      </c>
      <c r="M83" s="18" t="s">
        <v>8</v>
      </c>
      <c r="N83" s="21"/>
      <c r="R83" s="25"/>
    </row>
    <row r="84" spans="1:18" s="19" customFormat="1">
      <c r="B84" s="19" t="s">
        <v>30</v>
      </c>
      <c r="C84" s="30" t="str">
        <f>C83</f>
        <v>mesh_luka_hair</v>
      </c>
      <c r="D84" s="19" t="s">
        <v>27</v>
      </c>
      <c r="E84" s="30" t="str">
        <f>C12</f>
        <v>pelvis</v>
      </c>
      <c r="G84" s="19" t="s">
        <v>36</v>
      </c>
      <c r="I84" s="30" t="str">
        <f>C82</f>
        <v>skinCluster_mesh_luka_hair</v>
      </c>
      <c r="L84" s="19" t="s">
        <v>157</v>
      </c>
      <c r="M84" s="18" t="s">
        <v>8</v>
      </c>
      <c r="N84" s="21"/>
      <c r="R84" s="25"/>
    </row>
    <row r="86" spans="1:18">
      <c r="A86" s="2" t="s">
        <v>64</v>
      </c>
      <c r="O86"/>
      <c r="P86"/>
      <c r="Q86"/>
    </row>
    <row r="87" spans="1:18" s="19" customFormat="1">
      <c r="B87" s="18" t="s">
        <v>127</v>
      </c>
      <c r="C87" s="20"/>
      <c r="E87" s="21"/>
      <c r="G87" s="22"/>
      <c r="I87" s="23"/>
      <c r="M87" s="18"/>
      <c r="N87" s="21"/>
      <c r="R87" s="25"/>
    </row>
    <row r="88" spans="1:18" s="19" customFormat="1">
      <c r="B88" s="19" t="s">
        <v>37</v>
      </c>
      <c r="C88" s="30" t="str">
        <f>C12</f>
        <v>pelvis</v>
      </c>
      <c r="D88" s="19" t="s">
        <v>38</v>
      </c>
      <c r="E88" s="30" t="str">
        <f>C15</f>
        <v>spine_03</v>
      </c>
      <c r="G88" s="19" t="s">
        <v>36</v>
      </c>
      <c r="I88" s="20" t="s">
        <v>50</v>
      </c>
      <c r="J88" s="19" t="s">
        <v>39</v>
      </c>
      <c r="M88" s="18" t="s">
        <v>8</v>
      </c>
      <c r="N88" s="21"/>
      <c r="R88" s="25"/>
    </row>
    <row r="89" spans="1:18" s="19" customFormat="1">
      <c r="B89" s="19" t="s">
        <v>40</v>
      </c>
      <c r="C89" s="32" t="s">
        <v>41</v>
      </c>
      <c r="D89" s="19" t="s">
        <v>27</v>
      </c>
      <c r="E89" s="30" t="str">
        <f>CONCATENATE(I88, "_curve")</f>
        <v>ik_spine_curve</v>
      </c>
      <c r="G89" s="22"/>
      <c r="I89" s="23"/>
      <c r="J89" s="19" t="s">
        <v>28</v>
      </c>
      <c r="M89" s="18" t="s">
        <v>8</v>
      </c>
      <c r="N89" s="21"/>
      <c r="R89" s="25"/>
    </row>
    <row r="90" spans="1:18" s="19" customFormat="1">
      <c r="B90" s="19" t="s">
        <v>40</v>
      </c>
      <c r="C90" s="32" t="s">
        <v>42</v>
      </c>
      <c r="D90" s="19" t="s">
        <v>27</v>
      </c>
      <c r="E90" s="30" t="str">
        <f>CONCATENATE(I88, "_effector")</f>
        <v>ik_spine_effector</v>
      </c>
      <c r="G90" s="22"/>
      <c r="I90" s="23"/>
      <c r="J90" s="19" t="s">
        <v>28</v>
      </c>
      <c r="M90" s="18" t="s">
        <v>8</v>
      </c>
      <c r="N90" s="21"/>
      <c r="R90" s="25"/>
    </row>
    <row r="91" spans="1:18" s="19" customFormat="1">
      <c r="B91" s="19" t="s">
        <v>26</v>
      </c>
      <c r="C91" s="30" t="str">
        <f>E89</f>
        <v>ik_spine_curve</v>
      </c>
      <c r="E91" s="21"/>
      <c r="G91" s="22"/>
      <c r="I91" s="23"/>
      <c r="J91" s="19" t="s">
        <v>45</v>
      </c>
      <c r="M91" s="18" t="s">
        <v>8</v>
      </c>
      <c r="N91" s="20"/>
      <c r="R91" s="25"/>
    </row>
    <row r="93" spans="1:18" s="19" customFormat="1">
      <c r="B93" s="18" t="s">
        <v>128</v>
      </c>
      <c r="C93" s="20"/>
      <c r="E93" s="21"/>
      <c r="G93" s="22"/>
      <c r="I93" s="23"/>
      <c r="M93" s="18"/>
      <c r="N93" s="21"/>
      <c r="R93" s="25"/>
    </row>
    <row r="94" spans="1:18" s="19" customFormat="1">
      <c r="B94" s="19" t="s">
        <v>43</v>
      </c>
      <c r="C94" s="30" t="str">
        <f>C12</f>
        <v>pelvis</v>
      </c>
      <c r="D94" s="19" t="s">
        <v>36</v>
      </c>
      <c r="E94" s="30" t="str">
        <f>CONCATENATE(N94, "_bind")</f>
        <v>hip_bind</v>
      </c>
      <c r="G94" s="22"/>
      <c r="I94" s="23"/>
      <c r="J94" s="19" t="s">
        <v>44</v>
      </c>
      <c r="M94" s="18" t="s">
        <v>8</v>
      </c>
      <c r="N94" s="20" t="s">
        <v>57</v>
      </c>
      <c r="R94" s="25"/>
    </row>
    <row r="95" spans="1:18" s="19" customFormat="1">
      <c r="B95" s="19" t="s">
        <v>43</v>
      </c>
      <c r="C95" s="30" t="str">
        <f>C15</f>
        <v>spine_03</v>
      </c>
      <c r="D95" s="19" t="s">
        <v>36</v>
      </c>
      <c r="E95" s="30" t="str">
        <f>CONCATENATE(N95, "_bind")</f>
        <v>shoulder_bind</v>
      </c>
      <c r="G95" s="22"/>
      <c r="I95" s="23"/>
      <c r="J95" s="19" t="s">
        <v>44</v>
      </c>
      <c r="M95" s="18" t="s">
        <v>8</v>
      </c>
      <c r="N95" s="20" t="s">
        <v>58</v>
      </c>
      <c r="R95" s="25"/>
    </row>
    <row r="96" spans="1:18" s="19" customFormat="1">
      <c r="B96" s="19" t="s">
        <v>26</v>
      </c>
      <c r="C96" s="30" t="str">
        <f>E94</f>
        <v>hip_bind</v>
      </c>
      <c r="E96" s="21"/>
      <c r="G96" s="22"/>
      <c r="I96" s="23"/>
      <c r="J96" s="19" t="s">
        <v>45</v>
      </c>
      <c r="M96" s="18" t="s">
        <v>8</v>
      </c>
      <c r="N96" s="20"/>
      <c r="R96" s="25"/>
    </row>
    <row r="97" spans="2:18" s="19" customFormat="1">
      <c r="B97" s="19" t="s">
        <v>26</v>
      </c>
      <c r="C97" s="30" t="str">
        <f>E95</f>
        <v>shoulder_bind</v>
      </c>
      <c r="E97" s="21"/>
      <c r="G97" s="22"/>
      <c r="I97" s="23"/>
      <c r="J97" s="19" t="s">
        <v>45</v>
      </c>
      <c r="M97" s="18" t="s">
        <v>8</v>
      </c>
      <c r="N97" s="21"/>
      <c r="R97" s="25"/>
    </row>
    <row r="99" spans="2:18" s="19" customFormat="1">
      <c r="B99" s="18" t="s">
        <v>129</v>
      </c>
      <c r="C99" s="20"/>
      <c r="E99" s="21"/>
      <c r="G99" s="22"/>
      <c r="I99" s="23"/>
      <c r="M99" s="18"/>
      <c r="N99" s="21"/>
      <c r="R99" s="25"/>
    </row>
    <row r="100" spans="2:18" s="19" customFormat="1">
      <c r="B100" s="19" t="s">
        <v>32</v>
      </c>
      <c r="C100" s="30" t="str">
        <f>CONCATENATE("skinCluster_", C101)</f>
        <v>skinCluster_ik_spine_curve</v>
      </c>
      <c r="E100" s="21"/>
      <c r="G100" s="22"/>
      <c r="I100" s="23"/>
      <c r="J100" s="19" t="s">
        <v>35</v>
      </c>
      <c r="M100" s="18" t="s">
        <v>8</v>
      </c>
      <c r="N100" s="21"/>
      <c r="R100" s="25"/>
    </row>
    <row r="101" spans="2:18" s="19" customFormat="1">
      <c r="B101" s="19" t="s">
        <v>33</v>
      </c>
      <c r="C101" s="30" t="str">
        <f>E89</f>
        <v>ik_spine_curve</v>
      </c>
      <c r="E101" s="21"/>
      <c r="G101" s="22"/>
      <c r="I101" s="23"/>
      <c r="J101" s="19" t="s">
        <v>34</v>
      </c>
      <c r="M101" s="18" t="s">
        <v>8</v>
      </c>
      <c r="N101" s="21"/>
      <c r="O101" s="22"/>
      <c r="P101" s="23"/>
      <c r="Q101" s="24"/>
      <c r="R101" s="25"/>
    </row>
    <row r="102" spans="2:18" s="19" customFormat="1">
      <c r="B102" s="19" t="s">
        <v>30</v>
      </c>
      <c r="C102" s="30" t="str">
        <f>C101</f>
        <v>ik_spine_curve</v>
      </c>
      <c r="D102" s="19" t="s">
        <v>27</v>
      </c>
      <c r="E102" s="30" t="str">
        <f>E95</f>
        <v>shoulder_bind</v>
      </c>
      <c r="G102" s="19" t="s">
        <v>27</v>
      </c>
      <c r="I102" s="30" t="str">
        <f>E94</f>
        <v>hip_bind</v>
      </c>
      <c r="J102" s="19" t="s">
        <v>46</v>
      </c>
      <c r="M102" s="18" t="s">
        <v>8</v>
      </c>
      <c r="N102" s="21"/>
      <c r="O102" s="22"/>
      <c r="P102" s="23"/>
      <c r="Q102" s="24"/>
      <c r="R102" s="25"/>
    </row>
    <row r="104" spans="2:18" s="19" customFormat="1">
      <c r="B104" s="18" t="s">
        <v>130</v>
      </c>
      <c r="C104" s="20"/>
      <c r="E104" s="21"/>
      <c r="G104" s="22"/>
      <c r="I104" s="23"/>
      <c r="M104" s="18"/>
      <c r="N104" s="21"/>
      <c r="O104" s="22"/>
      <c r="P104" s="23"/>
      <c r="Q104" s="24"/>
      <c r="R104" s="25"/>
    </row>
    <row r="105" spans="2:18" s="19" customFormat="1">
      <c r="B105" s="19" t="s">
        <v>47</v>
      </c>
      <c r="C105" s="30" t="str">
        <f>CONCATENATE(N94, "_CTRL")</f>
        <v>hip_CTRL</v>
      </c>
      <c r="D105" s="19" t="s">
        <v>48</v>
      </c>
      <c r="E105" s="21">
        <f>E12+N105</f>
        <v>0</v>
      </c>
      <c r="F105" s="19" t="s">
        <v>2</v>
      </c>
      <c r="G105" s="22">
        <f>G12+O105</f>
        <v>3.0999999999999996</v>
      </c>
      <c r="H105" s="19" t="s">
        <v>2</v>
      </c>
      <c r="I105" s="23">
        <f>I12+P105</f>
        <v>94</v>
      </c>
      <c r="J105" s="19" t="s">
        <v>70</v>
      </c>
      <c r="K105" s="30">
        <f>Q105</f>
        <v>17</v>
      </c>
      <c r="L105" s="19" t="s">
        <v>71</v>
      </c>
      <c r="M105" s="18" t="s">
        <v>8</v>
      </c>
      <c r="N105" s="21">
        <v>0</v>
      </c>
      <c r="O105" s="22">
        <v>-4</v>
      </c>
      <c r="P105" s="23">
        <v>0</v>
      </c>
      <c r="Q105" s="24">
        <v>17</v>
      </c>
      <c r="R105" s="25"/>
    </row>
    <row r="106" spans="2:18" s="19" customFormat="1">
      <c r="B106" s="19" t="s">
        <v>49</v>
      </c>
      <c r="C106" s="20"/>
      <c r="E106" s="21">
        <f>E105-N105</f>
        <v>0</v>
      </c>
      <c r="F106" s="19" t="s">
        <v>2</v>
      </c>
      <c r="G106" s="22">
        <f>G105-O105</f>
        <v>7.1</v>
      </c>
      <c r="H106" s="19" t="s">
        <v>2</v>
      </c>
      <c r="I106" s="23">
        <f>I105-P105</f>
        <v>94</v>
      </c>
      <c r="J106" s="30" t="str">
        <f>CONCATENATE(", """, C105, ".scalePivot"", """, C105, ".rotatePivot"")")</f>
        <v>, "hip_CTRL.scalePivot", "hip_CTRL.rotatePivot")</v>
      </c>
      <c r="L106" s="20"/>
      <c r="M106" s="18" t="s">
        <v>8</v>
      </c>
      <c r="N106" s="21"/>
      <c r="O106" s="22"/>
      <c r="P106" s="23"/>
      <c r="Q106" s="24"/>
      <c r="R106" s="25"/>
    </row>
    <row r="107" spans="2:18" s="19" customFormat="1">
      <c r="C107" s="20"/>
      <c r="E107" s="21"/>
      <c r="G107" s="22"/>
      <c r="I107" s="23"/>
      <c r="M107" s="18"/>
      <c r="N107" s="21"/>
      <c r="O107" s="22"/>
      <c r="P107" s="23"/>
      <c r="Q107" s="24"/>
      <c r="R107" s="25"/>
    </row>
    <row r="108" spans="2:18" s="19" customFormat="1">
      <c r="B108" s="18" t="s">
        <v>131</v>
      </c>
      <c r="C108" s="20"/>
      <c r="E108" s="21"/>
      <c r="G108" s="22"/>
      <c r="I108" s="23"/>
      <c r="M108" s="18"/>
      <c r="N108" s="21"/>
      <c r="O108" s="22"/>
      <c r="P108" s="23"/>
      <c r="Q108" s="24"/>
      <c r="R108" s="25"/>
    </row>
    <row r="109" spans="2:18" s="19" customFormat="1">
      <c r="B109" s="19" t="s">
        <v>47</v>
      </c>
      <c r="C109" s="30" t="str">
        <f>CONCATENATE(N95, "_CTRL")</f>
        <v>shoulder_CTRL</v>
      </c>
      <c r="D109" s="19" t="s">
        <v>48</v>
      </c>
      <c r="E109" s="21">
        <f>E15+N109</f>
        <v>0</v>
      </c>
      <c r="F109" s="19" t="s">
        <v>2</v>
      </c>
      <c r="G109" s="22">
        <f>G15+O109</f>
        <v>3.0999999999999996</v>
      </c>
      <c r="H109" s="19" t="s">
        <v>2</v>
      </c>
      <c r="I109" s="23">
        <f>I15+P109</f>
        <v>125</v>
      </c>
      <c r="J109" s="19" t="s">
        <v>70</v>
      </c>
      <c r="K109" s="30">
        <f>Q109</f>
        <v>18</v>
      </c>
      <c r="L109" s="19" t="s">
        <v>71</v>
      </c>
      <c r="M109" s="18" t="s">
        <v>8</v>
      </c>
      <c r="N109" s="21">
        <v>0</v>
      </c>
      <c r="O109" s="22">
        <v>-4</v>
      </c>
      <c r="P109" s="23">
        <v>0</v>
      </c>
      <c r="Q109" s="24">
        <v>18</v>
      </c>
      <c r="R109" s="25"/>
    </row>
    <row r="110" spans="2:18" s="19" customFormat="1">
      <c r="B110" s="19" t="s">
        <v>49</v>
      </c>
      <c r="C110" s="20"/>
      <c r="E110" s="21">
        <f>E109-N109</f>
        <v>0</v>
      </c>
      <c r="F110" s="19" t="s">
        <v>2</v>
      </c>
      <c r="G110" s="22">
        <f>G109-O109</f>
        <v>7.1</v>
      </c>
      <c r="H110" s="19" t="s">
        <v>2</v>
      </c>
      <c r="I110" s="23">
        <f>I109-P109</f>
        <v>125</v>
      </c>
      <c r="J110" s="30" t="str">
        <f>CONCATENATE(", """, C109, ".scalePivot"", """, C109, ".rotatePivot"")")</f>
        <v>, "shoulder_CTRL.scalePivot", "shoulder_CTRL.rotatePivot")</v>
      </c>
      <c r="L110" s="20"/>
      <c r="M110" s="18" t="s">
        <v>8</v>
      </c>
      <c r="N110" s="21"/>
      <c r="O110" s="22"/>
      <c r="P110" s="23"/>
      <c r="Q110" s="24"/>
      <c r="R110" s="25"/>
    </row>
    <row r="112" spans="2:18" s="19" customFormat="1">
      <c r="B112" s="18" t="s">
        <v>132</v>
      </c>
      <c r="C112" s="20"/>
      <c r="E112" s="21"/>
      <c r="G112" s="22"/>
      <c r="I112" s="23"/>
      <c r="M112" s="18"/>
      <c r="N112" s="21"/>
      <c r="O112" s="22"/>
      <c r="P112" s="23"/>
      <c r="Q112" s="24"/>
      <c r="R112" s="25"/>
    </row>
    <row r="113" spans="1:18" s="19" customFormat="1">
      <c r="B113" s="19" t="s">
        <v>51</v>
      </c>
      <c r="C113" s="30" t="str">
        <f>CONCATENATE(C105, ".rotateOrder")</f>
        <v>hip_CTRL.rotateOrder</v>
      </c>
      <c r="D113" s="19" t="s">
        <v>52</v>
      </c>
      <c r="E113" s="33">
        <v>4</v>
      </c>
      <c r="G113" s="22"/>
      <c r="I113" s="23"/>
      <c r="J113" s="19" t="s">
        <v>53</v>
      </c>
      <c r="M113" s="18" t="s">
        <v>8</v>
      </c>
      <c r="N113" s="21" t="s">
        <v>92</v>
      </c>
      <c r="O113" s="22"/>
      <c r="P113" s="23"/>
      <c r="Q113" s="24"/>
      <c r="R113" s="25"/>
    </row>
    <row r="114" spans="1:18" s="19" customFormat="1">
      <c r="B114" s="19" t="s">
        <v>51</v>
      </c>
      <c r="C114" s="30" t="str">
        <f>CONCATENATE(E94, ".rotateOrder")</f>
        <v>hip_bind.rotateOrder</v>
      </c>
      <c r="D114" s="19" t="s">
        <v>52</v>
      </c>
      <c r="E114" s="33">
        <v>4</v>
      </c>
      <c r="G114" s="22"/>
      <c r="I114" s="23"/>
      <c r="J114" s="19" t="s">
        <v>53</v>
      </c>
      <c r="M114" s="18" t="s">
        <v>8</v>
      </c>
      <c r="N114" s="21" t="s">
        <v>92</v>
      </c>
      <c r="O114" s="22"/>
      <c r="P114" s="23"/>
      <c r="Q114" s="24"/>
      <c r="R114" s="25"/>
    </row>
    <row r="115" spans="1:18" s="19" customFormat="1">
      <c r="B115" s="19" t="s">
        <v>51</v>
      </c>
      <c r="C115" s="30" t="str">
        <f>CONCATENATE(C109, ".rotateOrder")</f>
        <v>shoulder_CTRL.rotateOrder</v>
      </c>
      <c r="D115" s="19" t="s">
        <v>52</v>
      </c>
      <c r="E115" s="33">
        <v>4</v>
      </c>
      <c r="G115" s="22"/>
      <c r="I115" s="23"/>
      <c r="J115" s="19" t="s">
        <v>53</v>
      </c>
      <c r="M115" s="18" t="s">
        <v>8</v>
      </c>
      <c r="N115" s="21" t="s">
        <v>92</v>
      </c>
      <c r="R115" s="25"/>
    </row>
    <row r="116" spans="1:18" s="19" customFormat="1">
      <c r="B116" s="19" t="s">
        <v>51</v>
      </c>
      <c r="C116" s="30" t="str">
        <f>CONCATENATE(E95, ".rotateOrder")</f>
        <v>shoulder_bind.rotateOrder</v>
      </c>
      <c r="D116" s="19" t="s">
        <v>52</v>
      </c>
      <c r="E116" s="33">
        <v>4</v>
      </c>
      <c r="G116" s="22"/>
      <c r="I116" s="23"/>
      <c r="J116" s="19" t="s">
        <v>53</v>
      </c>
      <c r="M116" s="18" t="s">
        <v>8</v>
      </c>
      <c r="N116" s="21" t="s">
        <v>92</v>
      </c>
      <c r="R116" s="25"/>
    </row>
    <row r="117" spans="1:18">
      <c r="C117" s="6"/>
      <c r="E117" s="10"/>
      <c r="O117"/>
      <c r="P117"/>
      <c r="Q117"/>
    </row>
    <row r="118" spans="1:18">
      <c r="B118" s="2" t="s">
        <v>133</v>
      </c>
      <c r="C118" s="6"/>
      <c r="E118" s="10"/>
      <c r="O118"/>
      <c r="P118"/>
      <c r="Q118"/>
    </row>
    <row r="119" spans="1:18" s="19" customFormat="1">
      <c r="B119" s="19" t="s">
        <v>59</v>
      </c>
      <c r="C119" s="30" t="str">
        <f>C105</f>
        <v>hip_CTRL</v>
      </c>
      <c r="D119" s="19" t="s">
        <v>27</v>
      </c>
      <c r="E119" s="30" t="str">
        <f>E94</f>
        <v>hip_bind</v>
      </c>
      <c r="G119" s="22"/>
      <c r="I119" s="23"/>
      <c r="J119" s="19" t="s">
        <v>60</v>
      </c>
      <c r="M119" s="18" t="s">
        <v>8</v>
      </c>
      <c r="N119" s="21"/>
      <c r="R119" s="25"/>
    </row>
    <row r="120" spans="1:18" s="19" customFormat="1">
      <c r="B120" s="19" t="s">
        <v>59</v>
      </c>
      <c r="C120" s="30" t="str">
        <f>C109</f>
        <v>shoulder_CTRL</v>
      </c>
      <c r="D120" s="19" t="s">
        <v>27</v>
      </c>
      <c r="E120" s="30" t="str">
        <f>E95</f>
        <v>shoulder_bind</v>
      </c>
      <c r="G120" s="22"/>
      <c r="I120" s="23"/>
      <c r="J120" s="19" t="s">
        <v>60</v>
      </c>
      <c r="M120" s="18" t="s">
        <v>8</v>
      </c>
      <c r="N120" s="21"/>
      <c r="R120" s="25"/>
    </row>
    <row r="122" spans="1:18">
      <c r="B122" s="2" t="s">
        <v>134</v>
      </c>
      <c r="O122"/>
      <c r="P122"/>
      <c r="Q122"/>
    </row>
    <row r="123" spans="1:18" s="19" customFormat="1">
      <c r="B123" s="19" t="s">
        <v>51</v>
      </c>
      <c r="C123" s="30" t="str">
        <f>CONCATENATE(I88, ".dTwistControlEnable")</f>
        <v>ik_spine.dTwistControlEnable</v>
      </c>
      <c r="D123" s="19" t="s">
        <v>52</v>
      </c>
      <c r="E123" s="33">
        <v>1</v>
      </c>
      <c r="G123" s="22"/>
      <c r="I123" s="23"/>
      <c r="J123" s="19" t="s">
        <v>53</v>
      </c>
      <c r="M123" s="18" t="s">
        <v>8</v>
      </c>
      <c r="N123" s="21"/>
      <c r="R123" s="25"/>
    </row>
    <row r="124" spans="1:18" s="19" customFormat="1">
      <c r="B124" s="19" t="s">
        <v>51</v>
      </c>
      <c r="C124" s="30" t="str">
        <f>CONCATENATE(I88, ".dWorldUpType")</f>
        <v>ik_spine.dWorldUpType</v>
      </c>
      <c r="D124" s="19" t="s">
        <v>52</v>
      </c>
      <c r="E124" s="33">
        <v>4</v>
      </c>
      <c r="G124" s="22"/>
      <c r="I124" s="23"/>
      <c r="J124" s="19" t="s">
        <v>53</v>
      </c>
      <c r="M124" s="18" t="s">
        <v>8</v>
      </c>
      <c r="N124" s="21"/>
      <c r="R124" s="25"/>
    </row>
    <row r="125" spans="1:18" s="19" customFormat="1">
      <c r="B125" s="19" t="s">
        <v>63</v>
      </c>
      <c r="C125" s="30" t="str">
        <f>CONCATENATE(E94, ".worldMatrix[0]")</f>
        <v>hip_bind.worldMatrix[0]</v>
      </c>
      <c r="D125" s="19" t="s">
        <v>27</v>
      </c>
      <c r="E125" s="30" t="str">
        <f>CONCATENATE(I88,".dWorldUpMatrix")</f>
        <v>ik_spine.dWorldUpMatrix</v>
      </c>
      <c r="G125" s="22"/>
      <c r="I125" s="23"/>
      <c r="J125" s="19" t="s">
        <v>28</v>
      </c>
      <c r="M125" s="18" t="s">
        <v>8</v>
      </c>
      <c r="N125" s="21"/>
      <c r="R125" s="25"/>
    </row>
    <row r="126" spans="1:18" s="19" customFormat="1">
      <c r="B126" s="19" t="s">
        <v>63</v>
      </c>
      <c r="C126" s="30" t="str">
        <f>CONCATENATE(E95, ".worldMatrix[0]")</f>
        <v>shoulder_bind.worldMatrix[0]</v>
      </c>
      <c r="D126" s="19" t="s">
        <v>27</v>
      </c>
      <c r="E126" s="30" t="str">
        <f>CONCATENATE(I88,".dWorldUpMatrixEnd")</f>
        <v>ik_spine.dWorldUpMatrixEnd</v>
      </c>
      <c r="G126" s="22"/>
      <c r="I126" s="23"/>
      <c r="J126" s="19" t="s">
        <v>28</v>
      </c>
      <c r="M126" s="18" t="s">
        <v>8</v>
      </c>
      <c r="N126" s="21"/>
      <c r="R126" s="25"/>
    </row>
    <row r="128" spans="1:18">
      <c r="A128" s="2" t="s">
        <v>65</v>
      </c>
      <c r="O128"/>
      <c r="P128"/>
      <c r="Q128"/>
    </row>
    <row r="129" spans="2:18">
      <c r="B129" s="18" t="s">
        <v>135</v>
      </c>
      <c r="C129" s="20"/>
      <c r="D129" s="19"/>
      <c r="E129" s="21"/>
      <c r="F129" s="19"/>
      <c r="G129" s="22"/>
      <c r="H129" s="19"/>
      <c r="I129" s="23"/>
      <c r="J129" s="19"/>
      <c r="K129" s="19"/>
      <c r="L129" s="19"/>
      <c r="M129" s="18"/>
      <c r="O129"/>
      <c r="P129"/>
      <c r="Q129"/>
    </row>
    <row r="130" spans="2:18">
      <c r="B130" s="19" t="s">
        <v>19</v>
      </c>
      <c r="C130" s="20"/>
      <c r="D130" s="19"/>
      <c r="E130" s="21"/>
      <c r="F130" s="19"/>
      <c r="G130" s="22"/>
      <c r="H130" s="19"/>
      <c r="I130" s="23"/>
      <c r="J130" s="19"/>
      <c r="K130" s="19"/>
      <c r="L130" s="19"/>
      <c r="M130" s="18" t="s">
        <v>8</v>
      </c>
      <c r="O130"/>
      <c r="P130"/>
      <c r="Q130"/>
    </row>
    <row r="131" spans="2:18">
      <c r="B131" s="19" t="s">
        <v>13</v>
      </c>
      <c r="C131" s="30" t="str">
        <f>CONCATENATE("fk_", N94)</f>
        <v>fk_hip</v>
      </c>
      <c r="D131" s="19" t="s">
        <v>14</v>
      </c>
      <c r="E131" s="26">
        <f>E12</f>
        <v>0</v>
      </c>
      <c r="F131" s="19" t="s">
        <v>2</v>
      </c>
      <c r="G131" s="27">
        <f>G12</f>
        <v>7.1</v>
      </c>
      <c r="H131" s="19" t="s">
        <v>2</v>
      </c>
      <c r="I131" s="28">
        <f>I12</f>
        <v>94</v>
      </c>
      <c r="J131" s="19" t="s">
        <v>3</v>
      </c>
      <c r="K131" s="19"/>
      <c r="L131" s="19"/>
      <c r="M131" s="18" t="s">
        <v>8</v>
      </c>
      <c r="O131"/>
      <c r="P131"/>
      <c r="Q131"/>
    </row>
    <row r="132" spans="2:18">
      <c r="B132" s="19" t="s">
        <v>13</v>
      </c>
      <c r="C132" s="30" t="str">
        <f>CONCATENATE("fk_", C13)</f>
        <v>fk_spine_01</v>
      </c>
      <c r="D132" s="19" t="s">
        <v>14</v>
      </c>
      <c r="E132" s="26">
        <f>E13</f>
        <v>0</v>
      </c>
      <c r="F132" s="19" t="s">
        <v>2</v>
      </c>
      <c r="G132" s="27">
        <f>G13</f>
        <v>7.1</v>
      </c>
      <c r="H132" s="19" t="s">
        <v>2</v>
      </c>
      <c r="I132" s="28">
        <f>I13</f>
        <v>101</v>
      </c>
      <c r="J132" s="19" t="s">
        <v>15</v>
      </c>
      <c r="K132" s="30" t="str">
        <f>C131</f>
        <v>fk_hip</v>
      </c>
      <c r="L132" s="19" t="s">
        <v>68</v>
      </c>
      <c r="M132" s="18" t="s">
        <v>8</v>
      </c>
      <c r="O132"/>
      <c r="P132"/>
      <c r="Q132"/>
    </row>
    <row r="133" spans="2:18">
      <c r="B133" s="19" t="s">
        <v>13</v>
      </c>
      <c r="C133" s="30" t="str">
        <f>CONCATENATE("fk_", C14)</f>
        <v>fk_spine_02</v>
      </c>
      <c r="D133" s="19" t="s">
        <v>14</v>
      </c>
      <c r="E133" s="26">
        <f>E14</f>
        <v>0</v>
      </c>
      <c r="F133" s="19" t="s">
        <v>2</v>
      </c>
      <c r="G133" s="27">
        <f>G14</f>
        <v>7.1</v>
      </c>
      <c r="H133" s="19" t="s">
        <v>2</v>
      </c>
      <c r="I133" s="28">
        <f>I14</f>
        <v>113</v>
      </c>
      <c r="J133" s="19" t="s">
        <v>15</v>
      </c>
      <c r="K133" s="30" t="str">
        <f>C132</f>
        <v>fk_spine_01</v>
      </c>
      <c r="L133" s="19" t="s">
        <v>68</v>
      </c>
      <c r="M133" s="18" t="s">
        <v>8</v>
      </c>
      <c r="O133"/>
      <c r="P133"/>
      <c r="Q133"/>
    </row>
    <row r="134" spans="2:18">
      <c r="B134" s="19" t="s">
        <v>13</v>
      </c>
      <c r="C134" s="30" t="str">
        <f>CONCATENATE("fk_", N95)</f>
        <v>fk_shoulder</v>
      </c>
      <c r="D134" s="19" t="s">
        <v>14</v>
      </c>
      <c r="E134" s="26">
        <f>E15</f>
        <v>0</v>
      </c>
      <c r="F134" s="19" t="s">
        <v>2</v>
      </c>
      <c r="G134" s="27">
        <f>G15</f>
        <v>7.1</v>
      </c>
      <c r="H134" s="19" t="s">
        <v>2</v>
      </c>
      <c r="I134" s="28">
        <f>I15</f>
        <v>125</v>
      </c>
      <c r="J134" s="19" t="s">
        <v>15</v>
      </c>
      <c r="K134" s="30" t="str">
        <f>C133</f>
        <v>fk_spine_02</v>
      </c>
      <c r="L134" s="19" t="s">
        <v>68</v>
      </c>
      <c r="M134" s="18" t="s">
        <v>8</v>
      </c>
      <c r="O134"/>
      <c r="P134"/>
      <c r="Q134"/>
    </row>
    <row r="135" spans="2:18">
      <c r="B135" s="19"/>
      <c r="C135" s="20"/>
      <c r="D135" s="19"/>
      <c r="E135" s="21"/>
      <c r="F135" s="19"/>
      <c r="G135" s="22"/>
      <c r="H135" s="19"/>
      <c r="I135" s="23"/>
      <c r="J135" s="19"/>
      <c r="K135" s="19"/>
      <c r="L135" s="19"/>
      <c r="M135" s="18"/>
    </row>
    <row r="136" spans="2:18">
      <c r="B136" s="18" t="s">
        <v>136</v>
      </c>
      <c r="C136" s="20"/>
      <c r="D136" s="19"/>
      <c r="E136" s="21"/>
      <c r="F136" s="19"/>
      <c r="G136" s="22"/>
      <c r="H136" s="19"/>
      <c r="I136" s="23"/>
      <c r="J136" s="19"/>
      <c r="K136" s="19"/>
      <c r="L136" s="19"/>
      <c r="M136" s="18"/>
      <c r="O136"/>
      <c r="P136"/>
      <c r="Q136"/>
    </row>
    <row r="137" spans="2:18">
      <c r="B137" s="19" t="s">
        <v>66</v>
      </c>
      <c r="C137" s="30" t="str">
        <f>C131</f>
        <v>fk_hip</v>
      </c>
      <c r="D137" s="19"/>
      <c r="E137" s="21"/>
      <c r="F137" s="19"/>
      <c r="G137" s="22"/>
      <c r="H137" s="19"/>
      <c r="I137" s="23"/>
      <c r="J137" s="19" t="s">
        <v>67</v>
      </c>
      <c r="K137" s="19"/>
      <c r="L137" s="19"/>
      <c r="M137" s="18" t="s">
        <v>8</v>
      </c>
      <c r="O137"/>
      <c r="P137"/>
      <c r="Q137"/>
    </row>
    <row r="139" spans="2:18" s="19" customFormat="1">
      <c r="B139" s="18" t="s">
        <v>137</v>
      </c>
      <c r="C139" s="20"/>
      <c r="E139" s="21"/>
      <c r="G139" s="22"/>
      <c r="I139" s="23"/>
      <c r="M139" s="18"/>
      <c r="N139" s="21"/>
      <c r="R139" s="25"/>
    </row>
    <row r="140" spans="2:18" s="19" customFormat="1">
      <c r="B140" s="19" t="s">
        <v>51</v>
      </c>
      <c r="C140" s="30" t="str">
        <f>CONCATENATE(C132, ".rotateOrder")</f>
        <v>fk_spine_01.rotateOrder</v>
      </c>
      <c r="D140" s="19" t="s">
        <v>52</v>
      </c>
      <c r="E140" s="33">
        <v>5</v>
      </c>
      <c r="G140" s="22"/>
      <c r="I140" s="23"/>
      <c r="J140" s="19" t="s">
        <v>53</v>
      </c>
      <c r="M140" s="18" t="s">
        <v>8</v>
      </c>
      <c r="N140" s="21" t="s">
        <v>93</v>
      </c>
      <c r="R140" s="25"/>
    </row>
    <row r="141" spans="2:18" s="19" customFormat="1">
      <c r="B141" s="19" t="s">
        <v>51</v>
      </c>
      <c r="C141" s="30" t="str">
        <f>CONCATENATE(C133, ".rotateOrder")</f>
        <v>fk_spine_02.rotateOrder</v>
      </c>
      <c r="D141" s="19" t="s">
        <v>52</v>
      </c>
      <c r="E141" s="33">
        <v>5</v>
      </c>
      <c r="G141" s="22"/>
      <c r="I141" s="23"/>
      <c r="J141" s="19" t="s">
        <v>53</v>
      </c>
      <c r="M141" s="18" t="s">
        <v>8</v>
      </c>
      <c r="N141" s="21" t="s">
        <v>93</v>
      </c>
      <c r="R141" s="25"/>
    </row>
    <row r="143" spans="2:18" s="19" customFormat="1">
      <c r="B143" s="18" t="s">
        <v>138</v>
      </c>
      <c r="C143" s="20"/>
      <c r="E143" s="21"/>
      <c r="G143" s="22"/>
      <c r="I143" s="23"/>
      <c r="M143" s="18"/>
      <c r="N143" s="21"/>
      <c r="R143" s="25"/>
    </row>
    <row r="144" spans="2:18" s="19" customFormat="1">
      <c r="B144" s="19" t="s">
        <v>111</v>
      </c>
      <c r="C144" s="30" t="str">
        <f>CONCATENATE(N94, "_FKConst")</f>
        <v>hip_FKConst</v>
      </c>
      <c r="E144" s="20"/>
      <c r="G144" s="22"/>
      <c r="I144" s="23"/>
      <c r="J144" s="19" t="s">
        <v>112</v>
      </c>
      <c r="M144" s="18" t="s">
        <v>8</v>
      </c>
      <c r="N144" s="21"/>
      <c r="R144" s="25"/>
    </row>
    <row r="145" spans="2:18" s="19" customFormat="1">
      <c r="B145" s="19" t="s">
        <v>111</v>
      </c>
      <c r="C145" s="30" t="str">
        <f>CONCATENATE(N95, "_FKConst")</f>
        <v>shoulder_FKConst</v>
      </c>
      <c r="E145" s="29"/>
      <c r="G145" s="22"/>
      <c r="I145" s="23"/>
      <c r="J145" s="19" t="s">
        <v>112</v>
      </c>
      <c r="M145" s="18" t="s">
        <v>8</v>
      </c>
      <c r="N145" s="21"/>
      <c r="R145" s="25"/>
    </row>
    <row r="146" spans="2:18" s="19" customFormat="1">
      <c r="B146" s="19" t="s">
        <v>26</v>
      </c>
      <c r="C146" s="30" t="str">
        <f>C105</f>
        <v>hip_CTRL</v>
      </c>
      <c r="D146" s="19" t="s">
        <v>27</v>
      </c>
      <c r="E146" s="30" t="str">
        <f>C144</f>
        <v>hip_FKConst</v>
      </c>
      <c r="G146" s="22"/>
      <c r="I146" s="23"/>
      <c r="J146" s="19" t="s">
        <v>28</v>
      </c>
      <c r="M146" s="18" t="s">
        <v>8</v>
      </c>
      <c r="N146" s="21"/>
      <c r="R146" s="25"/>
    </row>
    <row r="147" spans="2:18" s="19" customFormat="1">
      <c r="B147" s="19" t="s">
        <v>26</v>
      </c>
      <c r="C147" s="30" t="str">
        <f>C109</f>
        <v>shoulder_CTRL</v>
      </c>
      <c r="D147" s="19" t="s">
        <v>27</v>
      </c>
      <c r="E147" s="30" t="str">
        <f>C145</f>
        <v>shoulder_FKConst</v>
      </c>
      <c r="G147" s="22"/>
      <c r="I147" s="23"/>
      <c r="J147" s="19" t="s">
        <v>28</v>
      </c>
      <c r="M147" s="18" t="s">
        <v>8</v>
      </c>
      <c r="N147" s="21"/>
      <c r="R147" s="25"/>
    </row>
    <row r="149" spans="2:18" s="19" customFormat="1">
      <c r="B149" s="18" t="s">
        <v>139</v>
      </c>
      <c r="C149" s="29"/>
      <c r="E149" s="33"/>
      <c r="G149" s="22"/>
      <c r="I149" s="23"/>
      <c r="M149" s="18"/>
      <c r="N149" s="21"/>
      <c r="O149" s="22"/>
      <c r="P149" s="23"/>
      <c r="Q149" s="24"/>
      <c r="R149" s="25"/>
    </row>
    <row r="150" spans="2:18" s="19" customFormat="1">
      <c r="B150" s="19" t="s">
        <v>59</v>
      </c>
      <c r="C150" s="30" t="str">
        <f>C131</f>
        <v>fk_hip</v>
      </c>
      <c r="D150" s="19" t="s">
        <v>27</v>
      </c>
      <c r="E150" s="30" t="str">
        <f>E146</f>
        <v>hip_FKConst</v>
      </c>
      <c r="G150" s="22"/>
      <c r="I150" s="23"/>
      <c r="J150" s="19" t="s">
        <v>60</v>
      </c>
      <c r="M150" s="18" t="s">
        <v>8</v>
      </c>
      <c r="N150" s="21"/>
      <c r="O150" s="22"/>
      <c r="P150" s="23"/>
      <c r="Q150" s="24"/>
      <c r="R150" s="25"/>
    </row>
    <row r="151" spans="2:18" s="19" customFormat="1">
      <c r="B151" s="19" t="s">
        <v>59</v>
      </c>
      <c r="C151" s="30" t="str">
        <f>C134</f>
        <v>fk_shoulder</v>
      </c>
      <c r="D151" s="19" t="s">
        <v>27</v>
      </c>
      <c r="E151" s="30" t="str">
        <f>E147</f>
        <v>shoulder_FKConst</v>
      </c>
      <c r="G151" s="22"/>
      <c r="I151" s="23"/>
      <c r="J151" s="19" t="s">
        <v>60</v>
      </c>
      <c r="M151" s="18" t="s">
        <v>8</v>
      </c>
      <c r="N151" s="21"/>
      <c r="O151" s="22"/>
      <c r="P151" s="23"/>
      <c r="Q151" s="24"/>
      <c r="R151" s="25"/>
    </row>
    <row r="153" spans="2:18" s="19" customFormat="1">
      <c r="B153" s="18" t="s">
        <v>140</v>
      </c>
      <c r="C153" s="20"/>
      <c r="E153" s="21"/>
      <c r="G153" s="22"/>
      <c r="I153" s="23"/>
      <c r="M153" s="18"/>
      <c r="N153" s="21"/>
      <c r="O153" s="22"/>
      <c r="P153" s="23"/>
      <c r="Q153" s="24"/>
      <c r="R153" s="25"/>
    </row>
    <row r="154" spans="2:18" s="19" customFormat="1">
      <c r="B154" s="19" t="s">
        <v>47</v>
      </c>
      <c r="C154" s="30" t="str">
        <f>CONCATENATE(C132, "_CTRL_nurb")</f>
        <v>fk_spine_01_CTRL_nurb</v>
      </c>
      <c r="D154" s="19" t="s">
        <v>48</v>
      </c>
      <c r="E154" s="21">
        <f>N154</f>
        <v>0</v>
      </c>
      <c r="F154" s="19" t="s">
        <v>2</v>
      </c>
      <c r="G154" s="22">
        <f>O154</f>
        <v>-5</v>
      </c>
      <c r="H154" s="19" t="s">
        <v>2</v>
      </c>
      <c r="I154" s="23">
        <f>P154</f>
        <v>0</v>
      </c>
      <c r="J154" s="19" t="s">
        <v>70</v>
      </c>
      <c r="K154" s="30">
        <f>Q154</f>
        <v>16</v>
      </c>
      <c r="L154" s="19" t="s">
        <v>71</v>
      </c>
      <c r="M154" s="18" t="s">
        <v>8</v>
      </c>
      <c r="N154" s="21">
        <v>0</v>
      </c>
      <c r="O154" s="22">
        <v>-5</v>
      </c>
      <c r="P154" s="23">
        <v>0</v>
      </c>
      <c r="Q154" s="24">
        <v>16</v>
      </c>
      <c r="R154" s="25"/>
    </row>
    <row r="155" spans="2:18" s="19" customFormat="1">
      <c r="B155" s="19" t="s">
        <v>26</v>
      </c>
      <c r="C155" s="30" t="str">
        <f>CONCATENATE(C154, "Shape")</f>
        <v>fk_spine_01_CTRL_nurbShape</v>
      </c>
      <c r="D155" s="19" t="s">
        <v>27</v>
      </c>
      <c r="E155" s="30" t="str">
        <f>C132</f>
        <v>fk_spine_01</v>
      </c>
      <c r="G155" s="22"/>
      <c r="I155" s="23"/>
      <c r="J155" s="19" t="s">
        <v>73</v>
      </c>
      <c r="M155" s="18" t="s">
        <v>8</v>
      </c>
      <c r="N155" s="21"/>
      <c r="O155" s="22"/>
      <c r="P155" s="23"/>
      <c r="Q155" s="24"/>
      <c r="R155" s="25"/>
    </row>
    <row r="156" spans="2:18" s="19" customFormat="1">
      <c r="B156" s="19" t="s">
        <v>40</v>
      </c>
      <c r="C156" s="30" t="str">
        <f>C155</f>
        <v>fk_spine_01_CTRL_nurbShape</v>
      </c>
      <c r="D156" s="19" t="s">
        <v>27</v>
      </c>
      <c r="E156" s="30" t="str">
        <f>CONCATENATE(C132, "Shape")</f>
        <v>fk_spine_01Shape</v>
      </c>
      <c r="G156" s="22"/>
      <c r="I156" s="23"/>
      <c r="J156" s="19" t="s">
        <v>28</v>
      </c>
      <c r="M156" s="18" t="s">
        <v>8</v>
      </c>
      <c r="N156" s="21"/>
      <c r="O156" s="22"/>
      <c r="P156" s="23"/>
      <c r="Q156" s="24"/>
      <c r="R156" s="25"/>
    </row>
    <row r="157" spans="2:18" s="19" customFormat="1">
      <c r="B157" s="19" t="s">
        <v>74</v>
      </c>
      <c r="C157" s="30" t="str">
        <f>C154</f>
        <v>fk_spine_01_CTRL_nurb</v>
      </c>
      <c r="E157" s="21"/>
      <c r="G157" s="22"/>
      <c r="I157" s="23"/>
      <c r="J157" s="19" t="s">
        <v>28</v>
      </c>
      <c r="M157" s="18" t="s">
        <v>8</v>
      </c>
      <c r="N157" s="21"/>
      <c r="O157" s="22"/>
      <c r="P157" s="23"/>
      <c r="Q157" s="24"/>
      <c r="R157" s="25"/>
    </row>
    <row r="158" spans="2:18" s="19" customFormat="1">
      <c r="B158" s="19" t="s">
        <v>40</v>
      </c>
      <c r="C158" s="30" t="str">
        <f>C132</f>
        <v>fk_spine_01</v>
      </c>
      <c r="D158" s="19" t="s">
        <v>27</v>
      </c>
      <c r="E158" s="30" t="str">
        <f>CONCATENATE(C132, "_CTRL")</f>
        <v>fk_spine_01_CTRL</v>
      </c>
      <c r="G158" s="22"/>
      <c r="I158" s="23"/>
      <c r="J158" s="19" t="s">
        <v>28</v>
      </c>
      <c r="M158" s="18" t="s">
        <v>8</v>
      </c>
      <c r="N158" s="21"/>
      <c r="O158" s="22"/>
      <c r="P158" s="23"/>
      <c r="Q158" s="24"/>
      <c r="R158" s="25"/>
    </row>
    <row r="159" spans="2:18">
      <c r="C159" s="6"/>
      <c r="E159" s="6"/>
    </row>
    <row r="160" spans="2:18" s="19" customFormat="1">
      <c r="B160" s="18" t="s">
        <v>141</v>
      </c>
      <c r="C160" s="20"/>
      <c r="E160" s="21"/>
      <c r="G160" s="22"/>
      <c r="I160" s="23"/>
      <c r="M160" s="18"/>
      <c r="N160" s="21"/>
      <c r="O160" s="22"/>
      <c r="P160" s="23"/>
      <c r="Q160" s="24"/>
      <c r="R160" s="25"/>
    </row>
    <row r="161" spans="1:18" s="19" customFormat="1">
      <c r="B161" s="19" t="s">
        <v>47</v>
      </c>
      <c r="C161" s="30" t="str">
        <f>CONCATENATE(C133, "_CTRL_nurb")</f>
        <v>fk_spine_02_CTRL_nurb</v>
      </c>
      <c r="D161" s="19" t="s">
        <v>48</v>
      </c>
      <c r="E161" s="21">
        <f>N161</f>
        <v>0</v>
      </c>
      <c r="F161" s="19" t="s">
        <v>2</v>
      </c>
      <c r="G161" s="22">
        <f>O161</f>
        <v>-5</v>
      </c>
      <c r="H161" s="19" t="s">
        <v>2</v>
      </c>
      <c r="I161" s="23">
        <f>P161</f>
        <v>0</v>
      </c>
      <c r="J161" s="19" t="s">
        <v>70</v>
      </c>
      <c r="K161" s="30">
        <f>Q161</f>
        <v>16</v>
      </c>
      <c r="L161" s="19" t="s">
        <v>71</v>
      </c>
      <c r="M161" s="18" t="s">
        <v>8</v>
      </c>
      <c r="N161" s="21">
        <v>0</v>
      </c>
      <c r="O161" s="22">
        <v>-5</v>
      </c>
      <c r="P161" s="23">
        <v>0</v>
      </c>
      <c r="Q161" s="24">
        <v>16</v>
      </c>
      <c r="R161" s="25"/>
    </row>
    <row r="162" spans="1:18" s="19" customFormat="1">
      <c r="B162" s="19" t="s">
        <v>26</v>
      </c>
      <c r="C162" s="30" t="str">
        <f>CONCATENATE(C161, "Shape")</f>
        <v>fk_spine_02_CTRL_nurbShape</v>
      </c>
      <c r="D162" s="19" t="s">
        <v>27</v>
      </c>
      <c r="E162" s="30" t="str">
        <f>C133</f>
        <v>fk_spine_02</v>
      </c>
      <c r="G162" s="22"/>
      <c r="I162" s="23"/>
      <c r="J162" s="19" t="s">
        <v>73</v>
      </c>
      <c r="M162" s="18" t="s">
        <v>8</v>
      </c>
      <c r="N162" s="21"/>
      <c r="O162" s="22"/>
      <c r="P162" s="23"/>
      <c r="Q162" s="24"/>
      <c r="R162" s="25"/>
    </row>
    <row r="163" spans="1:18" s="19" customFormat="1">
      <c r="B163" s="19" t="s">
        <v>40</v>
      </c>
      <c r="C163" s="30" t="str">
        <f>C162</f>
        <v>fk_spine_02_CTRL_nurbShape</v>
      </c>
      <c r="D163" s="19" t="s">
        <v>27</v>
      </c>
      <c r="E163" s="30" t="str">
        <f>CONCATENATE(C133, "Shape")</f>
        <v>fk_spine_02Shape</v>
      </c>
      <c r="G163" s="22"/>
      <c r="I163" s="23"/>
      <c r="J163" s="19" t="s">
        <v>28</v>
      </c>
      <c r="M163" s="18" t="s">
        <v>8</v>
      </c>
      <c r="N163" s="21"/>
      <c r="O163" s="22"/>
      <c r="P163" s="23"/>
      <c r="Q163" s="24"/>
      <c r="R163" s="25"/>
    </row>
    <row r="164" spans="1:18" s="19" customFormat="1">
      <c r="B164" s="19" t="s">
        <v>74</v>
      </c>
      <c r="C164" s="30" t="str">
        <f>C161</f>
        <v>fk_spine_02_CTRL_nurb</v>
      </c>
      <c r="E164" s="21"/>
      <c r="G164" s="22"/>
      <c r="I164" s="23"/>
      <c r="J164" s="19" t="s">
        <v>28</v>
      </c>
      <c r="M164" s="18" t="s">
        <v>8</v>
      </c>
      <c r="N164" s="21"/>
      <c r="O164" s="22"/>
      <c r="P164" s="23"/>
      <c r="Q164" s="24"/>
      <c r="R164" s="25"/>
    </row>
    <row r="165" spans="1:18" s="19" customFormat="1">
      <c r="B165" s="19" t="s">
        <v>40</v>
      </c>
      <c r="C165" s="30" t="str">
        <f>C133</f>
        <v>fk_spine_02</v>
      </c>
      <c r="D165" s="19" t="s">
        <v>27</v>
      </c>
      <c r="E165" s="30" t="str">
        <f>CONCATENATE(C133, "_CTRL")</f>
        <v>fk_spine_02_CTRL</v>
      </c>
      <c r="G165" s="22"/>
      <c r="I165" s="23"/>
      <c r="J165" s="19" t="s">
        <v>28</v>
      </c>
      <c r="M165" s="18" t="s">
        <v>8</v>
      </c>
      <c r="N165" s="21"/>
      <c r="O165" s="22"/>
      <c r="P165" s="23"/>
      <c r="Q165" s="24"/>
      <c r="R165" s="25"/>
    </row>
    <row r="167" spans="1:18" s="19" customFormat="1">
      <c r="A167" s="18" t="s">
        <v>116</v>
      </c>
      <c r="C167" s="20"/>
      <c r="E167" s="21"/>
      <c r="G167" s="22"/>
      <c r="I167" s="23"/>
      <c r="M167" s="18"/>
      <c r="R167" s="25"/>
    </row>
    <row r="168" spans="1:18" s="19" customFormat="1">
      <c r="B168" s="25" t="s">
        <v>142</v>
      </c>
      <c r="C168" s="20"/>
      <c r="E168" s="21"/>
      <c r="G168" s="22"/>
      <c r="I168" s="23"/>
      <c r="M168" s="18"/>
      <c r="R168" s="25"/>
    </row>
    <row r="169" spans="1:18" s="19" customFormat="1">
      <c r="B169" s="18" t="s">
        <v>75</v>
      </c>
      <c r="C169" s="32" t="s">
        <v>76</v>
      </c>
      <c r="D169" s="19" t="s">
        <v>36</v>
      </c>
      <c r="E169" s="30" t="str">
        <f>CONCATENATE(I88, "_", C169)</f>
        <v>ik_spine_curveInfo</v>
      </c>
      <c r="G169" s="22"/>
      <c r="I169" s="23"/>
      <c r="J169" s="19" t="s">
        <v>28</v>
      </c>
      <c r="M169" s="18" t="s">
        <v>8</v>
      </c>
      <c r="R169" s="25"/>
    </row>
    <row r="170" spans="1:18" s="19" customFormat="1">
      <c r="B170" s="19" t="s">
        <v>63</v>
      </c>
      <c r="C170" s="30" t="str">
        <f>CONCATENATE(E89, "Shape.worldSpace[0]")</f>
        <v>ik_spine_curveShape.worldSpace[0]</v>
      </c>
      <c r="D170" s="19" t="s">
        <v>27</v>
      </c>
      <c r="E170" s="30" t="str">
        <f>CONCATENATE(E169, ".inputCurve")</f>
        <v>ik_spine_curveInfo.inputCurve</v>
      </c>
      <c r="G170" s="22"/>
      <c r="I170" s="23"/>
      <c r="J170" s="19" t="s">
        <v>28</v>
      </c>
      <c r="M170" s="18" t="s">
        <v>8</v>
      </c>
      <c r="R170" s="25"/>
    </row>
    <row r="171" spans="1:18" s="19" customFormat="1">
      <c r="B171" s="18" t="s">
        <v>75</v>
      </c>
      <c r="C171" s="32" t="s">
        <v>77</v>
      </c>
      <c r="D171" s="19" t="s">
        <v>36</v>
      </c>
      <c r="E171" s="20" t="s">
        <v>143</v>
      </c>
      <c r="G171" s="22"/>
      <c r="I171" s="23"/>
      <c r="J171" s="19" t="s">
        <v>28</v>
      </c>
      <c r="M171" s="18" t="s">
        <v>8</v>
      </c>
      <c r="R171" s="25"/>
    </row>
    <row r="172" spans="1:18" s="19" customFormat="1">
      <c r="B172" s="19" t="s">
        <v>51</v>
      </c>
      <c r="C172" s="30" t="str">
        <f>CONCATENATE(E171, ".operation")</f>
        <v>torso_stretchPercentage_div.operation</v>
      </c>
      <c r="E172" s="21"/>
      <c r="G172" s="22"/>
      <c r="I172" s="23"/>
      <c r="J172" s="19" t="s">
        <v>78</v>
      </c>
      <c r="M172" s="18" t="s">
        <v>8</v>
      </c>
      <c r="R172" s="25"/>
    </row>
    <row r="173" spans="1:18" s="19" customFormat="1">
      <c r="B173" s="19" t="s">
        <v>63</v>
      </c>
      <c r="C173" s="30" t="str">
        <f>CONCATENATE(E169, ".arcLength")</f>
        <v>ik_spine_curveInfo.arcLength</v>
      </c>
      <c r="D173" s="19" t="s">
        <v>27</v>
      </c>
      <c r="E173" s="30" t="str">
        <f>CONCATENATE(E171, ".input1X")</f>
        <v>torso_stretchPercentage_div.input1X</v>
      </c>
      <c r="G173" s="22"/>
      <c r="I173" s="23"/>
      <c r="J173" s="19" t="s">
        <v>28</v>
      </c>
      <c r="M173" s="18" t="s">
        <v>8</v>
      </c>
      <c r="R173" s="25"/>
    </row>
    <row r="174" spans="1:18" s="19" customFormat="1">
      <c r="B174" s="19" t="s">
        <v>51</v>
      </c>
      <c r="C174" s="30" t="str">
        <f>CONCATENATE(E171, ".input2X")</f>
        <v>torso_stretchPercentage_div.input2X</v>
      </c>
      <c r="D174" s="19" t="s">
        <v>79</v>
      </c>
      <c r="E174" s="30" t="str">
        <f>C173</f>
        <v>ik_spine_curveInfo.arcLength</v>
      </c>
      <c r="G174" s="22"/>
      <c r="I174" s="23"/>
      <c r="J174" s="19" t="s">
        <v>83</v>
      </c>
      <c r="M174" s="18" t="s">
        <v>8</v>
      </c>
      <c r="R174" s="25"/>
    </row>
    <row r="175" spans="1:18" s="19" customFormat="1">
      <c r="B175" s="25" t="s">
        <v>144</v>
      </c>
      <c r="C175" s="20"/>
      <c r="E175" s="21"/>
      <c r="G175" s="22"/>
      <c r="I175" s="23"/>
      <c r="M175" s="18"/>
      <c r="R175" s="25"/>
    </row>
    <row r="176" spans="1:18" s="19" customFormat="1">
      <c r="B176" s="19" t="s">
        <v>63</v>
      </c>
      <c r="C176" s="30" t="str">
        <f>CONCATENATE(E171, ".outputX")</f>
        <v>torso_stretchPercentage_div.outputX</v>
      </c>
      <c r="D176" s="19" t="s">
        <v>27</v>
      </c>
      <c r="E176" s="30" t="str">
        <f>CONCATENATE(C12, ".scaleX")</f>
        <v>pelvis.scaleX</v>
      </c>
      <c r="G176" s="22"/>
      <c r="I176" s="23"/>
      <c r="J176" s="19" t="s">
        <v>28</v>
      </c>
      <c r="M176" s="18" t="s">
        <v>8</v>
      </c>
      <c r="R176" s="25"/>
    </row>
    <row r="177" spans="2:18" s="19" customFormat="1">
      <c r="B177" s="19" t="s">
        <v>63</v>
      </c>
      <c r="C177" s="30" t="str">
        <f>C176</f>
        <v>torso_stretchPercentage_div.outputX</v>
      </c>
      <c r="D177" s="19" t="s">
        <v>27</v>
      </c>
      <c r="E177" s="30" t="str">
        <f>CONCATENATE(C13, ".scaleX")</f>
        <v>spine_01.scaleX</v>
      </c>
      <c r="G177" s="22"/>
      <c r="I177" s="23"/>
      <c r="J177" s="19" t="s">
        <v>28</v>
      </c>
      <c r="M177" s="18" t="s">
        <v>8</v>
      </c>
      <c r="R177" s="25"/>
    </row>
    <row r="178" spans="2:18" s="19" customFormat="1">
      <c r="B178" s="19" t="s">
        <v>63</v>
      </c>
      <c r="C178" s="30" t="str">
        <f>C176</f>
        <v>torso_stretchPercentage_div.outputX</v>
      </c>
      <c r="D178" s="19" t="s">
        <v>27</v>
      </c>
      <c r="E178" s="30" t="str">
        <f>CONCATENATE(C14, ".scaleX")</f>
        <v>spine_02.scaleX</v>
      </c>
      <c r="G178" s="22"/>
      <c r="I178" s="23"/>
      <c r="J178" s="19" t="s">
        <v>28</v>
      </c>
      <c r="M178" s="18" t="s">
        <v>8</v>
      </c>
      <c r="R178" s="25"/>
    </row>
    <row r="179" spans="2:18" s="19" customFormat="1">
      <c r="B179" s="19" t="s">
        <v>63</v>
      </c>
      <c r="C179" s="30" t="str">
        <f>C176</f>
        <v>torso_stretchPercentage_div.outputX</v>
      </c>
      <c r="D179" s="19" t="s">
        <v>27</v>
      </c>
      <c r="E179" s="30" t="str">
        <f>CONCATENATE(C15, ".scaleX")</f>
        <v>spine_03.scaleX</v>
      </c>
      <c r="G179" s="22"/>
      <c r="I179" s="23"/>
      <c r="J179" s="19" t="s">
        <v>28</v>
      </c>
      <c r="M179" s="18" t="s">
        <v>8</v>
      </c>
      <c r="R179" s="25"/>
    </row>
    <row r="180" spans="2:18" s="19" customFormat="1">
      <c r="B180" s="25" t="s">
        <v>147</v>
      </c>
      <c r="C180" s="20"/>
      <c r="E180" s="21"/>
      <c r="G180" s="22"/>
      <c r="I180" s="23"/>
      <c r="M180" s="18"/>
      <c r="R180" s="25"/>
    </row>
    <row r="181" spans="2:18" s="19" customFormat="1">
      <c r="B181" s="19" t="s">
        <v>75</v>
      </c>
      <c r="C181" s="32" t="s">
        <v>77</v>
      </c>
      <c r="D181" s="19" t="s">
        <v>36</v>
      </c>
      <c r="E181" s="20" t="s">
        <v>145</v>
      </c>
      <c r="G181" s="22"/>
      <c r="I181" s="23"/>
      <c r="J181" s="19" t="s">
        <v>28</v>
      </c>
      <c r="M181" s="18" t="s">
        <v>8</v>
      </c>
      <c r="R181" s="25"/>
    </row>
    <row r="182" spans="2:18" s="19" customFormat="1">
      <c r="B182" s="19" t="s">
        <v>51</v>
      </c>
      <c r="C182" s="30" t="str">
        <f>CONCATENATE(E181, ".operation")</f>
        <v>torso_stretchPercentage_pow.operation</v>
      </c>
      <c r="E182" s="21"/>
      <c r="G182" s="22"/>
      <c r="I182" s="23"/>
      <c r="J182" s="19" t="s">
        <v>80</v>
      </c>
      <c r="M182" s="18" t="s">
        <v>8</v>
      </c>
      <c r="R182" s="25"/>
    </row>
    <row r="183" spans="2:18" s="19" customFormat="1">
      <c r="B183" s="19" t="s">
        <v>63</v>
      </c>
      <c r="C183" s="30" t="str">
        <f>CONCATENATE(E171, ".outputX")</f>
        <v>torso_stretchPercentage_div.outputX</v>
      </c>
      <c r="D183" s="19" t="s">
        <v>27</v>
      </c>
      <c r="E183" s="30" t="str">
        <f>CONCATENATE(E181, ".input1X")</f>
        <v>torso_stretchPercentage_pow.input1X</v>
      </c>
      <c r="G183" s="22"/>
      <c r="I183" s="23"/>
      <c r="J183" s="19" t="s">
        <v>28</v>
      </c>
      <c r="M183" s="18" t="s">
        <v>8</v>
      </c>
      <c r="R183" s="25"/>
    </row>
    <row r="184" spans="2:18" s="19" customFormat="1">
      <c r="B184" s="19" t="s">
        <v>51</v>
      </c>
      <c r="C184" s="30" t="str">
        <f>CONCATENATE(E181, ".input2X")</f>
        <v>torso_stretchPercentage_pow.input2X</v>
      </c>
      <c r="E184" s="21"/>
      <c r="G184" s="22"/>
      <c r="I184" s="23"/>
      <c r="J184" s="19" t="s">
        <v>81</v>
      </c>
      <c r="M184" s="18" t="s">
        <v>8</v>
      </c>
      <c r="R184" s="25"/>
    </row>
    <row r="185" spans="2:18" s="19" customFormat="1">
      <c r="B185" s="25" t="s">
        <v>148</v>
      </c>
      <c r="C185" s="20"/>
      <c r="E185" s="21"/>
      <c r="G185" s="22"/>
      <c r="I185" s="23"/>
      <c r="M185" s="18"/>
      <c r="R185" s="25"/>
    </row>
    <row r="186" spans="2:18" s="19" customFormat="1">
      <c r="B186" s="19" t="s">
        <v>75</v>
      </c>
      <c r="C186" s="32" t="s">
        <v>77</v>
      </c>
      <c r="D186" s="19" t="s">
        <v>36</v>
      </c>
      <c r="E186" s="20" t="s">
        <v>146</v>
      </c>
      <c r="G186" s="22"/>
      <c r="I186" s="23"/>
      <c r="J186" s="19" t="s">
        <v>28</v>
      </c>
      <c r="M186" s="18" t="s">
        <v>8</v>
      </c>
      <c r="R186" s="25"/>
    </row>
    <row r="187" spans="2:18" s="19" customFormat="1">
      <c r="B187" s="19" t="s">
        <v>51</v>
      </c>
      <c r="C187" s="30" t="str">
        <f>CONCATENATE(E186, ".operation")</f>
        <v>torso_stretchPercentage_div2.operation</v>
      </c>
      <c r="E187" s="21"/>
      <c r="G187" s="22"/>
      <c r="I187" s="23"/>
      <c r="J187" s="19" t="s">
        <v>78</v>
      </c>
      <c r="M187" s="18" t="s">
        <v>8</v>
      </c>
      <c r="R187" s="25"/>
    </row>
    <row r="188" spans="2:18" s="19" customFormat="1">
      <c r="B188" s="19" t="s">
        <v>51</v>
      </c>
      <c r="C188" s="30" t="str">
        <f>CONCATENATE(E186, ".input1X")</f>
        <v>torso_stretchPercentage_div2.input1X</v>
      </c>
      <c r="E188" s="21"/>
      <c r="G188" s="22"/>
      <c r="I188" s="23"/>
      <c r="J188" s="19" t="s">
        <v>82</v>
      </c>
      <c r="M188" s="18" t="s">
        <v>8</v>
      </c>
      <c r="R188" s="25"/>
    </row>
    <row r="189" spans="2:18" s="19" customFormat="1">
      <c r="B189" s="19" t="s">
        <v>63</v>
      </c>
      <c r="C189" s="30" t="str">
        <f>CONCATENATE(E181, ".outputX")</f>
        <v>torso_stretchPercentage_pow.outputX</v>
      </c>
      <c r="D189" s="19" t="s">
        <v>27</v>
      </c>
      <c r="E189" s="30" t="str">
        <f>CONCATENATE(E186, ".input2X")</f>
        <v>torso_stretchPercentage_div2.input2X</v>
      </c>
      <c r="G189" s="22"/>
      <c r="I189" s="23"/>
      <c r="J189" s="19" t="s">
        <v>28</v>
      </c>
      <c r="M189" s="18" t="s">
        <v>8</v>
      </c>
      <c r="R189" s="25"/>
    </row>
    <row r="190" spans="2:18" s="19" customFormat="1">
      <c r="B190" s="25" t="s">
        <v>149</v>
      </c>
      <c r="C190" s="20"/>
      <c r="E190" s="21"/>
      <c r="G190" s="22"/>
      <c r="I190" s="23"/>
      <c r="M190" s="18"/>
      <c r="R190" s="25"/>
    </row>
    <row r="191" spans="2:18" s="19" customFormat="1">
      <c r="B191" s="19" t="s">
        <v>63</v>
      </c>
      <c r="C191" s="30" t="str">
        <f>CONCATENATE(E186, ".outputX")</f>
        <v>torso_stretchPercentage_div2.outputX</v>
      </c>
      <c r="D191" s="19" t="s">
        <v>27</v>
      </c>
      <c r="E191" s="30" t="str">
        <f>CONCATENATE(C12, ".scaleY")</f>
        <v>pelvis.scaleY</v>
      </c>
      <c r="G191" s="22"/>
      <c r="I191" s="23"/>
      <c r="J191" s="19" t="s">
        <v>28</v>
      </c>
      <c r="M191" s="18" t="s">
        <v>8</v>
      </c>
      <c r="R191" s="25"/>
    </row>
    <row r="192" spans="2:18" s="19" customFormat="1">
      <c r="B192" s="19" t="s">
        <v>63</v>
      </c>
      <c r="C192" s="30" t="str">
        <f>C191</f>
        <v>torso_stretchPercentage_div2.outputX</v>
      </c>
      <c r="D192" s="19" t="s">
        <v>27</v>
      </c>
      <c r="E192" s="30" t="str">
        <f>CONCATENATE(C13, ".scaleY")</f>
        <v>spine_01.scaleY</v>
      </c>
      <c r="G192" s="22"/>
      <c r="I192" s="23"/>
      <c r="J192" s="19" t="s">
        <v>28</v>
      </c>
      <c r="M192" s="18" t="s">
        <v>8</v>
      </c>
      <c r="R192" s="25"/>
    </row>
    <row r="193" spans="2:18" s="19" customFormat="1">
      <c r="B193" s="19" t="s">
        <v>63</v>
      </c>
      <c r="C193" s="30" t="str">
        <f>C191</f>
        <v>torso_stretchPercentage_div2.outputX</v>
      </c>
      <c r="D193" s="19" t="s">
        <v>27</v>
      </c>
      <c r="E193" s="30" t="str">
        <f>CONCATENATE(C14, ".scaleY")</f>
        <v>spine_02.scaleY</v>
      </c>
      <c r="G193" s="22"/>
      <c r="I193" s="23"/>
      <c r="J193" s="19" t="s">
        <v>28</v>
      </c>
      <c r="M193" s="18" t="s">
        <v>8</v>
      </c>
      <c r="R193" s="25"/>
    </row>
    <row r="194" spans="2:18" s="19" customFormat="1">
      <c r="B194" s="19" t="s">
        <v>63</v>
      </c>
      <c r="C194" s="30" t="str">
        <f>C191</f>
        <v>torso_stretchPercentage_div2.outputX</v>
      </c>
      <c r="D194" s="19" t="s">
        <v>27</v>
      </c>
      <c r="E194" s="30" t="str">
        <f>CONCATENATE(C15, ".scaleY")</f>
        <v>spine_03.scaleY</v>
      </c>
      <c r="G194" s="22"/>
      <c r="I194" s="23"/>
      <c r="J194" s="19" t="s">
        <v>28</v>
      </c>
      <c r="M194" s="18" t="s">
        <v>8</v>
      </c>
      <c r="R194" s="25"/>
    </row>
    <row r="195" spans="2:18" s="19" customFormat="1">
      <c r="B195" s="19" t="s">
        <v>63</v>
      </c>
      <c r="C195" s="30" t="str">
        <f>C191</f>
        <v>torso_stretchPercentage_div2.outputX</v>
      </c>
      <c r="D195" s="19" t="s">
        <v>27</v>
      </c>
      <c r="E195" s="30" t="str">
        <f>CONCATENATE(C12, ".scaleZ")</f>
        <v>pelvis.scaleZ</v>
      </c>
      <c r="G195" s="22"/>
      <c r="I195" s="23"/>
      <c r="J195" s="19" t="s">
        <v>28</v>
      </c>
      <c r="M195" s="18" t="s">
        <v>8</v>
      </c>
      <c r="R195" s="25"/>
    </row>
    <row r="196" spans="2:18" s="19" customFormat="1">
      <c r="B196" s="19" t="s">
        <v>63</v>
      </c>
      <c r="C196" s="30" t="str">
        <f>C191</f>
        <v>torso_stretchPercentage_div2.outputX</v>
      </c>
      <c r="D196" s="19" t="s">
        <v>27</v>
      </c>
      <c r="E196" s="30" t="str">
        <f>CONCATENATE(C13, ".scaleZ")</f>
        <v>spine_01.scaleZ</v>
      </c>
      <c r="G196" s="22"/>
      <c r="I196" s="23"/>
      <c r="J196" s="19" t="s">
        <v>28</v>
      </c>
      <c r="M196" s="18" t="s">
        <v>8</v>
      </c>
      <c r="R196" s="25"/>
    </row>
    <row r="197" spans="2:18" s="19" customFormat="1">
      <c r="B197" s="19" t="s">
        <v>63</v>
      </c>
      <c r="C197" s="30" t="str">
        <f>C191</f>
        <v>torso_stretchPercentage_div2.outputX</v>
      </c>
      <c r="D197" s="19" t="s">
        <v>27</v>
      </c>
      <c r="E197" s="30" t="str">
        <f>CONCATENATE(C14, ".scaleZ")</f>
        <v>spine_02.scaleZ</v>
      </c>
      <c r="G197" s="22"/>
      <c r="I197" s="23"/>
      <c r="J197" s="19" t="s">
        <v>28</v>
      </c>
      <c r="M197" s="18" t="s">
        <v>8</v>
      </c>
      <c r="R197" s="25"/>
    </row>
    <row r="198" spans="2:18" s="19" customFormat="1">
      <c r="B198" s="19" t="s">
        <v>63</v>
      </c>
      <c r="C198" s="30" t="str">
        <f>C191</f>
        <v>torso_stretchPercentage_div2.outputX</v>
      </c>
      <c r="D198" s="19" t="s">
        <v>27</v>
      </c>
      <c r="E198" s="30" t="str">
        <f>CONCATENATE(C15, ".scaleZ")</f>
        <v>spine_03.scaleZ</v>
      </c>
      <c r="G198" s="22"/>
      <c r="I198" s="23"/>
      <c r="J198" s="19" t="s">
        <v>28</v>
      </c>
      <c r="M198" s="18" t="s">
        <v>8</v>
      </c>
      <c r="R198" s="25"/>
    </row>
    <row r="199" spans="2:18" s="19" customFormat="1">
      <c r="C199" s="20"/>
      <c r="E199" s="21"/>
      <c r="G199" s="22"/>
      <c r="I199" s="23"/>
      <c r="M199" s="18"/>
      <c r="N199" s="21"/>
      <c r="O199" s="22"/>
      <c r="P199" s="23"/>
      <c r="Q199" s="24"/>
      <c r="R199" s="25"/>
    </row>
    <row r="200" spans="2:18" s="19" customFormat="1">
      <c r="B200" s="18" t="s">
        <v>150</v>
      </c>
      <c r="C200" s="20"/>
      <c r="E200" s="21"/>
      <c r="G200" s="22"/>
      <c r="I200" s="23"/>
      <c r="M200" s="18"/>
      <c r="R200" s="25"/>
    </row>
    <row r="201" spans="2:18" s="19" customFormat="1">
      <c r="B201" s="19" t="s">
        <v>89</v>
      </c>
      <c r="C201" s="20" t="s">
        <v>91</v>
      </c>
      <c r="D201" s="19" t="s">
        <v>90</v>
      </c>
      <c r="E201" s="21"/>
      <c r="G201" s="22"/>
      <c r="I201" s="23"/>
      <c r="M201" s="18" t="s">
        <v>8</v>
      </c>
      <c r="R201" s="25"/>
    </row>
    <row r="202" spans="2:18" s="19" customFormat="1">
      <c r="B202" s="19" t="s">
        <v>49</v>
      </c>
      <c r="C202" s="20"/>
      <c r="E202" s="21">
        <f>E12</f>
        <v>0</v>
      </c>
      <c r="F202" s="19" t="s">
        <v>2</v>
      </c>
      <c r="G202" s="21">
        <f>G12</f>
        <v>7.1</v>
      </c>
      <c r="H202" s="19" t="s">
        <v>2</v>
      </c>
      <c r="I202" s="21">
        <f>I12</f>
        <v>94</v>
      </c>
      <c r="J202" s="30" t="str">
        <f>CONCATENATE(", """, C201, ".scalePivot"", """, C201, ".rotatePivot"")")</f>
        <v>, "body_CTRL.scalePivot", "body_CTRL.rotatePivot")</v>
      </c>
      <c r="L202" s="20"/>
      <c r="M202" s="18" t="s">
        <v>8</v>
      </c>
      <c r="N202" s="21"/>
      <c r="R202" s="25"/>
    </row>
    <row r="203" spans="2:18" s="19" customFormat="1">
      <c r="B203" s="19" t="s">
        <v>51</v>
      </c>
      <c r="C203" s="30" t="str">
        <f>CONCATENATE(C201, ".rotateOrder")</f>
        <v>body_CTRL.rotateOrder</v>
      </c>
      <c r="D203" s="19" t="s">
        <v>52</v>
      </c>
      <c r="E203" s="33">
        <v>4</v>
      </c>
      <c r="G203" s="22"/>
      <c r="I203" s="23"/>
      <c r="J203" s="19" t="s">
        <v>53</v>
      </c>
      <c r="M203" s="18" t="s">
        <v>8</v>
      </c>
      <c r="N203" s="21" t="s">
        <v>92</v>
      </c>
      <c r="R203" s="25"/>
    </row>
    <row r="204" spans="2:18" s="19" customFormat="1">
      <c r="B204" s="19" t="s">
        <v>40</v>
      </c>
      <c r="C204" s="32" t="s">
        <v>108</v>
      </c>
      <c r="D204" s="19" t="s">
        <v>27</v>
      </c>
      <c r="E204" s="30" t="str">
        <f>CONCATENATE(C201, "Shape")</f>
        <v>body_CTRLShape</v>
      </c>
      <c r="G204" s="22"/>
      <c r="I204" s="23"/>
      <c r="J204" s="19" t="s">
        <v>28</v>
      </c>
      <c r="M204" s="18" t="s">
        <v>8</v>
      </c>
      <c r="N204" s="21"/>
      <c r="R204" s="25"/>
    </row>
    <row r="205" spans="2:18" s="19" customFormat="1">
      <c r="C205" s="20"/>
      <c r="E205" s="21"/>
      <c r="G205" s="22"/>
      <c r="I205" s="23"/>
      <c r="M205" s="18"/>
      <c r="N205" s="21"/>
      <c r="O205" s="22"/>
      <c r="P205" s="23"/>
      <c r="Q205" s="24"/>
      <c r="R205" s="25"/>
    </row>
    <row r="206" spans="2:18" s="19" customFormat="1">
      <c r="B206" s="18" t="s">
        <v>151</v>
      </c>
      <c r="C206" s="20"/>
      <c r="E206" s="21"/>
      <c r="G206" s="22"/>
      <c r="I206" s="23"/>
      <c r="M206" s="18"/>
      <c r="N206" s="21"/>
      <c r="R206" s="25"/>
    </row>
    <row r="207" spans="2:18" s="19" customFormat="1">
      <c r="B207" s="19" t="s">
        <v>111</v>
      </c>
      <c r="C207" s="20" t="s">
        <v>94</v>
      </c>
      <c r="E207" s="20"/>
      <c r="G207" s="22"/>
      <c r="I207" s="23"/>
      <c r="J207" s="19" t="s">
        <v>112</v>
      </c>
      <c r="M207" s="18" t="s">
        <v>8</v>
      </c>
      <c r="N207" s="21"/>
      <c r="R207" s="25"/>
    </row>
    <row r="208" spans="2:18" s="19" customFormat="1">
      <c r="B208" s="19" t="s">
        <v>26</v>
      </c>
      <c r="C208" s="30" t="str">
        <f>I88</f>
        <v>ik_spine</v>
      </c>
      <c r="D208" s="19" t="s">
        <v>27</v>
      </c>
      <c r="E208" s="30" t="str">
        <f>C207</f>
        <v>torso_grp</v>
      </c>
      <c r="G208" s="22"/>
      <c r="I208" s="23"/>
      <c r="J208" s="19" t="s">
        <v>28</v>
      </c>
      <c r="M208" s="18" t="s">
        <v>8</v>
      </c>
      <c r="N208" s="21"/>
      <c r="R208" s="25"/>
    </row>
    <row r="209" spans="2:18" s="19" customFormat="1">
      <c r="B209" s="19" t="s">
        <v>26</v>
      </c>
      <c r="C209" s="30" t="str">
        <f>E89</f>
        <v>ik_spine_curve</v>
      </c>
      <c r="D209" s="19" t="s">
        <v>27</v>
      </c>
      <c r="E209" s="30" t="str">
        <f>C207</f>
        <v>torso_grp</v>
      </c>
      <c r="G209" s="22"/>
      <c r="I209" s="23"/>
      <c r="J209" s="19" t="s">
        <v>28</v>
      </c>
      <c r="M209" s="18" t="s">
        <v>8</v>
      </c>
      <c r="N209" s="21"/>
      <c r="R209" s="25"/>
    </row>
    <row r="210" spans="2:18" s="19" customFormat="1">
      <c r="B210" s="19" t="s">
        <v>26</v>
      </c>
      <c r="C210" s="30" t="str">
        <f>E94</f>
        <v>hip_bind</v>
      </c>
      <c r="D210" s="19" t="s">
        <v>27</v>
      </c>
      <c r="E210" s="30" t="str">
        <f>C207</f>
        <v>torso_grp</v>
      </c>
      <c r="G210" s="22"/>
      <c r="I210" s="23"/>
      <c r="J210" s="19" t="s">
        <v>28</v>
      </c>
      <c r="M210" s="18" t="s">
        <v>8</v>
      </c>
      <c r="N210" s="21"/>
      <c r="R210" s="25"/>
    </row>
    <row r="211" spans="2:18" s="19" customFormat="1">
      <c r="B211" s="19" t="s">
        <v>26</v>
      </c>
      <c r="C211" s="30" t="str">
        <f>E95</f>
        <v>shoulder_bind</v>
      </c>
      <c r="D211" s="19" t="s">
        <v>27</v>
      </c>
      <c r="E211" s="30" t="str">
        <f>C207</f>
        <v>torso_grp</v>
      </c>
      <c r="G211" s="22"/>
      <c r="I211" s="23"/>
      <c r="J211" s="19" t="s">
        <v>28</v>
      </c>
      <c r="M211" s="18" t="s">
        <v>8</v>
      </c>
      <c r="N211" s="21"/>
      <c r="R211" s="25"/>
    </row>
    <row r="212" spans="2:18" s="19" customFormat="1">
      <c r="B212" s="19" t="s">
        <v>26</v>
      </c>
      <c r="C212" s="30" t="str">
        <f>C131</f>
        <v>fk_hip</v>
      </c>
      <c r="D212" s="19" t="s">
        <v>27</v>
      </c>
      <c r="E212" s="30" t="str">
        <f>C207</f>
        <v>torso_grp</v>
      </c>
      <c r="G212" s="22"/>
      <c r="I212" s="23"/>
      <c r="J212" s="19" t="s">
        <v>28</v>
      </c>
      <c r="M212" s="18" t="s">
        <v>8</v>
      </c>
      <c r="N212" s="21"/>
      <c r="R212" s="25"/>
    </row>
    <row r="213" spans="2:18" s="19" customFormat="1">
      <c r="B213" s="19" t="s">
        <v>26</v>
      </c>
      <c r="C213" s="30" t="str">
        <f>E146</f>
        <v>hip_FKConst</v>
      </c>
      <c r="D213" s="19" t="s">
        <v>27</v>
      </c>
      <c r="E213" s="30" t="str">
        <f>C207</f>
        <v>torso_grp</v>
      </c>
      <c r="G213" s="22"/>
      <c r="I213" s="23"/>
      <c r="J213" s="19" t="s">
        <v>28</v>
      </c>
      <c r="M213" s="18" t="s">
        <v>8</v>
      </c>
      <c r="N213" s="21"/>
      <c r="R213" s="25"/>
    </row>
    <row r="214" spans="2:18" s="19" customFormat="1">
      <c r="B214" s="19" t="s">
        <v>26</v>
      </c>
      <c r="C214" s="30" t="str">
        <f>E147</f>
        <v>shoulder_FKConst</v>
      </c>
      <c r="D214" s="19" t="s">
        <v>27</v>
      </c>
      <c r="E214" s="30" t="str">
        <f>C207</f>
        <v>torso_grp</v>
      </c>
      <c r="G214" s="22"/>
      <c r="I214" s="23"/>
      <c r="J214" s="19" t="s">
        <v>28</v>
      </c>
      <c r="M214" s="18" t="s">
        <v>8</v>
      </c>
      <c r="N214" s="21"/>
      <c r="R214" s="25"/>
    </row>
    <row r="215" spans="2:18" s="19" customFormat="1">
      <c r="C215" s="34"/>
      <c r="E215" s="34"/>
      <c r="G215" s="22"/>
      <c r="I215" s="23"/>
      <c r="M215" s="18"/>
      <c r="N215" s="21"/>
      <c r="R215" s="25"/>
    </row>
    <row r="216" spans="2:18" s="19" customFormat="1">
      <c r="B216" s="18" t="s">
        <v>152</v>
      </c>
      <c r="C216" s="34"/>
      <c r="E216" s="34"/>
      <c r="G216" s="22"/>
      <c r="I216" s="23"/>
      <c r="M216" s="18"/>
      <c r="N216" s="21"/>
      <c r="R216" s="25"/>
    </row>
    <row r="217" spans="2:18" s="19" customFormat="1">
      <c r="B217" s="19" t="s">
        <v>59</v>
      </c>
      <c r="C217" s="30" t="str">
        <f>C201</f>
        <v>body_CTRL</v>
      </c>
      <c r="D217" s="19" t="s">
        <v>27</v>
      </c>
      <c r="E217" s="30" t="str">
        <f>C207</f>
        <v>torso_grp</v>
      </c>
      <c r="G217" s="22"/>
      <c r="I217" s="23"/>
      <c r="J217" s="19" t="s">
        <v>60</v>
      </c>
      <c r="M217" s="18" t="s">
        <v>8</v>
      </c>
      <c r="N217" s="21"/>
      <c r="R217" s="25"/>
    </row>
    <row r="218" spans="2:18" s="19" customFormat="1">
      <c r="C218" s="20"/>
      <c r="E218" s="21"/>
      <c r="G218" s="22"/>
      <c r="I218" s="23"/>
      <c r="M218" s="18"/>
      <c r="N218" s="21"/>
      <c r="O218" s="22"/>
      <c r="P218" s="23"/>
      <c r="Q218" s="24"/>
      <c r="R218" s="25"/>
    </row>
    <row r="219" spans="2:18" s="19" customFormat="1">
      <c r="B219" s="18" t="s">
        <v>153</v>
      </c>
      <c r="C219" s="20"/>
      <c r="E219" s="21"/>
      <c r="G219" s="22"/>
      <c r="I219" s="23"/>
      <c r="M219" s="18"/>
      <c r="N219" s="21"/>
      <c r="R219" s="25"/>
    </row>
    <row r="220" spans="2:18" s="19" customFormat="1">
      <c r="B220" s="19" t="s">
        <v>51</v>
      </c>
      <c r="C220" s="30" t="str">
        <f>CONCATENATE(E89, ".inheritsTransform")</f>
        <v>ik_spine_curve.inheritsTransform</v>
      </c>
      <c r="D220" s="19" t="s">
        <v>52</v>
      </c>
      <c r="E220" s="33">
        <v>0</v>
      </c>
      <c r="G220" s="22"/>
      <c r="I220" s="23"/>
      <c r="J220" s="19" t="s">
        <v>53</v>
      </c>
      <c r="M220" s="18" t="s">
        <v>8</v>
      </c>
      <c r="N220" s="21"/>
      <c r="R220" s="25"/>
    </row>
    <row r="221" spans="2:18" s="19" customFormat="1">
      <c r="C221" s="20"/>
      <c r="E221" s="21"/>
      <c r="G221" s="22"/>
      <c r="I221" s="23"/>
      <c r="M221" s="18"/>
      <c r="N221" s="21"/>
      <c r="O221" s="22"/>
      <c r="P221" s="23"/>
      <c r="Q221" s="24"/>
      <c r="R221" s="25"/>
    </row>
    <row r="222" spans="2:18" s="19" customFormat="1">
      <c r="B222" s="18" t="s">
        <v>101</v>
      </c>
      <c r="C222" s="20"/>
      <c r="E222" s="21"/>
      <c r="G222" s="22"/>
      <c r="I222" s="23"/>
      <c r="M222" s="18"/>
      <c r="N222" s="21"/>
      <c r="R222" s="25"/>
    </row>
    <row r="223" spans="2:18" s="19" customFormat="1">
      <c r="B223" s="19" t="s">
        <v>97</v>
      </c>
      <c r="C223" s="20" t="s">
        <v>98</v>
      </c>
      <c r="E223" s="21"/>
      <c r="G223" s="22"/>
      <c r="I223" s="23"/>
      <c r="J223" s="19" t="s">
        <v>100</v>
      </c>
      <c r="M223" s="18" t="s">
        <v>8</v>
      </c>
      <c r="N223" s="21"/>
      <c r="R223" s="25"/>
    </row>
    <row r="224" spans="2:18" s="19" customFormat="1">
      <c r="B224" s="19" t="s">
        <v>99</v>
      </c>
      <c r="C224" s="30" t="str">
        <f>C223</f>
        <v>Controls_FK</v>
      </c>
      <c r="D224" s="19" t="s">
        <v>27</v>
      </c>
      <c r="E224" s="30" t="str">
        <f>C201</f>
        <v>body_CTRL</v>
      </c>
      <c r="G224" s="22"/>
      <c r="I224" s="23"/>
      <c r="J224" s="19" t="s">
        <v>28</v>
      </c>
      <c r="M224" s="18" t="s">
        <v>8</v>
      </c>
      <c r="N224" s="21"/>
      <c r="R224" s="25"/>
    </row>
    <row r="225" spans="2:18" s="19" customFormat="1">
      <c r="B225" s="19" t="s">
        <v>51</v>
      </c>
      <c r="C225" s="30" t="str">
        <f>CONCATENATE(C223, ".color")</f>
        <v>Controls_FK.color</v>
      </c>
      <c r="D225" s="19" t="s">
        <v>52</v>
      </c>
      <c r="E225" s="33">
        <f>N225</f>
        <v>17</v>
      </c>
      <c r="G225" s="22"/>
      <c r="I225" s="23"/>
      <c r="J225" s="19" t="s">
        <v>53</v>
      </c>
      <c r="M225" s="18" t="s">
        <v>8</v>
      </c>
      <c r="N225" s="33">
        <v>17</v>
      </c>
      <c r="R225" s="25"/>
    </row>
    <row r="226" spans="2:18" s="19" customFormat="1">
      <c r="C226" s="20"/>
      <c r="E226" s="21"/>
      <c r="G226" s="22"/>
      <c r="I226" s="23"/>
      <c r="M226" s="18"/>
      <c r="N226" s="21"/>
      <c r="O226" s="22"/>
      <c r="P226" s="23"/>
      <c r="Q226" s="24"/>
      <c r="R226" s="25"/>
    </row>
    <row r="227" spans="2:18" s="19" customFormat="1">
      <c r="B227" s="18" t="s">
        <v>154</v>
      </c>
      <c r="C227" s="20"/>
      <c r="E227" s="21"/>
      <c r="G227" s="22"/>
      <c r="I227" s="23"/>
      <c r="M227" s="18"/>
      <c r="N227" s="21"/>
      <c r="R227" s="25"/>
    </row>
    <row r="228" spans="2:18" s="19" customFormat="1">
      <c r="B228" s="19" t="s">
        <v>51</v>
      </c>
      <c r="C228" s="30" t="str">
        <f>CONCATENATE(C201, ".sx")</f>
        <v>body_CTRL.sx</v>
      </c>
      <c r="E228" s="21"/>
      <c r="G228" s="22"/>
      <c r="I228" s="23"/>
      <c r="J228" s="19" t="s">
        <v>102</v>
      </c>
      <c r="M228" s="18" t="s">
        <v>8</v>
      </c>
      <c r="N228" s="21"/>
      <c r="R228" s="25"/>
    </row>
    <row r="229" spans="2:18" s="19" customFormat="1">
      <c r="B229" s="19" t="s">
        <v>51</v>
      </c>
      <c r="C229" s="30" t="str">
        <f>CONCATENATE(C201, ".sy")</f>
        <v>body_CTRL.sy</v>
      </c>
      <c r="E229" s="21"/>
      <c r="G229" s="22"/>
      <c r="I229" s="23"/>
      <c r="J229" s="19" t="s">
        <v>102</v>
      </c>
      <c r="M229" s="18" t="s">
        <v>8</v>
      </c>
      <c r="N229" s="21"/>
      <c r="R229" s="25"/>
    </row>
    <row r="230" spans="2:18" s="19" customFormat="1">
      <c r="B230" s="19" t="s">
        <v>51</v>
      </c>
      <c r="C230" s="30" t="str">
        <f>CONCATENATE(C201, ".sz")</f>
        <v>body_CTRL.sz</v>
      </c>
      <c r="E230" s="21"/>
      <c r="G230" s="22"/>
      <c r="I230" s="23"/>
      <c r="J230" s="19" t="s">
        <v>102</v>
      </c>
      <c r="M230" s="18" t="s">
        <v>8</v>
      </c>
      <c r="N230" s="21"/>
      <c r="R230" s="25"/>
    </row>
    <row r="231" spans="2:18" s="19" customFormat="1">
      <c r="B231" s="19" t="s">
        <v>51</v>
      </c>
      <c r="C231" s="30" t="str">
        <f>CONCATENATE(C105, ".sx")</f>
        <v>hip_CTRL.sx</v>
      </c>
      <c r="E231" s="21"/>
      <c r="G231" s="22"/>
      <c r="I231" s="23"/>
      <c r="J231" s="19" t="s">
        <v>102</v>
      </c>
      <c r="M231" s="18" t="s">
        <v>8</v>
      </c>
      <c r="N231" s="21"/>
      <c r="R231" s="25"/>
    </row>
    <row r="232" spans="2:18" s="19" customFormat="1">
      <c r="B232" s="19" t="s">
        <v>51</v>
      </c>
      <c r="C232" s="30" t="str">
        <f>CONCATENATE(C105, ".sy")</f>
        <v>hip_CTRL.sy</v>
      </c>
      <c r="E232" s="21"/>
      <c r="G232" s="22"/>
      <c r="I232" s="23"/>
      <c r="J232" s="19" t="s">
        <v>102</v>
      </c>
      <c r="M232" s="18" t="s">
        <v>8</v>
      </c>
      <c r="N232" s="21"/>
      <c r="R232" s="25"/>
    </row>
    <row r="233" spans="2:18" s="19" customFormat="1">
      <c r="B233" s="19" t="s">
        <v>51</v>
      </c>
      <c r="C233" s="30" t="str">
        <f>CONCATENATE(C105, ".sz")</f>
        <v>hip_CTRL.sz</v>
      </c>
      <c r="E233" s="21"/>
      <c r="G233" s="22"/>
      <c r="I233" s="23"/>
      <c r="J233" s="19" t="s">
        <v>102</v>
      </c>
      <c r="M233" s="18" t="s">
        <v>8</v>
      </c>
      <c r="N233" s="21"/>
      <c r="R233" s="25"/>
    </row>
    <row r="234" spans="2:18" s="19" customFormat="1">
      <c r="B234" s="19" t="s">
        <v>51</v>
      </c>
      <c r="C234" s="30" t="str">
        <f>CONCATENATE(E158, ".tx")</f>
        <v>fk_spine_01_CTRL.tx</v>
      </c>
      <c r="E234" s="21"/>
      <c r="G234" s="22"/>
      <c r="I234" s="23"/>
      <c r="J234" s="19" t="s">
        <v>102</v>
      </c>
      <c r="M234" s="18" t="s">
        <v>8</v>
      </c>
      <c r="N234" s="21"/>
      <c r="R234" s="25"/>
    </row>
    <row r="235" spans="2:18" s="19" customFormat="1">
      <c r="B235" s="19" t="s">
        <v>51</v>
      </c>
      <c r="C235" s="30" t="str">
        <f>CONCATENATE(E158, ".ty")</f>
        <v>fk_spine_01_CTRL.ty</v>
      </c>
      <c r="E235" s="21"/>
      <c r="G235" s="22"/>
      <c r="I235" s="23"/>
      <c r="J235" s="19" t="s">
        <v>102</v>
      </c>
      <c r="M235" s="18" t="s">
        <v>8</v>
      </c>
      <c r="N235" s="21"/>
      <c r="R235" s="25"/>
    </row>
    <row r="236" spans="2:18" s="19" customFormat="1">
      <c r="B236" s="19" t="s">
        <v>51</v>
      </c>
      <c r="C236" s="30" t="str">
        <f>CONCATENATE(E158, ".tz")</f>
        <v>fk_spine_01_CTRL.tz</v>
      </c>
      <c r="E236" s="21"/>
      <c r="G236" s="22"/>
      <c r="I236" s="23"/>
      <c r="J236" s="19" t="s">
        <v>102</v>
      </c>
      <c r="M236" s="18" t="s">
        <v>8</v>
      </c>
      <c r="R236" s="25"/>
    </row>
    <row r="237" spans="2:18" s="19" customFormat="1">
      <c r="B237" s="19" t="s">
        <v>51</v>
      </c>
      <c r="C237" s="30" t="str">
        <f>CONCATENATE(E158, ".sx")</f>
        <v>fk_spine_01_CTRL.sx</v>
      </c>
      <c r="E237" s="21"/>
      <c r="G237" s="22"/>
      <c r="I237" s="23"/>
      <c r="J237" s="19" t="s">
        <v>102</v>
      </c>
      <c r="M237" s="18" t="s">
        <v>8</v>
      </c>
      <c r="R237" s="25"/>
    </row>
    <row r="238" spans="2:18" s="19" customFormat="1">
      <c r="B238" s="19" t="s">
        <v>51</v>
      </c>
      <c r="C238" s="30" t="str">
        <f>CONCATENATE(E158, ".sy")</f>
        <v>fk_spine_01_CTRL.sy</v>
      </c>
      <c r="E238" s="21"/>
      <c r="G238" s="22"/>
      <c r="I238" s="23"/>
      <c r="J238" s="19" t="s">
        <v>102</v>
      </c>
      <c r="M238" s="18" t="s">
        <v>8</v>
      </c>
      <c r="R238" s="25"/>
    </row>
    <row r="239" spans="2:18" s="19" customFormat="1">
      <c r="B239" s="19" t="s">
        <v>51</v>
      </c>
      <c r="C239" s="30" t="str">
        <f>CONCATENATE(E158, ".sz")</f>
        <v>fk_spine_01_CTRL.sz</v>
      </c>
      <c r="E239" s="21"/>
      <c r="G239" s="22"/>
      <c r="I239" s="23"/>
      <c r="J239" s="19" t="s">
        <v>102</v>
      </c>
      <c r="M239" s="18" t="s">
        <v>8</v>
      </c>
      <c r="R239" s="25"/>
    </row>
    <row r="240" spans="2:18" s="19" customFormat="1">
      <c r="B240" s="19" t="s">
        <v>51</v>
      </c>
      <c r="C240" s="30" t="str">
        <f>CONCATENATE(E158, ".radi")</f>
        <v>fk_spine_01_CTRL.radi</v>
      </c>
      <c r="E240" s="21"/>
      <c r="G240" s="22"/>
      <c r="I240" s="23"/>
      <c r="J240" s="19" t="s">
        <v>102</v>
      </c>
      <c r="M240" s="18" t="s">
        <v>8</v>
      </c>
      <c r="R240" s="25"/>
    </row>
    <row r="241" spans="2:18" s="19" customFormat="1">
      <c r="B241" s="19" t="s">
        <v>51</v>
      </c>
      <c r="C241" s="30" t="str">
        <f>CONCATENATE(E165, ".tx")</f>
        <v>fk_spine_02_CTRL.tx</v>
      </c>
      <c r="E241" s="21"/>
      <c r="G241" s="22"/>
      <c r="I241" s="23"/>
      <c r="J241" s="19" t="s">
        <v>102</v>
      </c>
      <c r="M241" s="18" t="s">
        <v>8</v>
      </c>
      <c r="R241" s="25"/>
    </row>
    <row r="242" spans="2:18" s="19" customFormat="1">
      <c r="B242" s="19" t="s">
        <v>51</v>
      </c>
      <c r="C242" s="30" t="str">
        <f>CONCATENATE(E165, ".ty")</f>
        <v>fk_spine_02_CTRL.ty</v>
      </c>
      <c r="E242" s="21"/>
      <c r="G242" s="22"/>
      <c r="I242" s="23"/>
      <c r="J242" s="19" t="s">
        <v>102</v>
      </c>
      <c r="M242" s="18" t="s">
        <v>8</v>
      </c>
      <c r="R242" s="25"/>
    </row>
    <row r="243" spans="2:18" s="19" customFormat="1">
      <c r="B243" s="19" t="s">
        <v>51</v>
      </c>
      <c r="C243" s="30" t="str">
        <f>CONCATENATE(E165, ".tz")</f>
        <v>fk_spine_02_CTRL.tz</v>
      </c>
      <c r="E243" s="21"/>
      <c r="G243" s="22"/>
      <c r="I243" s="23"/>
      <c r="J243" s="19" t="s">
        <v>102</v>
      </c>
      <c r="M243" s="18" t="s">
        <v>8</v>
      </c>
      <c r="R243" s="25"/>
    </row>
    <row r="244" spans="2:18" s="19" customFormat="1">
      <c r="B244" s="19" t="s">
        <v>51</v>
      </c>
      <c r="C244" s="30" t="str">
        <f>CONCATENATE(E165, ".sx")</f>
        <v>fk_spine_02_CTRL.sx</v>
      </c>
      <c r="E244" s="21"/>
      <c r="G244" s="22"/>
      <c r="I244" s="23"/>
      <c r="J244" s="19" t="s">
        <v>102</v>
      </c>
      <c r="M244" s="18" t="s">
        <v>8</v>
      </c>
      <c r="R244" s="25"/>
    </row>
    <row r="245" spans="2:18" s="19" customFormat="1">
      <c r="B245" s="19" t="s">
        <v>51</v>
      </c>
      <c r="C245" s="30" t="str">
        <f>CONCATENATE(E165, ".sy")</f>
        <v>fk_spine_02_CTRL.sy</v>
      </c>
      <c r="E245" s="21"/>
      <c r="G245" s="22"/>
      <c r="I245" s="23"/>
      <c r="J245" s="19" t="s">
        <v>102</v>
      </c>
      <c r="M245" s="18" t="s">
        <v>8</v>
      </c>
      <c r="R245" s="25"/>
    </row>
    <row r="246" spans="2:18" s="19" customFormat="1">
      <c r="B246" s="19" t="s">
        <v>51</v>
      </c>
      <c r="C246" s="30" t="str">
        <f>CONCATENATE(E165, ".sz")</f>
        <v>fk_spine_02_CTRL.sz</v>
      </c>
      <c r="E246" s="21"/>
      <c r="G246" s="22"/>
      <c r="I246" s="23"/>
      <c r="J246" s="19" t="s">
        <v>102</v>
      </c>
      <c r="M246" s="18" t="s">
        <v>8</v>
      </c>
      <c r="R246" s="25"/>
    </row>
    <row r="247" spans="2:18" s="19" customFormat="1">
      <c r="B247" s="19" t="s">
        <v>51</v>
      </c>
      <c r="C247" s="30" t="str">
        <f>CONCATENATE(E165, ".radi")</f>
        <v>fk_spine_02_CTRL.radi</v>
      </c>
      <c r="E247" s="21"/>
      <c r="G247" s="22"/>
      <c r="I247" s="23"/>
      <c r="J247" s="19" t="s">
        <v>102</v>
      </c>
      <c r="M247" s="18" t="s">
        <v>8</v>
      </c>
      <c r="R247" s="25"/>
    </row>
    <row r="248" spans="2:18" s="19" customFormat="1">
      <c r="B248" s="19" t="s">
        <v>51</v>
      </c>
      <c r="C248" s="30" t="str">
        <f>CONCATENATE(C109, ".sx")</f>
        <v>shoulder_CTRL.sx</v>
      </c>
      <c r="E248" s="21"/>
      <c r="G248" s="22"/>
      <c r="I248" s="23"/>
      <c r="J248" s="19" t="s">
        <v>102</v>
      </c>
      <c r="M248" s="18" t="s">
        <v>8</v>
      </c>
      <c r="R248" s="25"/>
    </row>
    <row r="249" spans="2:18" s="19" customFormat="1">
      <c r="B249" s="19" t="s">
        <v>51</v>
      </c>
      <c r="C249" s="30" t="str">
        <f>CONCATENATE(C109, ".sy")</f>
        <v>shoulder_CTRL.sy</v>
      </c>
      <c r="E249" s="21"/>
      <c r="G249" s="22"/>
      <c r="I249" s="23"/>
      <c r="J249" s="19" t="s">
        <v>102</v>
      </c>
      <c r="M249" s="18" t="s">
        <v>8</v>
      </c>
      <c r="R249" s="25"/>
    </row>
    <row r="250" spans="2:18" s="19" customFormat="1">
      <c r="B250" s="19" t="s">
        <v>51</v>
      </c>
      <c r="C250" s="30" t="str">
        <f>CONCATENATE(C109, ".sz")</f>
        <v>shoulder_CTRL.sz</v>
      </c>
      <c r="E250" s="21"/>
      <c r="G250" s="22"/>
      <c r="I250" s="23"/>
      <c r="J250" s="19" t="s">
        <v>102</v>
      </c>
      <c r="M250" s="18" t="s">
        <v>8</v>
      </c>
      <c r="R250" s="25"/>
    </row>
    <row r="251" spans="2:18" s="19" customFormat="1">
      <c r="B251" s="19" t="s">
        <v>51</v>
      </c>
      <c r="C251" s="30" t="str">
        <f>CONCATENATE(C131, ".tx")</f>
        <v>fk_hip.tx</v>
      </c>
      <c r="E251" s="21"/>
      <c r="G251" s="22"/>
      <c r="I251" s="23"/>
      <c r="J251" s="19" t="s">
        <v>102</v>
      </c>
      <c r="M251" s="18" t="s">
        <v>8</v>
      </c>
      <c r="R251" s="25"/>
    </row>
    <row r="252" spans="2:18" s="19" customFormat="1">
      <c r="B252" s="19" t="s">
        <v>51</v>
      </c>
      <c r="C252" s="30" t="str">
        <f>CONCATENATE(C131, ".ty")</f>
        <v>fk_hip.ty</v>
      </c>
      <c r="E252" s="21"/>
      <c r="G252" s="22"/>
      <c r="I252" s="23"/>
      <c r="J252" s="19" t="s">
        <v>102</v>
      </c>
      <c r="M252" s="18" t="s">
        <v>8</v>
      </c>
      <c r="R252" s="25"/>
    </row>
    <row r="253" spans="2:18" s="19" customFormat="1">
      <c r="B253" s="19" t="s">
        <v>51</v>
      </c>
      <c r="C253" s="30" t="str">
        <f>CONCATENATE(C131, ".tz")</f>
        <v>fk_hip.tz</v>
      </c>
      <c r="E253" s="21"/>
      <c r="G253" s="22"/>
      <c r="I253" s="23"/>
      <c r="J253" s="19" t="s">
        <v>102</v>
      </c>
      <c r="M253" s="18" t="s">
        <v>8</v>
      </c>
      <c r="R253" s="25"/>
    </row>
    <row r="254" spans="2:18" s="19" customFormat="1">
      <c r="B254" s="19" t="s">
        <v>51</v>
      </c>
      <c r="C254" s="30" t="str">
        <f>CONCATENATE(C131, ".rx")</f>
        <v>fk_hip.rx</v>
      </c>
      <c r="E254" s="21"/>
      <c r="G254" s="22"/>
      <c r="I254" s="23"/>
      <c r="J254" s="19" t="s">
        <v>102</v>
      </c>
      <c r="M254" s="18" t="s">
        <v>8</v>
      </c>
      <c r="R254" s="25"/>
    </row>
    <row r="255" spans="2:18" s="19" customFormat="1">
      <c r="B255" s="19" t="s">
        <v>51</v>
      </c>
      <c r="C255" s="30" t="str">
        <f>CONCATENATE(C131, ".ry")</f>
        <v>fk_hip.ry</v>
      </c>
      <c r="E255" s="21"/>
      <c r="G255" s="22"/>
      <c r="I255" s="23"/>
      <c r="J255" s="19" t="s">
        <v>102</v>
      </c>
      <c r="M255" s="18" t="s">
        <v>8</v>
      </c>
      <c r="R255" s="25"/>
    </row>
    <row r="256" spans="2:18" s="19" customFormat="1">
      <c r="B256" s="19" t="s">
        <v>51</v>
      </c>
      <c r="C256" s="30" t="str">
        <f>CONCATENATE(C131, ".rz")</f>
        <v>fk_hip.rz</v>
      </c>
      <c r="E256" s="21"/>
      <c r="G256" s="22"/>
      <c r="I256" s="23"/>
      <c r="J256" s="19" t="s">
        <v>102</v>
      </c>
      <c r="M256" s="18" t="s">
        <v>8</v>
      </c>
      <c r="R256" s="25"/>
    </row>
    <row r="257" spans="2:18" s="19" customFormat="1">
      <c r="B257" s="19" t="s">
        <v>51</v>
      </c>
      <c r="C257" s="30" t="str">
        <f>CONCATENATE(C131, ".sx")</f>
        <v>fk_hip.sx</v>
      </c>
      <c r="E257" s="21"/>
      <c r="G257" s="22"/>
      <c r="I257" s="23"/>
      <c r="J257" s="19" t="s">
        <v>102</v>
      </c>
      <c r="M257" s="18" t="s">
        <v>8</v>
      </c>
      <c r="R257" s="25"/>
    </row>
    <row r="258" spans="2:18" s="19" customFormat="1">
      <c r="B258" s="19" t="s">
        <v>51</v>
      </c>
      <c r="C258" s="30" t="str">
        <f>CONCATENATE(C131, ".sy")</f>
        <v>fk_hip.sy</v>
      </c>
      <c r="E258" s="21"/>
      <c r="G258" s="22"/>
      <c r="I258" s="23"/>
      <c r="J258" s="19" t="s">
        <v>102</v>
      </c>
      <c r="M258" s="18" t="s">
        <v>8</v>
      </c>
      <c r="R258" s="25"/>
    </row>
    <row r="259" spans="2:18" s="19" customFormat="1">
      <c r="B259" s="19" t="s">
        <v>51</v>
      </c>
      <c r="C259" s="30" t="str">
        <f>CONCATENATE(C131, ".sz")</f>
        <v>fk_hip.sz</v>
      </c>
      <c r="E259" s="21"/>
      <c r="G259" s="22"/>
      <c r="I259" s="23"/>
      <c r="J259" s="19" t="s">
        <v>102</v>
      </c>
      <c r="M259" s="18" t="s">
        <v>8</v>
      </c>
      <c r="R259" s="25"/>
    </row>
    <row r="260" spans="2:18" s="19" customFormat="1">
      <c r="B260" s="19" t="s">
        <v>51</v>
      </c>
      <c r="C260" s="30" t="str">
        <f>CONCATENATE(C131, ".v")</f>
        <v>fk_hip.v</v>
      </c>
      <c r="E260" s="21"/>
      <c r="G260" s="22"/>
      <c r="I260" s="23"/>
      <c r="J260" s="19" t="s">
        <v>102</v>
      </c>
      <c r="M260" s="18" t="s">
        <v>8</v>
      </c>
      <c r="R260" s="25"/>
    </row>
    <row r="261" spans="2:18" s="19" customFormat="1">
      <c r="B261" s="19" t="s">
        <v>51</v>
      </c>
      <c r="C261" s="30" t="str">
        <f>CONCATENATE(C131, ".radi")</f>
        <v>fk_hip.radi</v>
      </c>
      <c r="E261" s="21"/>
      <c r="G261" s="22"/>
      <c r="I261" s="23"/>
      <c r="J261" s="19" t="s">
        <v>102</v>
      </c>
      <c r="M261" s="18" t="s">
        <v>8</v>
      </c>
      <c r="R261" s="25"/>
    </row>
    <row r="262" spans="2:18" s="19" customFormat="1">
      <c r="B262" s="19" t="s">
        <v>51</v>
      </c>
      <c r="C262" s="30" t="str">
        <f>CONCATENATE(C134, ".tx")</f>
        <v>fk_shoulder.tx</v>
      </c>
      <c r="E262" s="21"/>
      <c r="G262" s="22"/>
      <c r="I262" s="23"/>
      <c r="J262" s="19" t="s">
        <v>102</v>
      </c>
      <c r="M262" s="18" t="s">
        <v>8</v>
      </c>
      <c r="R262" s="25"/>
    </row>
    <row r="263" spans="2:18" s="19" customFormat="1">
      <c r="B263" s="19" t="s">
        <v>51</v>
      </c>
      <c r="C263" s="30" t="str">
        <f>CONCATENATE(C134, ".ty")</f>
        <v>fk_shoulder.ty</v>
      </c>
      <c r="E263" s="21"/>
      <c r="G263" s="22"/>
      <c r="I263" s="23"/>
      <c r="J263" s="19" t="s">
        <v>102</v>
      </c>
      <c r="M263" s="18" t="s">
        <v>8</v>
      </c>
      <c r="R263" s="25"/>
    </row>
    <row r="264" spans="2:18" s="19" customFormat="1">
      <c r="B264" s="19" t="s">
        <v>51</v>
      </c>
      <c r="C264" s="30" t="str">
        <f>CONCATENATE(C134, ".tz")</f>
        <v>fk_shoulder.tz</v>
      </c>
      <c r="E264" s="21"/>
      <c r="G264" s="22"/>
      <c r="I264" s="23"/>
      <c r="J264" s="19" t="s">
        <v>102</v>
      </c>
      <c r="M264" s="18" t="s">
        <v>8</v>
      </c>
      <c r="R264" s="25"/>
    </row>
    <row r="265" spans="2:18" s="19" customFormat="1">
      <c r="B265" s="19" t="s">
        <v>51</v>
      </c>
      <c r="C265" s="30" t="str">
        <f>CONCATENATE(C134, ".rx")</f>
        <v>fk_shoulder.rx</v>
      </c>
      <c r="E265" s="21"/>
      <c r="G265" s="22"/>
      <c r="I265" s="23"/>
      <c r="J265" s="19" t="s">
        <v>102</v>
      </c>
      <c r="M265" s="18" t="s">
        <v>8</v>
      </c>
      <c r="R265" s="25"/>
    </row>
    <row r="266" spans="2:18" s="19" customFormat="1">
      <c r="B266" s="19" t="s">
        <v>51</v>
      </c>
      <c r="C266" s="30" t="str">
        <f>CONCATENATE(C134, ".ry")</f>
        <v>fk_shoulder.ry</v>
      </c>
      <c r="E266" s="21"/>
      <c r="G266" s="22"/>
      <c r="I266" s="23"/>
      <c r="J266" s="19" t="s">
        <v>102</v>
      </c>
      <c r="M266" s="18" t="s">
        <v>8</v>
      </c>
      <c r="R266" s="25"/>
    </row>
    <row r="267" spans="2:18" s="19" customFormat="1">
      <c r="B267" s="19" t="s">
        <v>51</v>
      </c>
      <c r="C267" s="30" t="str">
        <f>CONCATENATE(C134, ".rz")</f>
        <v>fk_shoulder.rz</v>
      </c>
      <c r="E267" s="21"/>
      <c r="G267" s="22"/>
      <c r="I267" s="23"/>
      <c r="J267" s="19" t="s">
        <v>102</v>
      </c>
      <c r="M267" s="18" t="s">
        <v>8</v>
      </c>
      <c r="R267" s="25"/>
    </row>
    <row r="268" spans="2:18" s="19" customFormat="1">
      <c r="B268" s="19" t="s">
        <v>51</v>
      </c>
      <c r="C268" s="30" t="str">
        <f>CONCATENATE(C134, ".sx")</f>
        <v>fk_shoulder.sx</v>
      </c>
      <c r="E268" s="21"/>
      <c r="G268" s="22"/>
      <c r="I268" s="23"/>
      <c r="J268" s="19" t="s">
        <v>102</v>
      </c>
      <c r="M268" s="18" t="s">
        <v>8</v>
      </c>
      <c r="R268" s="25"/>
    </row>
    <row r="269" spans="2:18" s="19" customFormat="1">
      <c r="B269" s="19" t="s">
        <v>51</v>
      </c>
      <c r="C269" s="30" t="str">
        <f>CONCATENATE(C134, ".sy")</f>
        <v>fk_shoulder.sy</v>
      </c>
      <c r="E269" s="21"/>
      <c r="G269" s="22"/>
      <c r="I269" s="23"/>
      <c r="J269" s="19" t="s">
        <v>102</v>
      </c>
      <c r="M269" s="18" t="s">
        <v>8</v>
      </c>
      <c r="R269" s="25"/>
    </row>
    <row r="270" spans="2:18" s="19" customFormat="1">
      <c r="B270" s="19" t="s">
        <v>51</v>
      </c>
      <c r="C270" s="30" t="str">
        <f>CONCATENATE(C134, ".sz")</f>
        <v>fk_shoulder.sz</v>
      </c>
      <c r="E270" s="21"/>
      <c r="G270" s="22"/>
      <c r="I270" s="23"/>
      <c r="J270" s="19" t="s">
        <v>102</v>
      </c>
      <c r="M270" s="18" t="s">
        <v>8</v>
      </c>
      <c r="R270" s="25"/>
    </row>
    <row r="271" spans="2:18" s="19" customFormat="1">
      <c r="B271" s="19" t="s">
        <v>51</v>
      </c>
      <c r="C271" s="30" t="str">
        <f>CONCATENATE(C134, ".v")</f>
        <v>fk_shoulder.v</v>
      </c>
      <c r="E271" s="21"/>
      <c r="G271" s="22"/>
      <c r="I271" s="23"/>
      <c r="J271" s="19" t="s">
        <v>102</v>
      </c>
      <c r="M271" s="18" t="s">
        <v>8</v>
      </c>
      <c r="R271" s="25"/>
    </row>
    <row r="272" spans="2:18" s="19" customFormat="1">
      <c r="B272" s="19" t="s">
        <v>51</v>
      </c>
      <c r="C272" s="30" t="str">
        <f>CONCATENATE(C134, ".radi")</f>
        <v>fk_shoulder.radi</v>
      </c>
      <c r="E272" s="21"/>
      <c r="G272" s="22"/>
      <c r="I272" s="23"/>
      <c r="J272" s="19" t="s">
        <v>102</v>
      </c>
      <c r="M272" s="18" t="s">
        <v>8</v>
      </c>
      <c r="R272" s="25"/>
    </row>
    <row r="273" spans="2:18" s="19" customFormat="1">
      <c r="B273" s="19" t="s">
        <v>51</v>
      </c>
      <c r="C273" s="30" t="str">
        <f>CONCATENATE(E146, ".tx")</f>
        <v>hip_FKConst.tx</v>
      </c>
      <c r="E273" s="21"/>
      <c r="G273" s="22"/>
      <c r="I273" s="23"/>
      <c r="J273" s="19" t="s">
        <v>102</v>
      </c>
      <c r="M273" s="18" t="s">
        <v>8</v>
      </c>
      <c r="R273" s="25"/>
    </row>
    <row r="274" spans="2:18" s="19" customFormat="1">
      <c r="B274" s="19" t="s">
        <v>51</v>
      </c>
      <c r="C274" s="30" t="str">
        <f>CONCATENATE(E146, ".ty")</f>
        <v>hip_FKConst.ty</v>
      </c>
      <c r="E274" s="21"/>
      <c r="G274" s="22"/>
      <c r="I274" s="23"/>
      <c r="J274" s="19" t="s">
        <v>102</v>
      </c>
      <c r="M274" s="18" t="s">
        <v>8</v>
      </c>
      <c r="R274" s="25"/>
    </row>
    <row r="275" spans="2:18" s="19" customFormat="1">
      <c r="B275" s="19" t="s">
        <v>51</v>
      </c>
      <c r="C275" s="30" t="str">
        <f>CONCATENATE(E146, ".tz")</f>
        <v>hip_FKConst.tz</v>
      </c>
      <c r="E275" s="21"/>
      <c r="G275" s="22"/>
      <c r="I275" s="23"/>
      <c r="J275" s="19" t="s">
        <v>102</v>
      </c>
      <c r="M275" s="18" t="s">
        <v>8</v>
      </c>
      <c r="R275" s="25"/>
    </row>
    <row r="276" spans="2:18" s="19" customFormat="1">
      <c r="B276" s="19" t="s">
        <v>51</v>
      </c>
      <c r="C276" s="30" t="str">
        <f>CONCATENATE(E146, ".rx")</f>
        <v>hip_FKConst.rx</v>
      </c>
      <c r="E276" s="21"/>
      <c r="G276" s="22"/>
      <c r="I276" s="23"/>
      <c r="J276" s="19" t="s">
        <v>102</v>
      </c>
      <c r="M276" s="18" t="s">
        <v>8</v>
      </c>
      <c r="R276" s="25"/>
    </row>
    <row r="277" spans="2:18" s="19" customFormat="1">
      <c r="B277" s="19" t="s">
        <v>51</v>
      </c>
      <c r="C277" s="30" t="str">
        <f>CONCATENATE(E146, ".ry")</f>
        <v>hip_FKConst.ry</v>
      </c>
      <c r="E277" s="21"/>
      <c r="G277" s="22"/>
      <c r="I277" s="23"/>
      <c r="J277" s="19" t="s">
        <v>102</v>
      </c>
      <c r="M277" s="18" t="s">
        <v>8</v>
      </c>
      <c r="R277" s="25"/>
    </row>
    <row r="278" spans="2:18" s="19" customFormat="1">
      <c r="B278" s="19" t="s">
        <v>51</v>
      </c>
      <c r="C278" s="30" t="str">
        <f>CONCATENATE(E146, ".rz")</f>
        <v>hip_FKConst.rz</v>
      </c>
      <c r="E278" s="21"/>
      <c r="G278" s="22"/>
      <c r="I278" s="23"/>
      <c r="J278" s="19" t="s">
        <v>102</v>
      </c>
      <c r="M278" s="18" t="s">
        <v>8</v>
      </c>
      <c r="R278" s="25"/>
    </row>
    <row r="279" spans="2:18" s="19" customFormat="1">
      <c r="B279" s="19" t="s">
        <v>51</v>
      </c>
      <c r="C279" s="30" t="str">
        <f>CONCATENATE(E146, ".sx")</f>
        <v>hip_FKConst.sx</v>
      </c>
      <c r="E279" s="21"/>
      <c r="G279" s="22"/>
      <c r="I279" s="23"/>
      <c r="J279" s="19" t="s">
        <v>102</v>
      </c>
      <c r="M279" s="18" t="s">
        <v>8</v>
      </c>
      <c r="R279" s="25"/>
    </row>
    <row r="280" spans="2:18" s="19" customFormat="1">
      <c r="B280" s="19" t="s">
        <v>51</v>
      </c>
      <c r="C280" s="30" t="str">
        <f>CONCATENATE(E146, ".sy")</f>
        <v>hip_FKConst.sy</v>
      </c>
      <c r="E280" s="21"/>
      <c r="G280" s="22"/>
      <c r="I280" s="23"/>
      <c r="J280" s="19" t="s">
        <v>102</v>
      </c>
      <c r="M280" s="18" t="s">
        <v>8</v>
      </c>
      <c r="R280" s="25"/>
    </row>
    <row r="281" spans="2:18" s="19" customFormat="1">
      <c r="B281" s="19" t="s">
        <v>51</v>
      </c>
      <c r="C281" s="30" t="str">
        <f>CONCATENATE(E146, ".sz")</f>
        <v>hip_FKConst.sz</v>
      </c>
      <c r="E281" s="21"/>
      <c r="G281" s="22"/>
      <c r="I281" s="23"/>
      <c r="J281" s="19" t="s">
        <v>102</v>
      </c>
      <c r="M281" s="18" t="s">
        <v>8</v>
      </c>
      <c r="R281" s="25"/>
    </row>
    <row r="282" spans="2:18" s="19" customFormat="1">
      <c r="B282" s="19" t="s">
        <v>51</v>
      </c>
      <c r="C282" s="30" t="str">
        <f>CONCATENATE(E146, ".v")</f>
        <v>hip_FKConst.v</v>
      </c>
      <c r="E282" s="21"/>
      <c r="G282" s="22"/>
      <c r="I282" s="23"/>
      <c r="J282" s="19" t="s">
        <v>102</v>
      </c>
      <c r="M282" s="18" t="s">
        <v>8</v>
      </c>
      <c r="R282" s="25"/>
    </row>
    <row r="283" spans="2:18" s="19" customFormat="1">
      <c r="B283" s="19" t="s">
        <v>51</v>
      </c>
      <c r="C283" s="30" t="str">
        <f>CONCATENATE(E147, ".tx")</f>
        <v>shoulder_FKConst.tx</v>
      </c>
      <c r="E283" s="21"/>
      <c r="G283" s="22"/>
      <c r="I283" s="23"/>
      <c r="J283" s="19" t="s">
        <v>102</v>
      </c>
      <c r="M283" s="18" t="s">
        <v>8</v>
      </c>
      <c r="R283" s="25"/>
    </row>
    <row r="284" spans="2:18" s="19" customFormat="1">
      <c r="B284" s="19" t="s">
        <v>51</v>
      </c>
      <c r="C284" s="30" t="str">
        <f>CONCATENATE(E147, ".ty")</f>
        <v>shoulder_FKConst.ty</v>
      </c>
      <c r="E284" s="21"/>
      <c r="G284" s="22"/>
      <c r="I284" s="23"/>
      <c r="J284" s="19" t="s">
        <v>102</v>
      </c>
      <c r="M284" s="18" t="s">
        <v>8</v>
      </c>
      <c r="R284" s="25"/>
    </row>
    <row r="285" spans="2:18" s="19" customFormat="1">
      <c r="B285" s="19" t="s">
        <v>51</v>
      </c>
      <c r="C285" s="30" t="str">
        <f>CONCATENATE(E147, ".tz")</f>
        <v>shoulder_FKConst.tz</v>
      </c>
      <c r="E285" s="21"/>
      <c r="G285" s="22"/>
      <c r="I285" s="23"/>
      <c r="J285" s="19" t="s">
        <v>102</v>
      </c>
      <c r="M285" s="18" t="s">
        <v>8</v>
      </c>
      <c r="R285" s="25"/>
    </row>
    <row r="286" spans="2:18" s="19" customFormat="1">
      <c r="B286" s="19" t="s">
        <v>51</v>
      </c>
      <c r="C286" s="30" t="str">
        <f>CONCATENATE(E147, ".rx")</f>
        <v>shoulder_FKConst.rx</v>
      </c>
      <c r="E286" s="21"/>
      <c r="G286" s="22"/>
      <c r="I286" s="23"/>
      <c r="J286" s="19" t="s">
        <v>102</v>
      </c>
      <c r="M286" s="18" t="s">
        <v>8</v>
      </c>
      <c r="R286" s="25"/>
    </row>
    <row r="287" spans="2:18" s="19" customFormat="1">
      <c r="B287" s="19" t="s">
        <v>51</v>
      </c>
      <c r="C287" s="30" t="str">
        <f>CONCATENATE(E147, ".ry")</f>
        <v>shoulder_FKConst.ry</v>
      </c>
      <c r="E287" s="21"/>
      <c r="G287" s="22"/>
      <c r="I287" s="23"/>
      <c r="J287" s="19" t="s">
        <v>102</v>
      </c>
      <c r="M287" s="18" t="s">
        <v>8</v>
      </c>
      <c r="R287" s="25"/>
    </row>
    <row r="288" spans="2:18" s="19" customFormat="1">
      <c r="B288" s="19" t="s">
        <v>51</v>
      </c>
      <c r="C288" s="30" t="str">
        <f>CONCATENATE(E147, ".rz")</f>
        <v>shoulder_FKConst.rz</v>
      </c>
      <c r="E288" s="21"/>
      <c r="G288" s="22"/>
      <c r="I288" s="23"/>
      <c r="J288" s="19" t="s">
        <v>102</v>
      </c>
      <c r="M288" s="18" t="s">
        <v>8</v>
      </c>
      <c r="R288" s="25"/>
    </row>
    <row r="289" spans="2:18" s="19" customFormat="1">
      <c r="B289" s="19" t="s">
        <v>51</v>
      </c>
      <c r="C289" s="30" t="str">
        <f>CONCATENATE(E147, ".sx")</f>
        <v>shoulder_FKConst.sx</v>
      </c>
      <c r="E289" s="21"/>
      <c r="G289" s="22"/>
      <c r="I289" s="23"/>
      <c r="J289" s="19" t="s">
        <v>102</v>
      </c>
      <c r="M289" s="18" t="s">
        <v>8</v>
      </c>
      <c r="R289" s="25"/>
    </row>
    <row r="290" spans="2:18" s="19" customFormat="1">
      <c r="B290" s="19" t="s">
        <v>51</v>
      </c>
      <c r="C290" s="30" t="str">
        <f>CONCATENATE(E147, ".sy")</f>
        <v>shoulder_FKConst.sy</v>
      </c>
      <c r="E290" s="21"/>
      <c r="G290" s="22"/>
      <c r="I290" s="23"/>
      <c r="J290" s="19" t="s">
        <v>102</v>
      </c>
      <c r="M290" s="18" t="s">
        <v>8</v>
      </c>
      <c r="R290" s="25"/>
    </row>
    <row r="291" spans="2:18" s="19" customFormat="1">
      <c r="B291" s="19" t="s">
        <v>51</v>
      </c>
      <c r="C291" s="30" t="str">
        <f>CONCATENATE(E147, ".sz")</f>
        <v>shoulder_FKConst.sz</v>
      </c>
      <c r="E291" s="21"/>
      <c r="G291" s="22"/>
      <c r="I291" s="23"/>
      <c r="J291" s="19" t="s">
        <v>102</v>
      </c>
      <c r="M291" s="18" t="s">
        <v>8</v>
      </c>
      <c r="R291" s="25"/>
    </row>
    <row r="292" spans="2:18" s="19" customFormat="1">
      <c r="B292" s="19" t="s">
        <v>51</v>
      </c>
      <c r="C292" s="30" t="str">
        <f>CONCATENATE(E147, ".v")</f>
        <v>shoulder_FKConst.v</v>
      </c>
      <c r="E292" s="21"/>
      <c r="G292" s="22"/>
      <c r="I292" s="23"/>
      <c r="J292" s="19" t="s">
        <v>102</v>
      </c>
      <c r="M292" s="18" t="s">
        <v>8</v>
      </c>
      <c r="R292" s="25"/>
    </row>
    <row r="293" spans="2:18" s="19" customFormat="1">
      <c r="B293" s="19" t="s">
        <v>51</v>
      </c>
      <c r="C293" s="30" t="str">
        <f>CONCATENATE(C207, ".tx")</f>
        <v>torso_grp.tx</v>
      </c>
      <c r="E293" s="21"/>
      <c r="G293" s="22"/>
      <c r="I293" s="23"/>
      <c r="J293" s="19" t="s">
        <v>102</v>
      </c>
      <c r="M293" s="18" t="s">
        <v>8</v>
      </c>
      <c r="R293" s="25"/>
    </row>
    <row r="294" spans="2:18" s="19" customFormat="1">
      <c r="B294" s="19" t="s">
        <v>51</v>
      </c>
      <c r="C294" s="30" t="str">
        <f>CONCATENATE(C207, ".ty")</f>
        <v>torso_grp.ty</v>
      </c>
      <c r="E294" s="21"/>
      <c r="G294" s="22"/>
      <c r="I294" s="23"/>
      <c r="J294" s="19" t="s">
        <v>102</v>
      </c>
      <c r="M294" s="18" t="s">
        <v>8</v>
      </c>
      <c r="R294" s="25"/>
    </row>
    <row r="295" spans="2:18" s="19" customFormat="1">
      <c r="B295" s="19" t="s">
        <v>51</v>
      </c>
      <c r="C295" s="30" t="str">
        <f>CONCATENATE(C207, ".tz")</f>
        <v>torso_grp.tz</v>
      </c>
      <c r="E295" s="21"/>
      <c r="G295" s="22"/>
      <c r="I295" s="23"/>
      <c r="J295" s="19" t="s">
        <v>102</v>
      </c>
      <c r="M295" s="18" t="s">
        <v>8</v>
      </c>
      <c r="R295" s="25"/>
    </row>
    <row r="296" spans="2:18" s="19" customFormat="1">
      <c r="B296" s="19" t="s">
        <v>51</v>
      </c>
      <c r="C296" s="30" t="str">
        <f>CONCATENATE(C207, ".rx")</f>
        <v>torso_grp.rx</v>
      </c>
      <c r="E296" s="21"/>
      <c r="G296" s="22"/>
      <c r="I296" s="23"/>
      <c r="J296" s="19" t="s">
        <v>102</v>
      </c>
      <c r="M296" s="18" t="s">
        <v>8</v>
      </c>
      <c r="R296" s="25"/>
    </row>
    <row r="297" spans="2:18" s="19" customFormat="1">
      <c r="B297" s="19" t="s">
        <v>51</v>
      </c>
      <c r="C297" s="30" t="str">
        <f>CONCATENATE(C207, ".ry")</f>
        <v>torso_grp.ry</v>
      </c>
      <c r="E297" s="21"/>
      <c r="G297" s="22"/>
      <c r="I297" s="23"/>
      <c r="J297" s="19" t="s">
        <v>102</v>
      </c>
      <c r="M297" s="18" t="s">
        <v>8</v>
      </c>
      <c r="R297" s="25"/>
    </row>
    <row r="298" spans="2:18" s="19" customFormat="1">
      <c r="B298" s="19" t="s">
        <v>51</v>
      </c>
      <c r="C298" s="30" t="str">
        <f>CONCATENATE(C207, ".rz")</f>
        <v>torso_grp.rz</v>
      </c>
      <c r="E298" s="21"/>
      <c r="G298" s="22"/>
      <c r="I298" s="23"/>
      <c r="J298" s="19" t="s">
        <v>102</v>
      </c>
      <c r="M298" s="18" t="s">
        <v>8</v>
      </c>
      <c r="R298" s="25"/>
    </row>
    <row r="299" spans="2:18" s="19" customFormat="1">
      <c r="B299" s="19" t="s">
        <v>51</v>
      </c>
      <c r="C299" s="30" t="str">
        <f>CONCATENATE(C207, ".sx")</f>
        <v>torso_grp.sx</v>
      </c>
      <c r="E299" s="21"/>
      <c r="G299" s="22"/>
      <c r="I299" s="23"/>
      <c r="J299" s="19" t="s">
        <v>102</v>
      </c>
      <c r="M299" s="18" t="s">
        <v>8</v>
      </c>
      <c r="R299" s="25"/>
    </row>
    <row r="300" spans="2:18" s="19" customFormat="1">
      <c r="B300" s="19" t="s">
        <v>51</v>
      </c>
      <c r="C300" s="30" t="str">
        <f>CONCATENATE(C207, ".sy")</f>
        <v>torso_grp.sy</v>
      </c>
      <c r="E300" s="21"/>
      <c r="G300" s="22"/>
      <c r="I300" s="23"/>
      <c r="J300" s="19" t="s">
        <v>102</v>
      </c>
      <c r="M300" s="18" t="s">
        <v>8</v>
      </c>
      <c r="N300" s="21"/>
      <c r="R300" s="25"/>
    </row>
    <row r="301" spans="2:18" s="19" customFormat="1">
      <c r="B301" s="19" t="s">
        <v>51</v>
      </c>
      <c r="C301" s="30" t="str">
        <f>CONCATENATE(C207, ".sz")</f>
        <v>torso_grp.sz</v>
      </c>
      <c r="E301" s="21"/>
      <c r="G301" s="22"/>
      <c r="I301" s="23"/>
      <c r="J301" s="19" t="s">
        <v>102</v>
      </c>
      <c r="M301" s="18" t="s">
        <v>8</v>
      </c>
      <c r="N301" s="21"/>
      <c r="R301" s="25"/>
    </row>
    <row r="302" spans="2:18" s="19" customFormat="1">
      <c r="C302" s="20"/>
      <c r="E302" s="21"/>
      <c r="G302" s="22"/>
      <c r="I302" s="23"/>
      <c r="M302" s="18"/>
      <c r="N302" s="21"/>
      <c r="O302" s="22"/>
      <c r="P302" s="23"/>
      <c r="Q302" s="24"/>
      <c r="R302" s="25"/>
    </row>
    <row r="303" spans="2:18" s="19" customFormat="1">
      <c r="B303" s="18" t="s">
        <v>155</v>
      </c>
      <c r="C303" s="20"/>
      <c r="E303" s="21"/>
      <c r="G303" s="22"/>
      <c r="I303" s="23"/>
      <c r="M303" s="18"/>
      <c r="N303" s="21"/>
      <c r="R303" s="25"/>
    </row>
    <row r="304" spans="2:18" s="19" customFormat="1">
      <c r="B304" s="19" t="s">
        <v>51</v>
      </c>
      <c r="C304" s="30" t="str">
        <f>CONCATENATE(I88, ".visibility")</f>
        <v>ik_spine.visibility</v>
      </c>
      <c r="D304" s="19" t="s">
        <v>52</v>
      </c>
      <c r="E304" s="33">
        <v>0</v>
      </c>
      <c r="G304" s="22"/>
      <c r="I304" s="23"/>
      <c r="J304" s="19" t="s">
        <v>53</v>
      </c>
      <c r="M304" s="18" t="s">
        <v>8</v>
      </c>
      <c r="N304" s="21"/>
      <c r="R304" s="25"/>
    </row>
    <row r="305" spans="2:18" s="19" customFormat="1">
      <c r="B305" s="19" t="s">
        <v>51</v>
      </c>
      <c r="C305" s="30" t="str">
        <f>CONCATENATE(E89, ".visibility")</f>
        <v>ik_spine_curve.visibility</v>
      </c>
      <c r="D305" s="19" t="s">
        <v>52</v>
      </c>
      <c r="E305" s="33">
        <v>0</v>
      </c>
      <c r="G305" s="22"/>
      <c r="I305" s="23"/>
      <c r="J305" s="19" t="s">
        <v>53</v>
      </c>
      <c r="M305" s="18" t="s">
        <v>8</v>
      </c>
      <c r="N305" s="21"/>
      <c r="R305" s="25"/>
    </row>
    <row r="306" spans="2:18" s="19" customFormat="1">
      <c r="C306" s="20"/>
      <c r="E306" s="21"/>
      <c r="G306" s="22"/>
      <c r="I306" s="23"/>
      <c r="M306" s="18"/>
      <c r="N306" s="21"/>
      <c r="O306" s="22"/>
      <c r="P306" s="23"/>
      <c r="Q306" s="24"/>
      <c r="R306" s="25"/>
    </row>
    <row r="307" spans="2:18" s="19" customFormat="1">
      <c r="B307" s="18" t="s">
        <v>156</v>
      </c>
      <c r="C307" s="20"/>
      <c r="E307" s="21"/>
      <c r="G307" s="22"/>
      <c r="I307" s="23"/>
      <c r="M307" s="18"/>
      <c r="N307" s="21"/>
      <c r="R307" s="25"/>
    </row>
    <row r="308" spans="2:18" s="19" customFormat="1">
      <c r="B308" s="19" t="s">
        <v>97</v>
      </c>
      <c r="C308" s="20" t="s">
        <v>103</v>
      </c>
      <c r="E308" s="21"/>
      <c r="G308" s="22"/>
      <c r="I308" s="23"/>
      <c r="J308" s="19" t="s">
        <v>104</v>
      </c>
      <c r="M308" s="18" t="s">
        <v>8</v>
      </c>
      <c r="N308" s="21"/>
      <c r="R308" s="25"/>
    </row>
    <row r="309" spans="2:18" s="19" customFormat="1">
      <c r="B309" s="19" t="s">
        <v>99</v>
      </c>
      <c r="C309" s="30" t="str">
        <f>C308</f>
        <v>Skeleton</v>
      </c>
      <c r="D309" s="19" t="s">
        <v>27</v>
      </c>
      <c r="E309" s="30" t="str">
        <f>C8</f>
        <v>root</v>
      </c>
      <c r="G309" s="22"/>
      <c r="I309" s="23"/>
      <c r="J309" s="19" t="s">
        <v>28</v>
      </c>
      <c r="M309" s="18" t="s">
        <v>8</v>
      </c>
      <c r="N309" s="21"/>
      <c r="R309" s="25"/>
    </row>
    <row r="310" spans="2:18" s="19" customFormat="1">
      <c r="B310" s="19" t="s">
        <v>51</v>
      </c>
      <c r="C310" s="30" t="str">
        <f>CONCATENATE(C308, ".color")</f>
        <v>Skeleton.color</v>
      </c>
      <c r="D310" s="19" t="s">
        <v>52</v>
      </c>
      <c r="E310" s="33">
        <f>N310</f>
        <v>0</v>
      </c>
      <c r="G310" s="22"/>
      <c r="I310" s="23"/>
      <c r="J310" s="19" t="s">
        <v>53</v>
      </c>
      <c r="M310" s="18" t="s">
        <v>8</v>
      </c>
      <c r="N310" s="33">
        <v>0</v>
      </c>
      <c r="R310" s="25"/>
    </row>
    <row r="311" spans="2:18" s="19" customFormat="1">
      <c r="B311" s="19" t="s">
        <v>51</v>
      </c>
      <c r="C311" s="30" t="str">
        <f>CONCATENATE(C308, ".displayType")</f>
        <v>Skeleton.displayType</v>
      </c>
      <c r="D311" s="19" t="s">
        <v>52</v>
      </c>
      <c r="E311" s="33">
        <v>2</v>
      </c>
      <c r="G311" s="22"/>
      <c r="I311" s="23"/>
      <c r="J311" s="19" t="s">
        <v>53</v>
      </c>
      <c r="M311" s="18" t="s">
        <v>8</v>
      </c>
      <c r="N311" s="21"/>
      <c r="R311" s="25"/>
    </row>
    <row r="312" spans="2:18" s="19" customFormat="1">
      <c r="C312" s="20"/>
      <c r="E312" s="21"/>
      <c r="G312" s="22"/>
      <c r="I312" s="23"/>
      <c r="M312" s="18"/>
      <c r="N312" s="21"/>
      <c r="O312" s="22"/>
      <c r="P312" s="23"/>
      <c r="Q312" s="24"/>
      <c r="R312" s="25"/>
    </row>
    <row r="313" spans="2:18" s="19" customFormat="1">
      <c r="B313" s="18" t="s">
        <v>117</v>
      </c>
      <c r="C313" s="20"/>
      <c r="E313" s="21"/>
      <c r="G313" s="22"/>
      <c r="I313" s="23"/>
      <c r="M313" s="18"/>
      <c r="N313" s="21"/>
      <c r="O313" s="22"/>
      <c r="P313" s="23"/>
      <c r="Q313" s="24"/>
      <c r="R313" s="25"/>
    </row>
    <row r="314" spans="2:18" s="19" customFormat="1">
      <c r="B314" s="25" t="s">
        <v>118</v>
      </c>
      <c r="C314" s="20"/>
      <c r="E314" s="21"/>
      <c r="G314" s="22"/>
      <c r="I314" s="23"/>
      <c r="M314" s="18"/>
      <c r="N314" s="21"/>
      <c r="O314" s="22"/>
      <c r="P314" s="23"/>
      <c r="Q314" s="24"/>
      <c r="R314" s="25"/>
    </row>
    <row r="315" spans="2:18" s="19" customFormat="1">
      <c r="B315" s="19" t="s">
        <v>111</v>
      </c>
      <c r="C315" s="20" t="s">
        <v>110</v>
      </c>
      <c r="E315" s="20"/>
      <c r="G315" s="22"/>
      <c r="I315" s="23"/>
      <c r="J315" s="19" t="s">
        <v>112</v>
      </c>
      <c r="M315" s="18" t="s">
        <v>8</v>
      </c>
      <c r="N315" s="21"/>
      <c r="O315" s="22"/>
      <c r="P315" s="23"/>
      <c r="Q315" s="24"/>
      <c r="R315" s="25"/>
    </row>
    <row r="316" spans="2:18" s="19" customFormat="1">
      <c r="B316" s="19" t="s">
        <v>26</v>
      </c>
      <c r="C316" s="30" t="str">
        <f>C201</f>
        <v>body_CTRL</v>
      </c>
      <c r="D316" s="19" t="s">
        <v>27</v>
      </c>
      <c r="E316" s="30" t="str">
        <f>C315</f>
        <v>character_grp</v>
      </c>
      <c r="G316" s="22"/>
      <c r="I316" s="23"/>
      <c r="J316" s="19" t="s">
        <v>28</v>
      </c>
      <c r="M316" s="18" t="s">
        <v>8</v>
      </c>
      <c r="N316" s="21"/>
      <c r="O316" s="22"/>
      <c r="P316" s="23"/>
      <c r="Q316" s="24"/>
      <c r="R316" s="25"/>
    </row>
    <row r="317" spans="2:18" s="19" customFormat="1">
      <c r="B317" s="19" t="s">
        <v>26</v>
      </c>
      <c r="C317" s="30" t="str">
        <f>C207</f>
        <v>torso_grp</v>
      </c>
      <c r="D317" s="19" t="s">
        <v>27</v>
      </c>
      <c r="E317" s="30" t="str">
        <f>C315</f>
        <v>character_grp</v>
      </c>
      <c r="G317" s="22"/>
      <c r="I317" s="23"/>
      <c r="J317" s="19" t="s">
        <v>28</v>
      </c>
      <c r="M317" s="18" t="s">
        <v>8</v>
      </c>
      <c r="N317" s="21"/>
      <c r="O317" s="22"/>
      <c r="P317" s="23"/>
      <c r="Q317" s="24"/>
      <c r="R317" s="25"/>
    </row>
    <row r="318" spans="2:18" s="19" customFormat="1">
      <c r="B318" s="19" t="s">
        <v>26</v>
      </c>
      <c r="C318" s="30" t="str">
        <f>C8</f>
        <v>root</v>
      </c>
      <c r="D318" s="19" t="s">
        <v>27</v>
      </c>
      <c r="E318" s="30" t="str">
        <f>C315</f>
        <v>character_grp</v>
      </c>
      <c r="G318" s="22"/>
      <c r="I318" s="23"/>
      <c r="J318" s="19" t="s">
        <v>28</v>
      </c>
      <c r="M318" s="18" t="s">
        <v>8</v>
      </c>
      <c r="N318" s="21"/>
      <c r="O318" s="22"/>
      <c r="P318" s="23"/>
      <c r="Q318" s="24"/>
      <c r="R318" s="25"/>
    </row>
    <row r="319" spans="2:18" s="19" customFormat="1">
      <c r="B319" s="19" t="s">
        <v>51</v>
      </c>
      <c r="C319" s="30" t="str">
        <f>CONCATENATE(C315, ".rotateOrder")</f>
        <v>character_grp.rotateOrder</v>
      </c>
      <c r="D319" s="19" t="s">
        <v>52</v>
      </c>
      <c r="E319" s="33">
        <v>4</v>
      </c>
      <c r="G319" s="22"/>
      <c r="I319" s="23"/>
      <c r="J319" s="19" t="s">
        <v>53</v>
      </c>
      <c r="M319" s="18" t="s">
        <v>8</v>
      </c>
      <c r="N319" s="21" t="s">
        <v>92</v>
      </c>
      <c r="O319" s="22"/>
      <c r="P319" s="23"/>
      <c r="Q319" s="24"/>
      <c r="R319" s="25"/>
    </row>
    <row r="320" spans="2:18" s="19" customFormat="1">
      <c r="B320" s="25" t="s">
        <v>115</v>
      </c>
      <c r="C320" s="20"/>
      <c r="E320" s="21"/>
      <c r="G320" s="22"/>
      <c r="I320" s="23"/>
      <c r="M320" s="18"/>
      <c r="N320" s="21"/>
      <c r="O320" s="22"/>
      <c r="P320" s="23"/>
      <c r="Q320" s="24"/>
      <c r="R320" s="25"/>
    </row>
    <row r="321" spans="2:18" s="19" customFormat="1">
      <c r="B321" s="19" t="s">
        <v>75</v>
      </c>
      <c r="C321" s="32" t="s">
        <v>77</v>
      </c>
      <c r="D321" s="19" t="s">
        <v>36</v>
      </c>
      <c r="E321" s="20" t="s">
        <v>113</v>
      </c>
      <c r="G321" s="22"/>
      <c r="I321" s="23"/>
      <c r="J321" s="19" t="s">
        <v>28</v>
      </c>
      <c r="M321" s="18" t="s">
        <v>8</v>
      </c>
      <c r="N321" s="21"/>
      <c r="O321" s="22"/>
      <c r="P321" s="23"/>
      <c r="Q321" s="24"/>
      <c r="R321" s="25"/>
    </row>
    <row r="322" spans="2:18" s="19" customFormat="1">
      <c r="B322" s="19" t="s">
        <v>51</v>
      </c>
      <c r="C322" s="30" t="str">
        <f>CONCATENATE(E321, ".operation")</f>
        <v>torso_normalizeScaleZ_div.operation</v>
      </c>
      <c r="E322" s="21"/>
      <c r="G322" s="22"/>
      <c r="I322" s="23"/>
      <c r="J322" s="19" t="s">
        <v>78</v>
      </c>
      <c r="M322" s="18" t="s">
        <v>8</v>
      </c>
      <c r="N322" s="21"/>
      <c r="O322" s="22"/>
      <c r="P322" s="23"/>
      <c r="Q322" s="24"/>
      <c r="R322" s="25"/>
    </row>
    <row r="323" spans="2:18" s="19" customFormat="1">
      <c r="B323" s="19" t="s">
        <v>63</v>
      </c>
      <c r="C323" s="30" t="str">
        <f>C173</f>
        <v>ik_spine_curveInfo.arcLength</v>
      </c>
      <c r="D323" s="35" t="s">
        <v>27</v>
      </c>
      <c r="E323" s="30" t="str">
        <f>CONCATENATE(E321, ".input1X")</f>
        <v>torso_normalizeScaleZ_div.input1X</v>
      </c>
      <c r="G323" s="22"/>
      <c r="I323" s="23"/>
      <c r="J323" s="19" t="s">
        <v>28</v>
      </c>
      <c r="M323" s="18" t="s">
        <v>8</v>
      </c>
      <c r="N323" s="21"/>
      <c r="O323" s="22"/>
      <c r="P323" s="23"/>
      <c r="Q323" s="24"/>
      <c r="R323" s="25"/>
    </row>
    <row r="324" spans="2:18" s="19" customFormat="1">
      <c r="B324" s="19" t="s">
        <v>63</v>
      </c>
      <c r="C324" s="30" t="str">
        <f>CONCATENATE(C315, ".scaleZ")</f>
        <v>character_grp.scaleZ</v>
      </c>
      <c r="D324" s="19" t="s">
        <v>27</v>
      </c>
      <c r="E324" s="30" t="str">
        <f>CONCATENATE(E321, ".input2X")</f>
        <v>torso_normalizeScaleZ_div.input2X</v>
      </c>
      <c r="G324" s="22"/>
      <c r="I324" s="23"/>
      <c r="J324" s="19" t="s">
        <v>28</v>
      </c>
      <c r="M324" s="18" t="s">
        <v>8</v>
      </c>
      <c r="N324" s="21"/>
      <c r="O324" s="22"/>
      <c r="P324" s="23"/>
      <c r="Q324" s="24"/>
      <c r="R324" s="25"/>
    </row>
    <row r="325" spans="2:18" s="19" customFormat="1">
      <c r="B325" s="19" t="s">
        <v>63</v>
      </c>
      <c r="C325" s="30" t="str">
        <f>CONCATENATE(E321, ".outputX")</f>
        <v>torso_normalizeScaleZ_div.outputX</v>
      </c>
      <c r="D325" s="19" t="s">
        <v>27</v>
      </c>
      <c r="E325" s="30" t="str">
        <f>E173</f>
        <v>torso_stretchPercentage_div.input1X</v>
      </c>
      <c r="G325" s="22"/>
      <c r="I325" s="23"/>
      <c r="J325" s="19" t="s">
        <v>114</v>
      </c>
      <c r="M325" s="18" t="s">
        <v>8</v>
      </c>
      <c r="N325" s="21"/>
      <c r="O325" s="22"/>
      <c r="P325" s="23"/>
      <c r="Q325" s="24"/>
      <c r="R325" s="25"/>
    </row>
    <row r="326" spans="2:18" s="19" customFormat="1">
      <c r="B326" s="25" t="s">
        <v>119</v>
      </c>
      <c r="C326" s="20"/>
      <c r="E326" s="21"/>
      <c r="G326" s="22"/>
      <c r="I326" s="23"/>
      <c r="M326" s="18"/>
      <c r="N326" s="21"/>
      <c r="O326" s="22"/>
      <c r="P326" s="23"/>
      <c r="Q326" s="24"/>
      <c r="R326" s="25"/>
    </row>
    <row r="327" spans="2:18" s="19" customFormat="1">
      <c r="B327" s="19" t="s">
        <v>47</v>
      </c>
      <c r="C327" s="30" t="str">
        <f>CONCATENATE(C315, "_CTRL_nurb")</f>
        <v>character_grp_CTRL_nurb</v>
      </c>
      <c r="D327" s="19" t="s">
        <v>48</v>
      </c>
      <c r="E327" s="21">
        <f>N327</f>
        <v>0</v>
      </c>
      <c r="F327" s="19" t="s">
        <v>2</v>
      </c>
      <c r="G327" s="22">
        <f>O327</f>
        <v>-5</v>
      </c>
      <c r="H327" s="19" t="s">
        <v>2</v>
      </c>
      <c r="I327" s="23">
        <f>P327</f>
        <v>0</v>
      </c>
      <c r="J327" s="19" t="s">
        <v>70</v>
      </c>
      <c r="K327" s="30">
        <f>Q327</f>
        <v>26</v>
      </c>
      <c r="L327" s="19" t="s">
        <v>71</v>
      </c>
      <c r="M327" s="18" t="s">
        <v>8</v>
      </c>
      <c r="N327" s="21">
        <v>0</v>
      </c>
      <c r="O327" s="22">
        <v>-5</v>
      </c>
      <c r="P327" s="23">
        <v>0</v>
      </c>
      <c r="Q327" s="24">
        <v>26</v>
      </c>
      <c r="R327" s="25"/>
    </row>
    <row r="328" spans="2:18" s="19" customFormat="1">
      <c r="B328" s="19" t="s">
        <v>26</v>
      </c>
      <c r="C328" s="30" t="str">
        <f>CONCATENATE(C327, "Shape")</f>
        <v>character_grp_CTRL_nurbShape</v>
      </c>
      <c r="D328" s="19" t="s">
        <v>27</v>
      </c>
      <c r="E328" s="30" t="str">
        <f>C315</f>
        <v>character_grp</v>
      </c>
      <c r="G328" s="22"/>
      <c r="I328" s="23"/>
      <c r="J328" s="19" t="s">
        <v>73</v>
      </c>
      <c r="M328" s="18" t="s">
        <v>8</v>
      </c>
      <c r="N328" s="21"/>
      <c r="O328" s="22"/>
      <c r="P328" s="23"/>
      <c r="Q328" s="24"/>
      <c r="R328" s="25"/>
    </row>
    <row r="329" spans="2:18" s="19" customFormat="1">
      <c r="B329" s="19" t="s">
        <v>40</v>
      </c>
      <c r="C329" s="30" t="str">
        <f>C328</f>
        <v>character_grp_CTRL_nurbShape</v>
      </c>
      <c r="D329" s="19" t="s">
        <v>27</v>
      </c>
      <c r="E329" s="30" t="str">
        <f>CONCATENATE(C315, "Shape")</f>
        <v>character_grpShape</v>
      </c>
      <c r="G329" s="22"/>
      <c r="I329" s="23"/>
      <c r="J329" s="19" t="s">
        <v>28</v>
      </c>
      <c r="M329" s="18" t="s">
        <v>8</v>
      </c>
      <c r="N329" s="21"/>
      <c r="O329" s="22"/>
      <c r="P329" s="23"/>
      <c r="Q329" s="24"/>
      <c r="R329" s="25"/>
    </row>
    <row r="330" spans="2:18" s="19" customFormat="1">
      <c r="B330" s="19" t="s">
        <v>74</v>
      </c>
      <c r="C330" s="30" t="str">
        <f>C327</f>
        <v>character_grp_CTRL_nurb</v>
      </c>
      <c r="E330" s="21"/>
      <c r="G330" s="22"/>
      <c r="I330" s="23"/>
      <c r="J330" s="19" t="s">
        <v>28</v>
      </c>
      <c r="M330" s="18" t="s">
        <v>8</v>
      </c>
      <c r="N330" s="21"/>
      <c r="O330" s="22"/>
      <c r="P330" s="23"/>
      <c r="Q330" s="24"/>
      <c r="R330" s="25"/>
    </row>
    <row r="331" spans="2:18" s="19" customFormat="1">
      <c r="B331" s="19" t="s">
        <v>40</v>
      </c>
      <c r="C331" s="30" t="str">
        <f>C315</f>
        <v>character_grp</v>
      </c>
      <c r="D331" s="19" t="s">
        <v>27</v>
      </c>
      <c r="E331" s="30" t="str">
        <f>CONCATENATE(REPLACE(C315, LEN(C315) - 3, 4, ""), "_CTRL")</f>
        <v>character_CTRL</v>
      </c>
      <c r="G331" s="22"/>
      <c r="I331" s="23"/>
      <c r="J331" s="19" t="s">
        <v>28</v>
      </c>
      <c r="M331" s="18" t="s">
        <v>8</v>
      </c>
      <c r="N331" s="21"/>
      <c r="O331" s="22"/>
      <c r="P331" s="23"/>
      <c r="Q331" s="24"/>
      <c r="R331" s="25"/>
    </row>
    <row r="332" spans="2:18" s="19" customFormat="1">
      <c r="C332" s="20"/>
      <c r="E332" s="21"/>
      <c r="G332" s="22"/>
      <c r="I332" s="23"/>
      <c r="M332" s="18"/>
      <c r="N332" s="21"/>
      <c r="O332" s="22"/>
      <c r="P332" s="23"/>
      <c r="Q332" s="24"/>
      <c r="R332" s="25"/>
    </row>
    <row r="333" spans="2:18" s="19" customFormat="1">
      <c r="B333" s="18" t="s">
        <v>158</v>
      </c>
      <c r="C333" s="20"/>
      <c r="E333" s="21"/>
      <c r="G333" s="22"/>
      <c r="I333" s="23"/>
      <c r="M333" s="18"/>
      <c r="N333" s="21"/>
      <c r="O333" s="22"/>
      <c r="P333" s="23"/>
      <c r="Q333" s="24"/>
      <c r="R333" s="25"/>
    </row>
    <row r="334" spans="2:18" s="19" customFormat="1">
      <c r="B334" s="25" t="s">
        <v>159</v>
      </c>
      <c r="C334" s="20"/>
      <c r="E334" s="21"/>
      <c r="G334" s="22"/>
      <c r="I334" s="23"/>
      <c r="M334" s="18"/>
      <c r="N334" s="21"/>
      <c r="O334" s="22"/>
      <c r="P334" s="23"/>
      <c r="Q334" s="24"/>
      <c r="R334" s="25"/>
    </row>
    <row r="335" spans="2:18" s="19" customFormat="1">
      <c r="B335" s="19" t="s">
        <v>160</v>
      </c>
      <c r="C335" s="30" t="str">
        <f>C109</f>
        <v>shoulder_CTRL</v>
      </c>
      <c r="D335" s="19" t="s">
        <v>161</v>
      </c>
      <c r="E335" s="20" t="s">
        <v>162</v>
      </c>
      <c r="G335" s="22"/>
      <c r="I335" s="23"/>
      <c r="J335" s="19" t="s">
        <v>168</v>
      </c>
      <c r="M335" s="18" t="s">
        <v>8</v>
      </c>
      <c r="N335" s="21"/>
      <c r="O335" s="22"/>
      <c r="P335" s="23"/>
      <c r="Q335" s="24"/>
      <c r="R335" s="25"/>
    </row>
    <row r="336" spans="2:18" s="19" customFormat="1">
      <c r="B336" s="19" t="s">
        <v>160</v>
      </c>
      <c r="C336" s="30" t="str">
        <f>C109</f>
        <v>shoulder_CTRL</v>
      </c>
      <c r="D336" s="19" t="s">
        <v>161</v>
      </c>
      <c r="E336" s="20" t="s">
        <v>163</v>
      </c>
      <c r="G336" s="22"/>
      <c r="I336" s="23"/>
      <c r="J336" s="19" t="s">
        <v>168</v>
      </c>
      <c r="M336" s="18" t="s">
        <v>8</v>
      </c>
      <c r="N336" s="21"/>
      <c r="O336" s="22"/>
      <c r="P336" s="23"/>
      <c r="Q336" s="24"/>
      <c r="R336" s="25"/>
    </row>
    <row r="337" spans="2:18" s="19" customFormat="1">
      <c r="B337" s="25" t="s">
        <v>166</v>
      </c>
      <c r="C337" s="20"/>
      <c r="E337" s="21"/>
      <c r="G337" s="22"/>
      <c r="I337" s="23"/>
      <c r="M337" s="18"/>
      <c r="N337" s="21"/>
      <c r="O337" s="22"/>
      <c r="P337" s="23"/>
      <c r="Q337" s="24"/>
      <c r="R337" s="25"/>
    </row>
    <row r="338" spans="2:18" s="19" customFormat="1">
      <c r="B338" s="19" t="s">
        <v>75</v>
      </c>
      <c r="C338" s="32" t="s">
        <v>164</v>
      </c>
      <c r="D338" s="19" t="s">
        <v>36</v>
      </c>
      <c r="E338" s="30" t="str">
        <f>CONCATENATE(C109, "_isStretch")</f>
        <v>shoulder_CTRL_isStretch</v>
      </c>
      <c r="G338" s="22"/>
      <c r="I338" s="23"/>
      <c r="J338" s="19" t="s">
        <v>28</v>
      </c>
      <c r="M338" s="18" t="s">
        <v>8</v>
      </c>
      <c r="N338" s="21"/>
      <c r="O338" s="22"/>
      <c r="P338" s="23"/>
      <c r="Q338" s="24"/>
      <c r="R338" s="25"/>
    </row>
    <row r="339" spans="2:18" s="19" customFormat="1">
      <c r="B339" s="19" t="s">
        <v>51</v>
      </c>
      <c r="C339" s="30" t="str">
        <f>CONCATENATE(E338, ".operation")</f>
        <v>shoulder_CTRL_isStretch.operation</v>
      </c>
      <c r="E339" s="21"/>
      <c r="G339" s="22"/>
      <c r="I339" s="23"/>
      <c r="J339" s="19" t="s">
        <v>165</v>
      </c>
      <c r="M339" s="18" t="s">
        <v>8</v>
      </c>
      <c r="N339" s="21"/>
      <c r="O339" s="22"/>
      <c r="P339" s="23"/>
      <c r="Q339" s="24"/>
      <c r="R339" s="25"/>
    </row>
    <row r="340" spans="2:18" s="19" customFormat="1">
      <c r="B340" s="19" t="s">
        <v>51</v>
      </c>
      <c r="C340" s="30" t="str">
        <f>CONCATENATE(E338, ".secondTerm")</f>
        <v>shoulder_CTRL_isStretch.secondTerm</v>
      </c>
      <c r="E340" s="21"/>
      <c r="G340" s="22"/>
      <c r="I340" s="23"/>
      <c r="J340" s="19" t="s">
        <v>82</v>
      </c>
      <c r="M340" s="18" t="s">
        <v>8</v>
      </c>
      <c r="N340" s="21"/>
      <c r="O340" s="22"/>
      <c r="P340" s="23"/>
      <c r="Q340" s="24"/>
      <c r="R340" s="25"/>
    </row>
    <row r="341" spans="2:18" s="19" customFormat="1">
      <c r="B341" s="19" t="s">
        <v>63</v>
      </c>
      <c r="C341" s="30" t="str">
        <f>CONCATENATE(C109, ".stretch")</f>
        <v>shoulder_CTRL.stretch</v>
      </c>
      <c r="D341" s="19" t="s">
        <v>27</v>
      </c>
      <c r="E341" s="30" t="str">
        <f>CONCATENATE(E338, ".firstTerm")</f>
        <v>shoulder_CTRL_isStretch.firstTerm</v>
      </c>
      <c r="G341" s="22"/>
      <c r="I341" s="23"/>
      <c r="J341" s="19" t="s">
        <v>28</v>
      </c>
      <c r="M341" s="18" t="s">
        <v>8</v>
      </c>
      <c r="N341" s="21"/>
      <c r="O341" s="22"/>
      <c r="P341" s="23"/>
      <c r="Q341" s="24"/>
      <c r="R341" s="25"/>
    </row>
    <row r="342" spans="2:18" s="19" customFormat="1">
      <c r="B342" s="19" t="s">
        <v>63</v>
      </c>
      <c r="C342" s="30" t="str">
        <f>C177</f>
        <v>torso_stretchPercentage_div.outputX</v>
      </c>
      <c r="D342" s="19" t="s">
        <v>27</v>
      </c>
      <c r="E342" s="30" t="str">
        <f>CONCATENATE(E338, ".colorIfTrueR")</f>
        <v>shoulder_CTRL_isStretch.colorIfTrueR</v>
      </c>
      <c r="G342" s="22"/>
      <c r="I342" s="23"/>
      <c r="J342" s="19" t="s">
        <v>28</v>
      </c>
      <c r="M342" s="18" t="s">
        <v>8</v>
      </c>
      <c r="N342" s="21"/>
      <c r="O342" s="22"/>
      <c r="P342" s="23"/>
      <c r="Q342" s="24"/>
      <c r="R342" s="25"/>
    </row>
    <row r="343" spans="2:18" s="19" customFormat="1">
      <c r="B343" s="19" t="s">
        <v>63</v>
      </c>
      <c r="C343" s="30" t="str">
        <f>CONCATENATE(E338, ".outColorR")</f>
        <v>shoulder_CTRL_isStretch.outColorR</v>
      </c>
      <c r="D343" s="19" t="s">
        <v>27</v>
      </c>
      <c r="E343" s="30" t="str">
        <f>CONCATENATE(C12, ".scaleX")</f>
        <v>pelvis.scaleX</v>
      </c>
      <c r="G343" s="22"/>
      <c r="I343" s="23"/>
      <c r="J343" s="19" t="s">
        <v>114</v>
      </c>
      <c r="M343" s="18" t="s">
        <v>8</v>
      </c>
      <c r="N343" s="21"/>
      <c r="O343" s="22"/>
      <c r="P343" s="23"/>
      <c r="Q343" s="24"/>
      <c r="R343" s="25"/>
    </row>
    <row r="344" spans="2:18" s="19" customFormat="1">
      <c r="B344" s="19" t="s">
        <v>63</v>
      </c>
      <c r="C344" s="30" t="str">
        <f>CONCATENATE(E338, ".outColorR")</f>
        <v>shoulder_CTRL_isStretch.outColorR</v>
      </c>
      <c r="D344" s="19" t="s">
        <v>27</v>
      </c>
      <c r="E344" s="30" t="str">
        <f>CONCATENATE(C13, ".scaleX")</f>
        <v>spine_01.scaleX</v>
      </c>
      <c r="G344" s="22"/>
      <c r="I344" s="23"/>
      <c r="J344" s="19" t="s">
        <v>114</v>
      </c>
      <c r="M344" s="18" t="s">
        <v>8</v>
      </c>
      <c r="N344" s="21"/>
      <c r="O344" s="22"/>
      <c r="P344" s="23"/>
      <c r="Q344" s="24"/>
      <c r="R344" s="25"/>
    </row>
    <row r="345" spans="2:18" s="19" customFormat="1">
      <c r="B345" s="19" t="s">
        <v>63</v>
      </c>
      <c r="C345" s="30" t="str">
        <f>CONCATENATE(E338, ".outColorR")</f>
        <v>shoulder_CTRL_isStretch.outColorR</v>
      </c>
      <c r="D345" s="19" t="s">
        <v>27</v>
      </c>
      <c r="E345" s="30" t="str">
        <f>CONCATENATE(C14, ".scaleX")</f>
        <v>spine_02.scaleX</v>
      </c>
      <c r="G345" s="22"/>
      <c r="I345" s="23"/>
      <c r="J345" s="19" t="s">
        <v>114</v>
      </c>
      <c r="M345" s="18" t="s">
        <v>8</v>
      </c>
      <c r="N345" s="21"/>
      <c r="O345" s="22"/>
      <c r="P345" s="23"/>
      <c r="Q345" s="24"/>
      <c r="R345" s="25"/>
    </row>
    <row r="346" spans="2:18" s="19" customFormat="1">
      <c r="B346" s="19" t="s">
        <v>63</v>
      </c>
      <c r="C346" s="30" t="str">
        <f>CONCATENATE(E338, ".outColorR")</f>
        <v>shoulder_CTRL_isStretch.outColorR</v>
      </c>
      <c r="D346" s="19" t="s">
        <v>27</v>
      </c>
      <c r="E346" s="30" t="str">
        <f>CONCATENATE(C15, ".scaleX")</f>
        <v>spine_03.scaleX</v>
      </c>
      <c r="G346" s="22"/>
      <c r="I346" s="23"/>
      <c r="J346" s="19" t="s">
        <v>114</v>
      </c>
      <c r="M346" s="18" t="s">
        <v>8</v>
      </c>
      <c r="N346" s="21"/>
      <c r="O346" s="22"/>
      <c r="P346" s="23"/>
      <c r="Q346" s="24"/>
      <c r="R346" s="25"/>
    </row>
    <row r="347" spans="2:18" s="19" customFormat="1">
      <c r="B347" s="25" t="s">
        <v>167</v>
      </c>
      <c r="C347" s="20"/>
      <c r="E347" s="21"/>
      <c r="G347" s="22"/>
      <c r="I347" s="23"/>
      <c r="M347" s="18"/>
      <c r="N347" s="21"/>
      <c r="O347" s="22"/>
      <c r="P347" s="23"/>
      <c r="Q347" s="24"/>
      <c r="R347" s="25"/>
    </row>
    <row r="348" spans="2:18" s="19" customFormat="1">
      <c r="B348" s="19" t="s">
        <v>75</v>
      </c>
      <c r="C348" s="32" t="s">
        <v>164</v>
      </c>
      <c r="D348" s="19" t="s">
        <v>36</v>
      </c>
      <c r="E348" s="29" t="str">
        <f>CONCATENATE(C109, "_isSquash")</f>
        <v>shoulder_CTRL_isSquash</v>
      </c>
      <c r="G348" s="22"/>
      <c r="I348" s="23"/>
      <c r="J348" s="19" t="s">
        <v>28</v>
      </c>
      <c r="M348" s="18" t="s">
        <v>8</v>
      </c>
      <c r="N348" s="21"/>
      <c r="O348" s="22"/>
      <c r="P348" s="23"/>
      <c r="Q348" s="24"/>
      <c r="R348" s="25"/>
    </row>
    <row r="349" spans="2:18" s="19" customFormat="1">
      <c r="B349" s="19" t="s">
        <v>51</v>
      </c>
      <c r="C349" s="30" t="str">
        <f>CONCATENATE(E348, ".operation")</f>
        <v>shoulder_CTRL_isSquash.operation</v>
      </c>
      <c r="E349" s="21"/>
      <c r="G349" s="22"/>
      <c r="I349" s="23"/>
      <c r="J349" s="19" t="s">
        <v>165</v>
      </c>
      <c r="M349" s="18" t="s">
        <v>8</v>
      </c>
      <c r="N349" s="21"/>
      <c r="O349" s="22"/>
      <c r="P349" s="23"/>
      <c r="Q349" s="24"/>
      <c r="R349" s="25"/>
    </row>
    <row r="350" spans="2:18" s="19" customFormat="1">
      <c r="B350" s="19" t="s">
        <v>51</v>
      </c>
      <c r="C350" s="30" t="str">
        <f>CONCATENATE(E348, ".secondTerm")</f>
        <v>shoulder_CTRL_isSquash.secondTerm</v>
      </c>
      <c r="E350" s="21"/>
      <c r="G350" s="22"/>
      <c r="I350" s="23"/>
      <c r="J350" s="19" t="s">
        <v>82</v>
      </c>
      <c r="M350" s="18" t="s">
        <v>8</v>
      </c>
      <c r="N350" s="21"/>
      <c r="O350" s="22"/>
      <c r="P350" s="23"/>
      <c r="Q350" s="24"/>
      <c r="R350" s="25"/>
    </row>
    <row r="351" spans="2:18" s="19" customFormat="1">
      <c r="B351" s="19" t="s">
        <v>63</v>
      </c>
      <c r="C351" s="30" t="str">
        <f>CONCATENATE(C109, ".squash")</f>
        <v>shoulder_CTRL.squash</v>
      </c>
      <c r="D351" s="19" t="s">
        <v>27</v>
      </c>
      <c r="E351" s="30" t="str">
        <f>CONCATENATE(E348, ".firstTerm")</f>
        <v>shoulder_CTRL_isSquash.firstTerm</v>
      </c>
      <c r="G351" s="22"/>
      <c r="I351" s="23"/>
      <c r="J351" s="19" t="s">
        <v>28</v>
      </c>
      <c r="M351" s="18" t="s">
        <v>8</v>
      </c>
      <c r="N351" s="21"/>
      <c r="O351" s="22"/>
      <c r="P351" s="23"/>
      <c r="Q351" s="24"/>
      <c r="R351" s="25"/>
    </row>
    <row r="352" spans="2:18" s="19" customFormat="1">
      <c r="B352" s="19" t="s">
        <v>63</v>
      </c>
      <c r="C352" s="30" t="str">
        <f>C191</f>
        <v>torso_stretchPercentage_div2.outputX</v>
      </c>
      <c r="D352" s="19" t="s">
        <v>27</v>
      </c>
      <c r="E352" s="30" t="str">
        <f>CONCATENATE(E348, ".colorIfTrueR")</f>
        <v>shoulder_CTRL_isSquash.colorIfTrueR</v>
      </c>
      <c r="G352" s="22"/>
      <c r="I352" s="23"/>
      <c r="J352" s="19" t="s">
        <v>28</v>
      </c>
      <c r="M352" s="18" t="s">
        <v>8</v>
      </c>
      <c r="N352" s="21"/>
      <c r="O352" s="22"/>
      <c r="P352" s="23"/>
      <c r="Q352" s="24"/>
      <c r="R352" s="25"/>
    </row>
    <row r="353" spans="1:18" s="19" customFormat="1">
      <c r="B353" s="19" t="s">
        <v>63</v>
      </c>
      <c r="C353" s="30" t="str">
        <f>CONCATENATE(E348, ".outColorR")</f>
        <v>shoulder_CTRL_isSquash.outColorR</v>
      </c>
      <c r="D353" s="19" t="s">
        <v>27</v>
      </c>
      <c r="E353" s="30" t="str">
        <f>CONCATENATE(C12, ".scaleY")</f>
        <v>pelvis.scaleY</v>
      </c>
      <c r="G353" s="22"/>
      <c r="I353" s="23"/>
      <c r="J353" s="19" t="s">
        <v>114</v>
      </c>
      <c r="M353" s="18" t="s">
        <v>8</v>
      </c>
      <c r="N353" s="21"/>
      <c r="O353" s="22"/>
      <c r="P353" s="23"/>
      <c r="Q353" s="24"/>
      <c r="R353" s="25"/>
    </row>
    <row r="354" spans="1:18" s="19" customFormat="1">
      <c r="B354" s="19" t="s">
        <v>63</v>
      </c>
      <c r="C354" s="30" t="str">
        <f>CONCATENATE(E348, ".outColorR")</f>
        <v>shoulder_CTRL_isSquash.outColorR</v>
      </c>
      <c r="D354" s="19" t="s">
        <v>27</v>
      </c>
      <c r="E354" s="30" t="str">
        <f>CONCATENATE(C13, ".scaleY")</f>
        <v>spine_01.scaleY</v>
      </c>
      <c r="G354" s="22"/>
      <c r="I354" s="23"/>
      <c r="J354" s="19" t="s">
        <v>114</v>
      </c>
      <c r="M354" s="18" t="s">
        <v>8</v>
      </c>
      <c r="N354" s="21"/>
      <c r="O354" s="22"/>
      <c r="P354" s="23"/>
      <c r="Q354" s="24"/>
      <c r="R354" s="25"/>
    </row>
    <row r="355" spans="1:18" s="19" customFormat="1">
      <c r="B355" s="19" t="s">
        <v>63</v>
      </c>
      <c r="C355" s="30" t="str">
        <f>CONCATENATE(E348, ".outColorR")</f>
        <v>shoulder_CTRL_isSquash.outColorR</v>
      </c>
      <c r="D355" s="19" t="s">
        <v>27</v>
      </c>
      <c r="E355" s="30" t="str">
        <f>CONCATENATE(C14, ".scaleY")</f>
        <v>spine_02.scaleY</v>
      </c>
      <c r="G355" s="22"/>
      <c r="I355" s="23"/>
      <c r="J355" s="19" t="s">
        <v>114</v>
      </c>
      <c r="M355" s="18" t="s">
        <v>8</v>
      </c>
      <c r="N355" s="21"/>
      <c r="O355" s="22"/>
      <c r="P355" s="23"/>
      <c r="Q355" s="24"/>
      <c r="R355" s="25"/>
    </row>
    <row r="356" spans="1:18" s="19" customFormat="1">
      <c r="B356" s="19" t="s">
        <v>63</v>
      </c>
      <c r="C356" s="30" t="str">
        <f>CONCATENATE(E348, ".outColorR")</f>
        <v>shoulder_CTRL_isSquash.outColorR</v>
      </c>
      <c r="D356" s="19" t="s">
        <v>27</v>
      </c>
      <c r="E356" s="30" t="str">
        <f>CONCATENATE(C15, ".scaleY")</f>
        <v>spine_03.scaleY</v>
      </c>
      <c r="G356" s="22"/>
      <c r="I356" s="23"/>
      <c r="J356" s="19" t="s">
        <v>114</v>
      </c>
      <c r="M356" s="18" t="s">
        <v>8</v>
      </c>
      <c r="N356" s="21"/>
      <c r="O356" s="22"/>
      <c r="P356" s="23"/>
      <c r="Q356" s="24"/>
      <c r="R356" s="25"/>
    </row>
    <row r="357" spans="1:18" s="19" customFormat="1">
      <c r="B357" s="19" t="s">
        <v>63</v>
      </c>
      <c r="C357" s="30" t="str">
        <f>CONCATENATE(E348, ".outColorR")</f>
        <v>shoulder_CTRL_isSquash.outColorR</v>
      </c>
      <c r="D357" s="19" t="s">
        <v>27</v>
      </c>
      <c r="E357" s="30" t="str">
        <f>CONCATENATE(C12, ".scaleZ")</f>
        <v>pelvis.scaleZ</v>
      </c>
      <c r="G357" s="22"/>
      <c r="I357" s="23"/>
      <c r="J357" s="19" t="s">
        <v>114</v>
      </c>
      <c r="M357" s="18" t="s">
        <v>8</v>
      </c>
      <c r="N357" s="21"/>
      <c r="O357" s="22"/>
      <c r="P357" s="23"/>
      <c r="Q357" s="24"/>
      <c r="R357" s="25"/>
    </row>
    <row r="358" spans="1:18" s="19" customFormat="1">
      <c r="B358" s="19" t="s">
        <v>63</v>
      </c>
      <c r="C358" s="30" t="str">
        <f>CONCATENATE(E348, ".outColorR")</f>
        <v>shoulder_CTRL_isSquash.outColorR</v>
      </c>
      <c r="D358" s="19" t="s">
        <v>27</v>
      </c>
      <c r="E358" s="30" t="str">
        <f>CONCATENATE(C13, ".scaleZ")</f>
        <v>spine_01.scaleZ</v>
      </c>
      <c r="G358" s="22"/>
      <c r="I358" s="23"/>
      <c r="J358" s="19" t="s">
        <v>114</v>
      </c>
      <c r="M358" s="18" t="s">
        <v>8</v>
      </c>
      <c r="N358" s="21"/>
      <c r="O358" s="22"/>
      <c r="P358" s="23"/>
      <c r="Q358" s="24"/>
      <c r="R358" s="25"/>
    </row>
    <row r="359" spans="1:18" s="19" customFormat="1">
      <c r="B359" s="19" t="s">
        <v>63</v>
      </c>
      <c r="C359" s="30" t="str">
        <f>CONCATENATE(E348, ".outColorR")</f>
        <v>shoulder_CTRL_isSquash.outColorR</v>
      </c>
      <c r="D359" s="19" t="s">
        <v>27</v>
      </c>
      <c r="E359" s="30" t="str">
        <f>CONCATENATE(C14, ".scaleZ")</f>
        <v>spine_02.scaleZ</v>
      </c>
      <c r="G359" s="22"/>
      <c r="I359" s="23"/>
      <c r="J359" s="19" t="s">
        <v>114</v>
      </c>
      <c r="M359" s="18" t="s">
        <v>8</v>
      </c>
      <c r="N359" s="21"/>
      <c r="O359" s="22"/>
      <c r="P359" s="23"/>
      <c r="Q359" s="24"/>
      <c r="R359" s="25"/>
    </row>
    <row r="360" spans="1:18" s="19" customFormat="1">
      <c r="B360" s="19" t="s">
        <v>63</v>
      </c>
      <c r="C360" s="30" t="str">
        <f>CONCATENATE(E348, ".outColorR")</f>
        <v>shoulder_CTRL_isSquash.outColorR</v>
      </c>
      <c r="D360" s="19" t="s">
        <v>27</v>
      </c>
      <c r="E360" s="30" t="str">
        <f>CONCATENATE(C15, ".scaleZ")</f>
        <v>spine_03.scaleZ</v>
      </c>
      <c r="G360" s="22"/>
      <c r="I360" s="23"/>
      <c r="J360" s="19" t="s">
        <v>114</v>
      </c>
      <c r="M360" s="18" t="s">
        <v>8</v>
      </c>
      <c r="N360" s="21"/>
      <c r="O360" s="22"/>
      <c r="P360" s="23"/>
      <c r="Q360" s="24"/>
      <c r="R360" s="25"/>
    </row>
    <row r="362" spans="1:18">
      <c r="A362" s="2" t="s">
        <v>211</v>
      </c>
    </row>
    <row r="363" spans="1:18">
      <c r="B363" s="14" t="s">
        <v>187</v>
      </c>
      <c r="C363" s="1" t="s">
        <v>188</v>
      </c>
      <c r="O363"/>
      <c r="P363"/>
      <c r="Q363"/>
    </row>
    <row r="364" spans="1:18">
      <c r="B364" s="14" t="s">
        <v>185</v>
      </c>
      <c r="C364" s="15" t="str">
        <f>C16</f>
        <v>neck_01</v>
      </c>
      <c r="E364" s="3">
        <f>E16</f>
        <v>0</v>
      </c>
      <c r="G364" s="4">
        <f>G16</f>
        <v>7.1</v>
      </c>
      <c r="I364" s="5">
        <f>I16</f>
        <v>133.5</v>
      </c>
      <c r="O364"/>
      <c r="P364"/>
      <c r="Q364"/>
    </row>
    <row r="365" spans="1:18">
      <c r="B365" s="14" t="s">
        <v>186</v>
      </c>
      <c r="C365" s="15" t="str">
        <f>C19</f>
        <v>head</v>
      </c>
      <c r="E365" s="3">
        <f>E19</f>
        <v>0</v>
      </c>
      <c r="G365" s="4">
        <f>G19</f>
        <v>7.1</v>
      </c>
      <c r="I365" s="5">
        <f>I19</f>
        <v>146.5</v>
      </c>
      <c r="O365"/>
      <c r="P365"/>
      <c r="Q365"/>
    </row>
    <row r="366" spans="1:18">
      <c r="B366" s="2" t="s">
        <v>203</v>
      </c>
      <c r="O366"/>
      <c r="P366"/>
      <c r="Q366"/>
    </row>
    <row r="367" spans="1:18">
      <c r="B367" s="12" t="s">
        <v>190</v>
      </c>
      <c r="O367"/>
      <c r="P367"/>
      <c r="Q367"/>
    </row>
    <row r="368" spans="1:18">
      <c r="B368" t="s">
        <v>37</v>
      </c>
      <c r="C368" s="15" t="str">
        <f>C364</f>
        <v>neck_01</v>
      </c>
      <c r="D368" t="s">
        <v>38</v>
      </c>
      <c r="E368" s="15" t="str">
        <f>C365</f>
        <v>head</v>
      </c>
      <c r="G368" t="s">
        <v>36</v>
      </c>
      <c r="I368" s="15" t="str">
        <f>C363</f>
        <v>ik_neck</v>
      </c>
      <c r="J368" t="s">
        <v>39</v>
      </c>
      <c r="M368" s="2" t="s">
        <v>8</v>
      </c>
      <c r="O368"/>
      <c r="P368"/>
      <c r="Q368"/>
      <c r="R368" s="12" t="s">
        <v>194</v>
      </c>
    </row>
    <row r="369" spans="2:18">
      <c r="B369" t="s">
        <v>40</v>
      </c>
      <c r="C369" s="13" t="s">
        <v>41</v>
      </c>
      <c r="D369" t="s">
        <v>27</v>
      </c>
      <c r="E369" s="16" t="str">
        <f>CONCATENATE(I368, "_curve")</f>
        <v>ik_neck_curve</v>
      </c>
      <c r="J369" t="s">
        <v>28</v>
      </c>
      <c r="M369" s="2" t="s">
        <v>8</v>
      </c>
      <c r="O369"/>
      <c r="P369"/>
      <c r="Q369"/>
      <c r="R369" s="12" t="s">
        <v>175</v>
      </c>
    </row>
    <row r="370" spans="2:18">
      <c r="B370" t="s">
        <v>40</v>
      </c>
      <c r="C370" s="13" t="s">
        <v>42</v>
      </c>
      <c r="D370" t="s">
        <v>27</v>
      </c>
      <c r="E370" s="16" t="str">
        <f>CONCATENATE(I368, "_effector")</f>
        <v>ik_neck_effector</v>
      </c>
      <c r="J370" t="s">
        <v>28</v>
      </c>
      <c r="M370" s="2" t="s">
        <v>8</v>
      </c>
      <c r="O370"/>
      <c r="P370"/>
      <c r="Q370"/>
      <c r="R370" s="12" t="s">
        <v>175</v>
      </c>
    </row>
    <row r="371" spans="2:18">
      <c r="B371" t="s">
        <v>26</v>
      </c>
      <c r="C371" s="15" t="str">
        <f>E369</f>
        <v>ik_neck_curve</v>
      </c>
      <c r="J371" t="s">
        <v>45</v>
      </c>
      <c r="M371" s="2" t="s">
        <v>8</v>
      </c>
      <c r="O371"/>
      <c r="P371"/>
      <c r="Q371"/>
      <c r="R371" s="12" t="s">
        <v>193</v>
      </c>
    </row>
    <row r="372" spans="2:18">
      <c r="B372" s="12" t="s">
        <v>191</v>
      </c>
      <c r="C372" s="6"/>
      <c r="O372"/>
      <c r="P372"/>
      <c r="Q372"/>
    </row>
    <row r="373" spans="2:18">
      <c r="B373" t="s">
        <v>43</v>
      </c>
      <c r="C373" s="15" t="str">
        <f>C364</f>
        <v>neck_01</v>
      </c>
      <c r="D373" t="s">
        <v>36</v>
      </c>
      <c r="E373" s="16" t="str">
        <f>CONCATENATE(C373, "_bind")</f>
        <v>neck_01_bind</v>
      </c>
      <c r="J373" t="s">
        <v>44</v>
      </c>
      <c r="M373" s="2" t="s">
        <v>8</v>
      </c>
      <c r="O373"/>
      <c r="P373"/>
      <c r="Q373"/>
      <c r="R373" s="12" t="s">
        <v>200</v>
      </c>
    </row>
    <row r="374" spans="2:18">
      <c r="B374" t="s">
        <v>43</v>
      </c>
      <c r="C374" s="15" t="str">
        <f>C365</f>
        <v>head</v>
      </c>
      <c r="D374" t="s">
        <v>36</v>
      </c>
      <c r="E374" s="16" t="str">
        <f>CONCATENATE(C374, "_bind")</f>
        <v>head_bind</v>
      </c>
      <c r="J374" t="s">
        <v>44</v>
      </c>
      <c r="M374" s="2" t="s">
        <v>8</v>
      </c>
      <c r="O374"/>
      <c r="P374"/>
      <c r="Q374"/>
      <c r="R374" s="12" t="s">
        <v>201</v>
      </c>
    </row>
    <row r="375" spans="2:18">
      <c r="B375" t="s">
        <v>26</v>
      </c>
      <c r="C375" s="15" t="str">
        <f>E373</f>
        <v>neck_01_bind</v>
      </c>
      <c r="J375" t="s">
        <v>45</v>
      </c>
      <c r="M375" s="2" t="s">
        <v>8</v>
      </c>
      <c r="N375" s="1"/>
      <c r="O375"/>
      <c r="P375"/>
      <c r="Q375"/>
      <c r="R375" s="12" t="s">
        <v>193</v>
      </c>
    </row>
    <row r="376" spans="2:18">
      <c r="B376" t="s">
        <v>26</v>
      </c>
      <c r="C376" s="15" t="str">
        <f>E374</f>
        <v>head_bind</v>
      </c>
      <c r="J376" t="s">
        <v>45</v>
      </c>
      <c r="M376" s="2" t="s">
        <v>8</v>
      </c>
      <c r="O376"/>
      <c r="P376"/>
      <c r="Q376"/>
      <c r="R376" s="12" t="s">
        <v>193</v>
      </c>
    </row>
    <row r="377" spans="2:18">
      <c r="B377" s="12" t="s">
        <v>192</v>
      </c>
    </row>
    <row r="378" spans="2:18">
      <c r="B378" t="s">
        <v>32</v>
      </c>
      <c r="C378" s="16" t="str">
        <f>CONCATENATE("skinCluster_", C379)</f>
        <v>skinCluster_ik_neck_curve</v>
      </c>
      <c r="J378" t="s">
        <v>35</v>
      </c>
      <c r="M378" s="2" t="s">
        <v>8</v>
      </c>
      <c r="O378"/>
      <c r="P378"/>
      <c r="Q378"/>
      <c r="R378" s="12" t="s">
        <v>189</v>
      </c>
    </row>
    <row r="379" spans="2:18">
      <c r="B379" t="s">
        <v>33</v>
      </c>
      <c r="C379" s="15" t="str">
        <f>E369</f>
        <v>ik_neck_curve</v>
      </c>
      <c r="J379" t="s">
        <v>34</v>
      </c>
      <c r="M379" s="2" t="s">
        <v>8</v>
      </c>
    </row>
    <row r="380" spans="2:18">
      <c r="B380" t="s">
        <v>30</v>
      </c>
      <c r="C380" s="15" t="str">
        <f>E369</f>
        <v>ik_neck_curve</v>
      </c>
      <c r="D380" t="s">
        <v>27</v>
      </c>
      <c r="E380" s="15" t="str">
        <f>E373</f>
        <v>neck_01_bind</v>
      </c>
      <c r="G380" t="s">
        <v>27</v>
      </c>
      <c r="I380" s="15" t="str">
        <f>E374</f>
        <v>head_bind</v>
      </c>
      <c r="J380" t="s">
        <v>46</v>
      </c>
      <c r="M380" s="2" t="s">
        <v>8</v>
      </c>
      <c r="R380" s="12" t="s">
        <v>202</v>
      </c>
    </row>
    <row r="381" spans="2:18">
      <c r="B381" s="12" t="s">
        <v>195</v>
      </c>
      <c r="O381"/>
      <c r="P381"/>
      <c r="Q381"/>
    </row>
    <row r="382" spans="2:18">
      <c r="B382" t="s">
        <v>51</v>
      </c>
      <c r="C382" s="16" t="str">
        <f>CONCATENATE(I368, ".dTwistControlEnable")</f>
        <v>ik_neck.dTwistControlEnable</v>
      </c>
      <c r="D382" t="s">
        <v>52</v>
      </c>
      <c r="E382" s="10">
        <v>1</v>
      </c>
      <c r="J382" t="s">
        <v>53</v>
      </c>
      <c r="M382" s="2" t="s">
        <v>8</v>
      </c>
      <c r="O382"/>
      <c r="P382"/>
      <c r="Q382"/>
      <c r="R382" s="12" t="s">
        <v>196</v>
      </c>
    </row>
    <row r="383" spans="2:18">
      <c r="B383" t="s">
        <v>51</v>
      </c>
      <c r="C383" s="16" t="str">
        <f>CONCATENATE(I368, ".dWorldUpType")</f>
        <v>ik_neck.dWorldUpType</v>
      </c>
      <c r="D383" t="s">
        <v>52</v>
      </c>
      <c r="E383" s="10">
        <v>4</v>
      </c>
      <c r="J383" t="s">
        <v>53</v>
      </c>
      <c r="M383" s="2" t="s">
        <v>8</v>
      </c>
      <c r="O383"/>
      <c r="P383"/>
      <c r="Q383"/>
      <c r="R383" s="12" t="s">
        <v>197</v>
      </c>
    </row>
    <row r="384" spans="2:18">
      <c r="B384" t="s">
        <v>63</v>
      </c>
      <c r="C384" s="16" t="str">
        <f>CONCATENATE(E373, ".worldMatrix[0]")</f>
        <v>neck_01_bind.worldMatrix[0]</v>
      </c>
      <c r="D384" t="s">
        <v>27</v>
      </c>
      <c r="E384" s="16" t="str">
        <f>CONCATENATE(I368,".dWorldUpMatrix")</f>
        <v>ik_neck.dWorldUpMatrix</v>
      </c>
      <c r="J384" t="s">
        <v>28</v>
      </c>
      <c r="M384" s="2" t="s">
        <v>8</v>
      </c>
      <c r="O384"/>
      <c r="P384"/>
      <c r="Q384"/>
      <c r="R384" s="12" t="s">
        <v>198</v>
      </c>
    </row>
    <row r="385" spans="2:18">
      <c r="B385" t="s">
        <v>63</v>
      </c>
      <c r="C385" s="16" t="str">
        <f>CONCATENATE(E374, ".worldMatrix[0]")</f>
        <v>head_bind.worldMatrix[0]</v>
      </c>
      <c r="D385" t="s">
        <v>27</v>
      </c>
      <c r="E385" s="16" t="str">
        <f>CONCATENATE(I368,".dWorldUpMatrixEnd")</f>
        <v>ik_neck.dWorldUpMatrixEnd</v>
      </c>
      <c r="J385" t="s">
        <v>28</v>
      </c>
      <c r="M385" s="2" t="s">
        <v>8</v>
      </c>
      <c r="O385"/>
      <c r="P385"/>
      <c r="Q385"/>
      <c r="R385" s="12" t="s">
        <v>199</v>
      </c>
    </row>
    <row r="386" spans="2:18">
      <c r="C386" s="6"/>
      <c r="E386" s="6"/>
      <c r="G386"/>
      <c r="I386" s="6"/>
    </row>
    <row r="387" spans="2:18">
      <c r="B387" s="2" t="s">
        <v>206</v>
      </c>
      <c r="C387" s="6"/>
      <c r="E387" s="6"/>
      <c r="G387"/>
      <c r="I387" s="6"/>
    </row>
    <row r="388" spans="2:18">
      <c r="B388" t="s">
        <v>47</v>
      </c>
      <c r="C388" s="16" t="str">
        <f>CONCATENATE(C365, "_CTRL")</f>
        <v>head_CTRL</v>
      </c>
      <c r="D388" t="s">
        <v>48</v>
      </c>
      <c r="E388" s="3">
        <f>E365</f>
        <v>0</v>
      </c>
      <c r="F388" t="s">
        <v>2</v>
      </c>
      <c r="G388" s="4">
        <f>G365</f>
        <v>7.1</v>
      </c>
      <c r="H388" t="s">
        <v>2</v>
      </c>
      <c r="I388" s="5">
        <f>I365</f>
        <v>146.5</v>
      </c>
      <c r="J388" t="s">
        <v>70</v>
      </c>
      <c r="K388" s="15">
        <f>Q388</f>
        <v>12</v>
      </c>
      <c r="L388" t="s">
        <v>71</v>
      </c>
      <c r="M388" s="2" t="s">
        <v>8</v>
      </c>
      <c r="N388" s="3">
        <v>0</v>
      </c>
      <c r="O388" s="4">
        <v>0</v>
      </c>
      <c r="P388" s="5">
        <v>0</v>
      </c>
      <c r="Q388" s="11">
        <v>12</v>
      </c>
      <c r="R388" s="12" t="s">
        <v>178</v>
      </c>
    </row>
    <row r="389" spans="2:18">
      <c r="B389" t="s">
        <v>49</v>
      </c>
      <c r="E389" s="3">
        <f>E388-N388</f>
        <v>0</v>
      </c>
      <c r="F389" t="s">
        <v>2</v>
      </c>
      <c r="G389" s="4">
        <f>G388-O388</f>
        <v>7.1</v>
      </c>
      <c r="H389" t="s">
        <v>2</v>
      </c>
      <c r="I389" s="5">
        <f>I388-P388</f>
        <v>146.5</v>
      </c>
      <c r="J389" s="16" t="str">
        <f>CONCATENATE(", """, C388, ".scalePivot"", """, C388, ".rotatePivot"")")</f>
        <v>, "head_CTRL.scalePivot", "head_CTRL.rotatePivot")</v>
      </c>
      <c r="L389" s="1"/>
      <c r="M389" s="2" t="s">
        <v>8</v>
      </c>
      <c r="R389" s="12" t="s">
        <v>174</v>
      </c>
    </row>
    <row r="390" spans="2:18">
      <c r="B390" t="s">
        <v>171</v>
      </c>
      <c r="C390" s="6"/>
      <c r="E390" s="3">
        <f>N391</f>
        <v>45</v>
      </c>
      <c r="F390" t="s">
        <v>2</v>
      </c>
      <c r="G390" s="4">
        <f>O391</f>
        <v>0</v>
      </c>
      <c r="H390" t="s">
        <v>2</v>
      </c>
      <c r="I390" s="5">
        <f>P391</f>
        <v>0</v>
      </c>
      <c r="J390" s="16" t="str">
        <f>CONCATENATE(", """, C388, """, eu=True)")</f>
        <v>, "head_CTRL", eu=True)</v>
      </c>
      <c r="K390" s="6"/>
      <c r="M390" s="2" t="s">
        <v>8</v>
      </c>
      <c r="R390" s="12" t="s">
        <v>179</v>
      </c>
    </row>
    <row r="391" spans="2:18">
      <c r="B391" t="s">
        <v>172</v>
      </c>
      <c r="C391" s="6">
        <f>N387</f>
        <v>0</v>
      </c>
      <c r="J391" s="15" t="s">
        <v>173</v>
      </c>
      <c r="K391" s="6"/>
      <c r="M391" s="2" t="s">
        <v>8</v>
      </c>
      <c r="N391" s="3">
        <v>45</v>
      </c>
      <c r="O391" s="4">
        <v>0</v>
      </c>
      <c r="P391" s="5">
        <v>0</v>
      </c>
      <c r="R391" s="12" t="s">
        <v>180</v>
      </c>
    </row>
    <row r="392" spans="2:18">
      <c r="B392" t="s">
        <v>51</v>
      </c>
      <c r="C392" s="16" t="str">
        <f>CONCATENATE(C388, ".rotateOrder")</f>
        <v>head_CTRL.rotateOrder</v>
      </c>
      <c r="D392" t="s">
        <v>52</v>
      </c>
      <c r="E392" s="10">
        <v>4</v>
      </c>
      <c r="J392" t="s">
        <v>53</v>
      </c>
      <c r="M392" s="2" t="s">
        <v>8</v>
      </c>
      <c r="N392" s="3" t="s">
        <v>92</v>
      </c>
      <c r="R392" s="12" t="s">
        <v>181</v>
      </c>
    </row>
    <row r="393" spans="2:18">
      <c r="B393" t="s">
        <v>59</v>
      </c>
      <c r="C393" s="15" t="str">
        <f>C388</f>
        <v>head_CTRL</v>
      </c>
      <c r="D393" t="s">
        <v>27</v>
      </c>
      <c r="E393" s="15" t="str">
        <f>E374</f>
        <v>head_bind</v>
      </c>
      <c r="J393" t="s">
        <v>60</v>
      </c>
      <c r="M393" s="2" t="s">
        <v>8</v>
      </c>
      <c r="R393" s="12" t="s">
        <v>176</v>
      </c>
    </row>
    <row r="394" spans="2:18">
      <c r="C394" s="6"/>
      <c r="E394" s="6"/>
    </row>
    <row r="395" spans="2:18">
      <c r="B395" s="2" t="s">
        <v>205</v>
      </c>
      <c r="C395" s="6"/>
      <c r="E395" s="6"/>
      <c r="G395"/>
      <c r="I395" s="6"/>
    </row>
    <row r="396" spans="2:18">
      <c r="B396" t="s">
        <v>47</v>
      </c>
      <c r="C396" s="16" t="str">
        <f>CONCATENATE(C364, "_CTRL")</f>
        <v>neck_01_CTRL</v>
      </c>
      <c r="D396" t="s">
        <v>48</v>
      </c>
      <c r="E396" s="3">
        <f>E364+N396</f>
        <v>0</v>
      </c>
      <c r="F396" t="s">
        <v>2</v>
      </c>
      <c r="G396" s="4">
        <f>G364+O396</f>
        <v>7.1</v>
      </c>
      <c r="H396" t="s">
        <v>2</v>
      </c>
      <c r="I396" s="5">
        <f>I364+P396</f>
        <v>133.5</v>
      </c>
      <c r="J396" t="s">
        <v>70</v>
      </c>
      <c r="K396" s="15">
        <f>Q396</f>
        <v>12</v>
      </c>
      <c r="L396" t="s">
        <v>71</v>
      </c>
      <c r="M396" s="2" t="s">
        <v>8</v>
      </c>
      <c r="N396" s="3">
        <v>0</v>
      </c>
      <c r="O396" s="4">
        <v>0</v>
      </c>
      <c r="P396" s="5">
        <v>0</v>
      </c>
      <c r="Q396" s="11">
        <v>12</v>
      </c>
      <c r="R396" s="12" t="s">
        <v>204</v>
      </c>
    </row>
    <row r="397" spans="2:18">
      <c r="B397" t="s">
        <v>49</v>
      </c>
      <c r="E397" s="3">
        <f>E396-N396</f>
        <v>0</v>
      </c>
      <c r="F397" t="s">
        <v>2</v>
      </c>
      <c r="G397" s="4">
        <f>G396-O396</f>
        <v>7.1</v>
      </c>
      <c r="H397" t="s">
        <v>2</v>
      </c>
      <c r="I397" s="5">
        <f>I396-P396</f>
        <v>133.5</v>
      </c>
      <c r="J397" s="16" t="str">
        <f>CONCATENATE(", """, N395, ".scalePivot"", """, N395, ".rotatePivot"")")</f>
        <v>, ".scalePivot", ".rotatePivot")</v>
      </c>
      <c r="L397" s="1"/>
      <c r="M397" s="2" t="s">
        <v>8</v>
      </c>
      <c r="R397" s="12" t="s">
        <v>174</v>
      </c>
    </row>
    <row r="398" spans="2:18">
      <c r="B398" t="s">
        <v>51</v>
      </c>
      <c r="C398" s="16" t="str">
        <f>CONCATENATE(C396, ".rotateOrder")</f>
        <v>neck_01_CTRL.rotateOrder</v>
      </c>
      <c r="D398" t="s">
        <v>52</v>
      </c>
      <c r="E398" s="10">
        <v>4</v>
      </c>
      <c r="J398" t="s">
        <v>53</v>
      </c>
      <c r="M398" s="2" t="s">
        <v>8</v>
      </c>
      <c r="N398" s="3" t="s">
        <v>92</v>
      </c>
      <c r="R398" s="12" t="s">
        <v>181</v>
      </c>
    </row>
    <row r="399" spans="2:18">
      <c r="B399" t="s">
        <v>59</v>
      </c>
      <c r="C399" s="15" t="str">
        <f>C396</f>
        <v>neck_01_CTRL</v>
      </c>
      <c r="D399" t="s">
        <v>27</v>
      </c>
      <c r="E399" s="15" t="str">
        <f>E373</f>
        <v>neck_01_bind</v>
      </c>
      <c r="J399" t="s">
        <v>60</v>
      </c>
      <c r="M399" s="2" t="s">
        <v>8</v>
      </c>
      <c r="R399" s="12" t="s">
        <v>176</v>
      </c>
    </row>
    <row r="400" spans="2:18">
      <c r="C400" s="6"/>
      <c r="E400" s="6"/>
    </row>
    <row r="401" spans="2:17">
      <c r="B401" s="2" t="s">
        <v>130</v>
      </c>
    </row>
    <row r="402" spans="2:17">
      <c r="B402" t="s">
        <v>47</v>
      </c>
      <c r="C402" s="16" t="str">
        <f>CONCATENATE(N373, "_CTRL")</f>
        <v>_CTRL</v>
      </c>
      <c r="D402" t="s">
        <v>48</v>
      </c>
      <c r="E402" s="3">
        <f>E347+N402</f>
        <v>0</v>
      </c>
      <c r="F402" t="s">
        <v>2</v>
      </c>
      <c r="G402" s="4">
        <f>G347+O402</f>
        <v>-4</v>
      </c>
      <c r="H402" t="s">
        <v>2</v>
      </c>
      <c r="I402" s="5">
        <f>I347+P402</f>
        <v>0</v>
      </c>
      <c r="J402" t="s">
        <v>70</v>
      </c>
      <c r="K402" s="15">
        <f>Q402</f>
        <v>17</v>
      </c>
      <c r="L402" t="s">
        <v>71</v>
      </c>
      <c r="M402" s="2" t="s">
        <v>8</v>
      </c>
      <c r="N402" s="3">
        <v>0</v>
      </c>
      <c r="O402" s="4">
        <v>-4</v>
      </c>
      <c r="P402" s="5">
        <v>0</v>
      </c>
      <c r="Q402" s="11">
        <v>17</v>
      </c>
    </row>
    <row r="403" spans="2:17">
      <c r="B403" t="s">
        <v>49</v>
      </c>
      <c r="E403" s="3">
        <f>E402-N402</f>
        <v>0</v>
      </c>
      <c r="F403" t="s">
        <v>2</v>
      </c>
      <c r="G403" s="4">
        <f>G402-O402</f>
        <v>0</v>
      </c>
      <c r="H403" t="s">
        <v>2</v>
      </c>
      <c r="I403" s="5">
        <f>I402-P402</f>
        <v>0</v>
      </c>
      <c r="J403" s="16" t="str">
        <f>CONCATENATE(", """, C402, ".scalePivot"", """, C402, ".rotatePivot"")")</f>
        <v>, "_CTRL.scalePivot", "_CTRL.rotatePivot")</v>
      </c>
      <c r="L403" s="1"/>
      <c r="M403" s="2" t="s">
        <v>8</v>
      </c>
    </row>
    <row r="405" spans="2:17">
      <c r="B405" s="2" t="s">
        <v>131</v>
      </c>
    </row>
    <row r="406" spans="2:17">
      <c r="B406" t="s">
        <v>47</v>
      </c>
      <c r="C406" s="16" t="str">
        <f>CONCATENATE(N374, "_CTRL")</f>
        <v>_CTRL</v>
      </c>
      <c r="D406" t="s">
        <v>48</v>
      </c>
      <c r="E406" s="3">
        <f>E350+N406</f>
        <v>0</v>
      </c>
      <c r="F406" t="s">
        <v>2</v>
      </c>
      <c r="G406" s="4">
        <f>G350+O406</f>
        <v>-4</v>
      </c>
      <c r="H406" t="s">
        <v>2</v>
      </c>
      <c r="I406" s="5">
        <f>I350+P406</f>
        <v>0</v>
      </c>
      <c r="J406" t="s">
        <v>70</v>
      </c>
      <c r="K406" s="15">
        <f>Q406</f>
        <v>18</v>
      </c>
      <c r="L406" t="s">
        <v>71</v>
      </c>
      <c r="M406" s="2" t="s">
        <v>8</v>
      </c>
      <c r="N406" s="3">
        <v>0</v>
      </c>
      <c r="O406" s="4">
        <v>-4</v>
      </c>
      <c r="P406" s="5">
        <v>0</v>
      </c>
      <c r="Q406" s="11">
        <v>18</v>
      </c>
    </row>
    <row r="407" spans="2:17">
      <c r="B407" t="s">
        <v>49</v>
      </c>
      <c r="E407" s="3">
        <f>E406-N406</f>
        <v>0</v>
      </c>
      <c r="F407" t="s">
        <v>2</v>
      </c>
      <c r="G407" s="4">
        <f>G406-O406</f>
        <v>0</v>
      </c>
      <c r="H407" t="s">
        <v>2</v>
      </c>
      <c r="I407" s="5">
        <f>I406-P406</f>
        <v>0</v>
      </c>
      <c r="J407" s="16" t="str">
        <f>CONCATENATE(", """, C406, ".scalePivot"", """, C406, ".rotatePivot"")")</f>
        <v>, "_CTRL.scalePivot", "_CTRL.rotatePivot")</v>
      </c>
      <c r="L407" s="1"/>
      <c r="M407" s="2" t="s">
        <v>8</v>
      </c>
    </row>
    <row r="409" spans="2:17">
      <c r="B409" s="2" t="s">
        <v>132</v>
      </c>
    </row>
    <row r="410" spans="2:17">
      <c r="B410" t="s">
        <v>51</v>
      </c>
      <c r="C410" s="16" t="str">
        <f>CONCATENATE(C402, ".rotateOrder")</f>
        <v>_CTRL.rotateOrder</v>
      </c>
      <c r="D410" t="s">
        <v>52</v>
      </c>
      <c r="E410" s="10">
        <v>4</v>
      </c>
      <c r="J410" t="s">
        <v>53</v>
      </c>
      <c r="M410" s="2" t="s">
        <v>8</v>
      </c>
      <c r="N410" s="3" t="s">
        <v>92</v>
      </c>
    </row>
    <row r="411" spans="2:17">
      <c r="B411" t="s">
        <v>51</v>
      </c>
      <c r="C411" s="16" t="str">
        <f>CONCATENATE(E373, ".rotateOrder")</f>
        <v>neck_01_bind.rotateOrder</v>
      </c>
      <c r="D411" t="s">
        <v>52</v>
      </c>
      <c r="E411" s="10">
        <v>4</v>
      </c>
      <c r="J411" t="s">
        <v>53</v>
      </c>
      <c r="M411" s="2" t="s">
        <v>8</v>
      </c>
      <c r="N411" s="3" t="s">
        <v>92</v>
      </c>
    </row>
    <row r="412" spans="2:17">
      <c r="B412" t="s">
        <v>51</v>
      </c>
      <c r="C412" s="16" t="str">
        <f>CONCATENATE(C406, ".rotateOrder")</f>
        <v>_CTRL.rotateOrder</v>
      </c>
      <c r="D412" t="s">
        <v>52</v>
      </c>
      <c r="E412" s="10">
        <v>4</v>
      </c>
      <c r="J412" t="s">
        <v>53</v>
      </c>
      <c r="M412" s="2" t="s">
        <v>8</v>
      </c>
      <c r="N412" s="3" t="s">
        <v>92</v>
      </c>
      <c r="O412"/>
      <c r="P412"/>
      <c r="Q412"/>
    </row>
    <row r="413" spans="2:17">
      <c r="B413" t="s">
        <v>51</v>
      </c>
      <c r="C413" s="16" t="str">
        <f>CONCATENATE(E374, ".rotateOrder")</f>
        <v>head_bind.rotateOrder</v>
      </c>
      <c r="D413" t="s">
        <v>52</v>
      </c>
      <c r="E413" s="10">
        <v>4</v>
      </c>
      <c r="J413" t="s">
        <v>53</v>
      </c>
      <c r="M413" s="2" t="s">
        <v>8</v>
      </c>
      <c r="N413" s="3" t="s">
        <v>92</v>
      </c>
      <c r="O413"/>
      <c r="P413"/>
      <c r="Q413"/>
    </row>
    <row r="414" spans="2:17">
      <c r="C414" s="6"/>
      <c r="E414" s="10"/>
      <c r="O414"/>
      <c r="P414"/>
      <c r="Q414"/>
    </row>
    <row r="415" spans="2:17">
      <c r="B415" s="2" t="s">
        <v>133</v>
      </c>
      <c r="C415" s="6"/>
      <c r="E415" s="10"/>
      <c r="O415"/>
      <c r="P415"/>
      <c r="Q415"/>
    </row>
    <row r="416" spans="2:17">
      <c r="B416" t="s">
        <v>59</v>
      </c>
      <c r="C416" s="15" t="str">
        <f>C402</f>
        <v>_CTRL</v>
      </c>
      <c r="D416" t="s">
        <v>27</v>
      </c>
      <c r="E416" s="15" t="str">
        <f>E373</f>
        <v>neck_01_bind</v>
      </c>
      <c r="J416" t="s">
        <v>60</v>
      </c>
      <c r="M416" s="2" t="s">
        <v>8</v>
      </c>
      <c r="O416"/>
      <c r="P416"/>
      <c r="Q416"/>
    </row>
    <row r="417" spans="1:18">
      <c r="B417" t="s">
        <v>59</v>
      </c>
      <c r="C417" s="15" t="str">
        <f>C406</f>
        <v>_CTRL</v>
      </c>
      <c r="D417" t="s">
        <v>27</v>
      </c>
      <c r="E417" s="15" t="str">
        <f>E374</f>
        <v>head_bind</v>
      </c>
      <c r="J417" t="s">
        <v>60</v>
      </c>
      <c r="M417" s="2" t="s">
        <v>8</v>
      </c>
      <c r="O417"/>
      <c r="P417"/>
      <c r="Q417"/>
    </row>
    <row r="419" spans="1:18">
      <c r="A419" s="2" t="s">
        <v>170</v>
      </c>
    </row>
    <row r="420" spans="1:18">
      <c r="B420" s="17" t="str">
        <f>CONCATENATE("# Create Control - ", N420)</f>
        <v># Create Control - head_CTRL</v>
      </c>
      <c r="N420" s="16" t="str">
        <f>CONCATENATE(C19, "_CTRL")</f>
        <v>head_CTRL</v>
      </c>
    </row>
    <row r="421" spans="1:18">
      <c r="B421" t="s">
        <v>47</v>
      </c>
      <c r="C421" s="15" t="str">
        <f>N420</f>
        <v>head_CTRL</v>
      </c>
      <c r="D421" t="s">
        <v>48</v>
      </c>
      <c r="E421" s="3">
        <f>E19+N421</f>
        <v>0</v>
      </c>
      <c r="F421" t="s">
        <v>2</v>
      </c>
      <c r="G421" s="4">
        <f>G19+O421</f>
        <v>7.1</v>
      </c>
      <c r="H421" t="s">
        <v>2</v>
      </c>
      <c r="I421" s="5">
        <f>I19+P421</f>
        <v>146.5</v>
      </c>
      <c r="J421" t="s">
        <v>70</v>
      </c>
      <c r="K421" s="15">
        <f>Q421</f>
        <v>15</v>
      </c>
      <c r="L421" t="s">
        <v>71</v>
      </c>
      <c r="M421" s="2" t="s">
        <v>8</v>
      </c>
      <c r="N421" s="3">
        <v>0</v>
      </c>
      <c r="O421" s="4">
        <v>0</v>
      </c>
      <c r="P421" s="5">
        <v>0</v>
      </c>
      <c r="Q421" s="11">
        <v>15</v>
      </c>
      <c r="R421" s="12" t="s">
        <v>178</v>
      </c>
    </row>
    <row r="422" spans="1:18">
      <c r="B422" t="s">
        <v>49</v>
      </c>
      <c r="E422" s="3">
        <f>E421-N421</f>
        <v>0</v>
      </c>
      <c r="F422" t="s">
        <v>2</v>
      </c>
      <c r="G422" s="4">
        <f>G421-O421</f>
        <v>7.1</v>
      </c>
      <c r="H422" t="s">
        <v>2</v>
      </c>
      <c r="I422" s="5">
        <f>I421-P421</f>
        <v>146.5</v>
      </c>
      <c r="J422" s="16" t="str">
        <f>CONCATENATE(", """, N420, ".scalePivot"", """, N420, ".rotatePivot"")")</f>
        <v>, "head_CTRL.scalePivot", "head_CTRL.rotatePivot")</v>
      </c>
      <c r="L422" s="1"/>
      <c r="M422" s="2" t="s">
        <v>8</v>
      </c>
      <c r="R422" s="12" t="s">
        <v>177</v>
      </c>
    </row>
    <row r="423" spans="1:18">
      <c r="B423" t="s">
        <v>171</v>
      </c>
      <c r="C423" s="6"/>
      <c r="E423" s="3">
        <f>N424</f>
        <v>45</v>
      </c>
      <c r="F423" t="s">
        <v>2</v>
      </c>
      <c r="G423" s="4">
        <f>O424</f>
        <v>0</v>
      </c>
      <c r="H423" t="s">
        <v>2</v>
      </c>
      <c r="I423" s="5">
        <f>P424</f>
        <v>0</v>
      </c>
      <c r="J423" s="16" t="str">
        <f>CONCATENATE(", """, N420, """, eu=True)")</f>
        <v>, "head_CTRL", eu=True)</v>
      </c>
      <c r="K423" s="6"/>
      <c r="M423" s="2" t="s">
        <v>8</v>
      </c>
      <c r="R423" s="12" t="s">
        <v>179</v>
      </c>
    </row>
    <row r="424" spans="1:18">
      <c r="B424" t="s">
        <v>172</v>
      </c>
      <c r="C424" s="15" t="str">
        <f>N420</f>
        <v>head_CTRL</v>
      </c>
      <c r="J424" s="15" t="s">
        <v>173</v>
      </c>
      <c r="K424" s="6"/>
      <c r="M424" s="2" t="s">
        <v>8</v>
      </c>
      <c r="N424" s="3">
        <v>45</v>
      </c>
      <c r="O424" s="4">
        <v>0</v>
      </c>
      <c r="P424" s="5">
        <v>0</v>
      </c>
      <c r="R424" s="12" t="s">
        <v>180</v>
      </c>
    </row>
    <row r="425" spans="1:18">
      <c r="B425" t="s">
        <v>51</v>
      </c>
      <c r="C425" s="16" t="str">
        <f>CONCATENATE(N420, ".rotateOrder")</f>
        <v>head_CTRL.rotateOrder</v>
      </c>
      <c r="D425" t="s">
        <v>52</v>
      </c>
      <c r="E425" s="10">
        <v>4</v>
      </c>
      <c r="J425" t="s">
        <v>53</v>
      </c>
      <c r="M425" s="2" t="s">
        <v>8</v>
      </c>
      <c r="N425" s="3" t="s">
        <v>92</v>
      </c>
      <c r="R425" s="12" t="s">
        <v>181</v>
      </c>
    </row>
    <row r="426" spans="1:18">
      <c r="B426" t="s">
        <v>59</v>
      </c>
      <c r="C426" s="15" t="str">
        <f>N420</f>
        <v>head_CTRL</v>
      </c>
      <c r="D426" t="s">
        <v>27</v>
      </c>
      <c r="E426" s="15" t="str">
        <f>C19</f>
        <v>head</v>
      </c>
      <c r="J426" t="s">
        <v>60</v>
      </c>
      <c r="M426" s="2" t="s">
        <v>8</v>
      </c>
      <c r="R426" s="12" t="s">
        <v>182</v>
      </c>
    </row>
    <row r="428" spans="1:18">
      <c r="A428" s="2" t="s">
        <v>169</v>
      </c>
    </row>
    <row r="429" spans="1:18">
      <c r="B429" s="17" t="str">
        <f>CONCATENATE("# Create Control - ", N429)</f>
        <v># Create Control - neck_01_CTRL</v>
      </c>
      <c r="N429" s="16" t="str">
        <f>CONCATENATE(C16, "_CTRL")</f>
        <v>neck_01_CTRL</v>
      </c>
    </row>
    <row r="430" spans="1:18">
      <c r="B430" t="s">
        <v>47</v>
      </c>
      <c r="C430" s="15" t="str">
        <f>N429</f>
        <v>neck_01_CTRL</v>
      </c>
      <c r="D430" t="s">
        <v>48</v>
      </c>
      <c r="E430" s="3">
        <f>E16+N430</f>
        <v>0</v>
      </c>
      <c r="F430" t="s">
        <v>2</v>
      </c>
      <c r="G430" s="4">
        <f>G16+O430</f>
        <v>7.1</v>
      </c>
      <c r="H430" t="s">
        <v>2</v>
      </c>
      <c r="I430" s="5">
        <f>I16+P430</f>
        <v>133.5</v>
      </c>
      <c r="J430" t="s">
        <v>70</v>
      </c>
      <c r="K430" s="15">
        <f>Q430</f>
        <v>12</v>
      </c>
      <c r="L430" t="s">
        <v>71</v>
      </c>
      <c r="M430" s="2" t="s">
        <v>8</v>
      </c>
      <c r="N430" s="3">
        <v>0</v>
      </c>
      <c r="O430" s="4">
        <v>0</v>
      </c>
      <c r="P430" s="5">
        <v>0</v>
      </c>
      <c r="Q430" s="11">
        <v>12</v>
      </c>
      <c r="R430" s="12" t="s">
        <v>178</v>
      </c>
    </row>
    <row r="431" spans="1:18">
      <c r="B431" t="s">
        <v>49</v>
      </c>
      <c r="E431" s="3">
        <f>E430-N430</f>
        <v>0</v>
      </c>
      <c r="F431" t="s">
        <v>2</v>
      </c>
      <c r="G431" s="4">
        <f>G430-O430</f>
        <v>7.1</v>
      </c>
      <c r="H431" t="s">
        <v>2</v>
      </c>
      <c r="I431" s="5">
        <f>I430-P430</f>
        <v>133.5</v>
      </c>
      <c r="J431" s="16" t="str">
        <f>CONCATENATE(", """, N429, ".scalePivot"", """, N429, ".rotatePivot"")")</f>
        <v>, "neck_01_CTRL.scalePivot", "neck_01_CTRL.rotatePivot")</v>
      </c>
      <c r="L431" s="1"/>
      <c r="M431" s="2" t="s">
        <v>8</v>
      </c>
      <c r="R431" s="12" t="s">
        <v>183</v>
      </c>
    </row>
    <row r="432" spans="1:18">
      <c r="B432" t="s">
        <v>51</v>
      </c>
      <c r="C432" s="16" t="str">
        <f>CONCATENATE(N429, ".rotateOrder")</f>
        <v>neck_01_CTRL.rotateOrder</v>
      </c>
      <c r="D432" t="s">
        <v>52</v>
      </c>
      <c r="E432" s="10">
        <v>4</v>
      </c>
      <c r="J432" t="s">
        <v>53</v>
      </c>
      <c r="M432" s="2" t="s">
        <v>8</v>
      </c>
      <c r="N432" s="3" t="s">
        <v>92</v>
      </c>
      <c r="R432" s="12" t="s">
        <v>181</v>
      </c>
    </row>
    <row r="433" spans="2:18">
      <c r="B433" t="s">
        <v>59</v>
      </c>
      <c r="C433" s="15" t="str">
        <f>N429</f>
        <v>neck_01_CTRL</v>
      </c>
      <c r="D433" t="s">
        <v>27</v>
      </c>
      <c r="E433" s="15" t="str">
        <f>C16</f>
        <v>neck_01</v>
      </c>
      <c r="J433" t="s">
        <v>60</v>
      </c>
      <c r="M433" s="2" t="s">
        <v>8</v>
      </c>
      <c r="R433" s="12" t="s">
        <v>184</v>
      </c>
    </row>
    <row r="435" spans="2:18">
      <c r="B435" s="2" t="s">
        <v>127</v>
      </c>
    </row>
    <row r="436" spans="2:18">
      <c r="B436" t="s">
        <v>37</v>
      </c>
      <c r="C436" s="6">
        <f>C306</f>
        <v>0</v>
      </c>
      <c r="D436" t="s">
        <v>38</v>
      </c>
      <c r="E436" s="15" t="str">
        <f>C309</f>
        <v>Skeleton</v>
      </c>
      <c r="G436" t="s">
        <v>36</v>
      </c>
      <c r="I436" s="1" t="s">
        <v>50</v>
      </c>
      <c r="J436" t="s">
        <v>39</v>
      </c>
      <c r="M436" s="2" t="s">
        <v>8</v>
      </c>
    </row>
    <row r="437" spans="2:18">
      <c r="B437" t="s">
        <v>40</v>
      </c>
      <c r="C437" s="13" t="s">
        <v>41</v>
      </c>
      <c r="D437" t="s">
        <v>27</v>
      </c>
      <c r="E437" s="16" t="str">
        <f>CONCATENATE(I436, "_curve")</f>
        <v>ik_spine_curve</v>
      </c>
      <c r="J437" t="s">
        <v>28</v>
      </c>
      <c r="M437" s="2" t="s">
        <v>8</v>
      </c>
    </row>
    <row r="438" spans="2:18">
      <c r="B438" t="s">
        <v>40</v>
      </c>
      <c r="C438" s="13" t="s">
        <v>42</v>
      </c>
      <c r="D438" t="s">
        <v>27</v>
      </c>
      <c r="E438" s="16" t="str">
        <f>CONCATENATE(I436, "_effector")</f>
        <v>ik_spine_effector</v>
      </c>
      <c r="J438" t="s">
        <v>28</v>
      </c>
      <c r="M438" s="2" t="s">
        <v>8</v>
      </c>
    </row>
    <row r="439" spans="2:18">
      <c r="B439" t="s">
        <v>26</v>
      </c>
      <c r="C439" s="15" t="str">
        <f>E437</f>
        <v>ik_spine_curve</v>
      </c>
      <c r="J439" t="s">
        <v>45</v>
      </c>
      <c r="M439" s="2" t="s">
        <v>8</v>
      </c>
    </row>
  </sheetData>
  <conditionalFormatting sqref="C109">
    <cfRule type="expression" dxfId="0" priority="1">
      <formula>CONCATENATE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A41" sqref="A41"/>
    </sheetView>
  </sheetViews>
  <sheetFormatPr defaultRowHeight="15"/>
  <cols>
    <col min="1" max="1" width="13.42578125" customWidth="1"/>
    <col min="2" max="2" width="34" style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1" customWidth="1"/>
  </cols>
  <sheetData>
    <row r="1" spans="1:16">
      <c r="A1" s="2" t="s">
        <v>0</v>
      </c>
    </row>
    <row r="3" spans="1:16">
      <c r="A3" s="2" t="s">
        <v>61</v>
      </c>
      <c r="B3" s="1" t="s">
        <v>9</v>
      </c>
      <c r="D3" s="3" t="s">
        <v>10</v>
      </c>
      <c r="F3" s="4" t="s">
        <v>11</v>
      </c>
      <c r="H3" s="5" t="s">
        <v>12</v>
      </c>
      <c r="M3" s="3" t="s">
        <v>10</v>
      </c>
      <c r="N3" s="4" t="s">
        <v>11</v>
      </c>
      <c r="O3" s="5" t="s">
        <v>12</v>
      </c>
      <c r="P3" s="11" t="s">
        <v>72</v>
      </c>
    </row>
    <row r="4" spans="1:16">
      <c r="A4" s="2"/>
    </row>
    <row r="5" spans="1:16">
      <c r="A5" s="2" t="s">
        <v>120</v>
      </c>
    </row>
    <row r="6" spans="1:16">
      <c r="A6" s="2" t="s">
        <v>105</v>
      </c>
      <c r="D6" s="3">
        <v>0</v>
      </c>
      <c r="F6" s="4">
        <v>7.1</v>
      </c>
      <c r="H6" s="5">
        <v>0</v>
      </c>
    </row>
    <row r="7" spans="1:16">
      <c r="A7" t="s">
        <v>107</v>
      </c>
      <c r="L7" s="2" t="s">
        <v>8</v>
      </c>
    </row>
    <row r="8" spans="1:16">
      <c r="A8" t="s">
        <v>13</v>
      </c>
      <c r="B8" s="1" t="s">
        <v>106</v>
      </c>
      <c r="C8" t="s">
        <v>14</v>
      </c>
      <c r="D8" s="7">
        <f>D6</f>
        <v>0</v>
      </c>
      <c r="E8" t="s">
        <v>2</v>
      </c>
      <c r="F8" s="8">
        <f>F6</f>
        <v>7.1</v>
      </c>
      <c r="G8" t="s">
        <v>2</v>
      </c>
      <c r="H8" s="9">
        <f>H6</f>
        <v>0</v>
      </c>
      <c r="I8" t="s">
        <v>3</v>
      </c>
      <c r="L8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New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2014-10-17T14:29:07Z</dcterms:modified>
</cp:coreProperties>
</file>