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" windowWidth="13395" windowHeight="6210"/>
  </bookViews>
  <sheets>
    <sheet name="Setup" sheetId="1" r:id="rId1"/>
    <sheet name="New" sheetId="2" r:id="rId2"/>
    <sheet name="Sheet3" sheetId="3" r:id="rId3"/>
  </sheets>
  <calcPr calcId="125725"/>
  <fileRecoveryPr repairLoad="1"/>
</workbook>
</file>

<file path=xl/calcChain.xml><?xml version="1.0" encoding="utf-8"?>
<calcChain xmlns="http://schemas.openxmlformats.org/spreadsheetml/2006/main">
  <c r="J389" i="1"/>
  <c r="J390"/>
  <c r="C391"/>
  <c r="I390"/>
  <c r="G390"/>
  <c r="E390"/>
  <c r="K19"/>
  <c r="K18"/>
  <c r="E18"/>
  <c r="E19" s="1"/>
  <c r="C20"/>
  <c r="K17"/>
  <c r="K388"/>
  <c r="J397"/>
  <c r="K396"/>
  <c r="I368"/>
  <c r="C382" s="1"/>
  <c r="C365"/>
  <c r="E368" s="1"/>
  <c r="C364"/>
  <c r="C368" s="1"/>
  <c r="K406"/>
  <c r="I406"/>
  <c r="I407" s="1"/>
  <c r="G406"/>
  <c r="G407" s="1"/>
  <c r="E406"/>
  <c r="E407" s="1"/>
  <c r="C406"/>
  <c r="C417" s="1"/>
  <c r="K402"/>
  <c r="I402"/>
  <c r="I403" s="1"/>
  <c r="G402"/>
  <c r="G403" s="1"/>
  <c r="E402"/>
  <c r="E403" s="1"/>
  <c r="C402"/>
  <c r="J403" s="1"/>
  <c r="E438"/>
  <c r="E437"/>
  <c r="C436"/>
  <c r="E433"/>
  <c r="N429"/>
  <c r="B429" s="1"/>
  <c r="K430"/>
  <c r="I423"/>
  <c r="G423"/>
  <c r="E423"/>
  <c r="N420"/>
  <c r="B420" s="1"/>
  <c r="E426"/>
  <c r="K421"/>
  <c r="H8" i="2"/>
  <c r="F8"/>
  <c r="D8"/>
  <c r="E360" i="1"/>
  <c r="E359"/>
  <c r="E358"/>
  <c r="E357"/>
  <c r="E356"/>
  <c r="E355"/>
  <c r="E354"/>
  <c r="E353"/>
  <c r="E346"/>
  <c r="E345"/>
  <c r="E344"/>
  <c r="E343"/>
  <c r="E318"/>
  <c r="C318"/>
  <c r="E195"/>
  <c r="E191"/>
  <c r="E192"/>
  <c r="E176"/>
  <c r="E177"/>
  <c r="C145"/>
  <c r="E147" s="1"/>
  <c r="C214" s="1"/>
  <c r="C144"/>
  <c r="E146" s="1"/>
  <c r="E150" s="1"/>
  <c r="C317"/>
  <c r="C301"/>
  <c r="C300"/>
  <c r="C299"/>
  <c r="C298"/>
  <c r="C297"/>
  <c r="C296"/>
  <c r="C295"/>
  <c r="C294"/>
  <c r="C293"/>
  <c r="E217"/>
  <c r="E214"/>
  <c r="E213"/>
  <c r="E212"/>
  <c r="E211"/>
  <c r="E210"/>
  <c r="E209"/>
  <c r="E208"/>
  <c r="C208"/>
  <c r="E331"/>
  <c r="C331"/>
  <c r="E329"/>
  <c r="E328"/>
  <c r="C327"/>
  <c r="C330" s="1"/>
  <c r="K327"/>
  <c r="I327"/>
  <c r="G327"/>
  <c r="E327"/>
  <c r="C325"/>
  <c r="C324"/>
  <c r="E324"/>
  <c r="E323"/>
  <c r="C322"/>
  <c r="C319"/>
  <c r="E317"/>
  <c r="E316"/>
  <c r="C316"/>
  <c r="E84"/>
  <c r="K161"/>
  <c r="I161"/>
  <c r="G161"/>
  <c r="E161"/>
  <c r="E204"/>
  <c r="E309"/>
  <c r="E80"/>
  <c r="E71"/>
  <c r="C71"/>
  <c r="G8"/>
  <c r="I8"/>
  <c r="E8"/>
  <c r="C311"/>
  <c r="E310"/>
  <c r="C310"/>
  <c r="C309"/>
  <c r="E436" s="1"/>
  <c r="C304"/>
  <c r="C229"/>
  <c r="C230"/>
  <c r="C228"/>
  <c r="E225"/>
  <c r="C225"/>
  <c r="C224"/>
  <c r="E224"/>
  <c r="C84"/>
  <c r="C82"/>
  <c r="I84" s="1"/>
  <c r="C217"/>
  <c r="J202"/>
  <c r="C203"/>
  <c r="C133"/>
  <c r="C161" s="1"/>
  <c r="C164" s="1"/>
  <c r="C132"/>
  <c r="E158" s="1"/>
  <c r="C237" s="1"/>
  <c r="C134"/>
  <c r="C151" s="1"/>
  <c r="C131"/>
  <c r="C150" s="1"/>
  <c r="C61"/>
  <c r="C60"/>
  <c r="K61" s="1"/>
  <c r="C56"/>
  <c r="C55"/>
  <c r="K56" s="1"/>
  <c r="C54"/>
  <c r="C67" s="1"/>
  <c r="C51"/>
  <c r="C50"/>
  <c r="K51" s="1"/>
  <c r="C49"/>
  <c r="K50" s="1"/>
  <c r="C46"/>
  <c r="C45"/>
  <c r="K46" s="1"/>
  <c r="C44"/>
  <c r="K45" s="1"/>
  <c r="C59"/>
  <c r="K60" s="1"/>
  <c r="C41"/>
  <c r="C40"/>
  <c r="K41" s="1"/>
  <c r="C39"/>
  <c r="C64" s="1"/>
  <c r="E198"/>
  <c r="E197"/>
  <c r="E196"/>
  <c r="E194"/>
  <c r="E193"/>
  <c r="C191"/>
  <c r="C197" s="1"/>
  <c r="E189"/>
  <c r="C188"/>
  <c r="C189"/>
  <c r="C187"/>
  <c r="C183"/>
  <c r="E183"/>
  <c r="C184"/>
  <c r="C182"/>
  <c r="E179"/>
  <c r="E178"/>
  <c r="C176"/>
  <c r="C178" s="1"/>
  <c r="E173"/>
  <c r="E325" s="1"/>
  <c r="C174"/>
  <c r="C172"/>
  <c r="E169"/>
  <c r="C173" s="1"/>
  <c r="E174" s="1"/>
  <c r="I154"/>
  <c r="G154"/>
  <c r="E154"/>
  <c r="K154"/>
  <c r="K109"/>
  <c r="K105"/>
  <c r="E126"/>
  <c r="E125"/>
  <c r="C124"/>
  <c r="C123"/>
  <c r="C109"/>
  <c r="J110" s="1"/>
  <c r="C105"/>
  <c r="J106" s="1"/>
  <c r="E95"/>
  <c r="C97" s="1"/>
  <c r="E94"/>
  <c r="I102" s="1"/>
  <c r="C95"/>
  <c r="C94"/>
  <c r="E90"/>
  <c r="E89"/>
  <c r="C101" s="1"/>
  <c r="E88"/>
  <c r="C88"/>
  <c r="C78"/>
  <c r="I80" s="1"/>
  <c r="C80"/>
  <c r="C75"/>
  <c r="C74"/>
  <c r="E70"/>
  <c r="E69"/>
  <c r="E68"/>
  <c r="E67"/>
  <c r="E66"/>
  <c r="E65"/>
  <c r="E64"/>
  <c r="C70"/>
  <c r="C69"/>
  <c r="I54"/>
  <c r="I55" s="1"/>
  <c r="I56" s="1"/>
  <c r="G54"/>
  <c r="G55" s="1"/>
  <c r="G56" s="1"/>
  <c r="E54"/>
  <c r="E55" s="1"/>
  <c r="E56" s="1"/>
  <c r="I59"/>
  <c r="I60" s="1"/>
  <c r="I61" s="1"/>
  <c r="G59"/>
  <c r="G60" s="1"/>
  <c r="G61" s="1"/>
  <c r="E59"/>
  <c r="E60" s="1"/>
  <c r="E61" s="1"/>
  <c r="I49"/>
  <c r="I50" s="1"/>
  <c r="I51" s="1"/>
  <c r="G49"/>
  <c r="G50" s="1"/>
  <c r="G51" s="1"/>
  <c r="E49"/>
  <c r="E50" s="1"/>
  <c r="E51" s="1"/>
  <c r="I44"/>
  <c r="I45" s="1"/>
  <c r="I46" s="1"/>
  <c r="G44"/>
  <c r="G45" s="1"/>
  <c r="G46" s="1"/>
  <c r="E44"/>
  <c r="E45" s="1"/>
  <c r="E46" s="1"/>
  <c r="I39"/>
  <c r="I40" s="1"/>
  <c r="I41" s="1"/>
  <c r="G39"/>
  <c r="G40" s="1"/>
  <c r="G41" s="1"/>
  <c r="E39"/>
  <c r="E40" s="1"/>
  <c r="E41" s="1"/>
  <c r="K34"/>
  <c r="K33"/>
  <c r="K32"/>
  <c r="I31"/>
  <c r="I32" s="1"/>
  <c r="I33" s="1"/>
  <c r="I34" s="1"/>
  <c r="G31"/>
  <c r="G32" s="1"/>
  <c r="G33" s="1"/>
  <c r="E31"/>
  <c r="E32" s="1"/>
  <c r="E33" s="1"/>
  <c r="E34" s="1"/>
  <c r="I24"/>
  <c r="I25" s="1"/>
  <c r="I26" s="1"/>
  <c r="I27" s="1"/>
  <c r="G24"/>
  <c r="G25" s="1"/>
  <c r="G26" s="1"/>
  <c r="G27" s="1"/>
  <c r="E24"/>
  <c r="E25" s="1"/>
  <c r="E26" s="1"/>
  <c r="E27" s="1"/>
  <c r="K27"/>
  <c r="K26"/>
  <c r="K25"/>
  <c r="K16"/>
  <c r="K15"/>
  <c r="K14"/>
  <c r="K13"/>
  <c r="I12"/>
  <c r="I13" s="1"/>
  <c r="I14" s="1"/>
  <c r="I15" s="1"/>
  <c r="I16" s="1"/>
  <c r="G12"/>
  <c r="G13" s="1"/>
  <c r="G14" s="1"/>
  <c r="G15" s="1"/>
  <c r="G16" s="1"/>
  <c r="G17" s="1"/>
  <c r="G18" s="1"/>
  <c r="G19" s="1"/>
  <c r="E12"/>
  <c r="E13" s="1"/>
  <c r="E14" s="1"/>
  <c r="E15" s="1"/>
  <c r="E16" s="1"/>
  <c r="E17" s="1"/>
  <c r="G421" l="1"/>
  <c r="G422" s="1"/>
  <c r="E421"/>
  <c r="E422" s="1"/>
  <c r="I17"/>
  <c r="G365"/>
  <c r="G388" s="1"/>
  <c r="G389" s="1"/>
  <c r="C388"/>
  <c r="C396"/>
  <c r="E365"/>
  <c r="E388" s="1"/>
  <c r="E389" s="1"/>
  <c r="I364"/>
  <c r="I396" s="1"/>
  <c r="I397" s="1"/>
  <c r="G364"/>
  <c r="G396" s="1"/>
  <c r="G397" s="1"/>
  <c r="C373"/>
  <c r="E373" s="1"/>
  <c r="C384" s="1"/>
  <c r="E364"/>
  <c r="E396" s="1"/>
  <c r="E397" s="1"/>
  <c r="C374"/>
  <c r="E374" s="1"/>
  <c r="E385"/>
  <c r="E370"/>
  <c r="E384"/>
  <c r="E369"/>
  <c r="C380" s="1"/>
  <c r="C383"/>
  <c r="C412"/>
  <c r="C410"/>
  <c r="C416"/>
  <c r="J407"/>
  <c r="C439"/>
  <c r="G430"/>
  <c r="G431" s="1"/>
  <c r="E430"/>
  <c r="E431" s="1"/>
  <c r="I430"/>
  <c r="I431" s="1"/>
  <c r="C430"/>
  <c r="J431"/>
  <c r="C433"/>
  <c r="C432"/>
  <c r="J422"/>
  <c r="C425"/>
  <c r="C426"/>
  <c r="J423"/>
  <c r="C424"/>
  <c r="C421"/>
  <c r="C352"/>
  <c r="E338"/>
  <c r="C340" s="1"/>
  <c r="C351"/>
  <c r="E348"/>
  <c r="C354" s="1"/>
  <c r="C336"/>
  <c r="C341"/>
  <c r="C335"/>
  <c r="C177"/>
  <c r="C342" s="1"/>
  <c r="C195"/>
  <c r="C192"/>
  <c r="C234"/>
  <c r="C328"/>
  <c r="C329" s="1"/>
  <c r="C323"/>
  <c r="C236"/>
  <c r="C235"/>
  <c r="C165"/>
  <c r="C154"/>
  <c r="C157" s="1"/>
  <c r="E165"/>
  <c r="C240"/>
  <c r="C81"/>
  <c r="E162"/>
  <c r="C239"/>
  <c r="E163"/>
  <c r="C238"/>
  <c r="C162"/>
  <c r="C163" s="1"/>
  <c r="E156"/>
  <c r="C212"/>
  <c r="C211"/>
  <c r="C210"/>
  <c r="C213"/>
  <c r="C209"/>
  <c r="C91"/>
  <c r="C267"/>
  <c r="C96"/>
  <c r="C259"/>
  <c r="C251"/>
  <c r="C265"/>
  <c r="C264"/>
  <c r="C258"/>
  <c r="C275"/>
  <c r="C281"/>
  <c r="C280"/>
  <c r="C257"/>
  <c r="C256"/>
  <c r="C273"/>
  <c r="C255"/>
  <c r="C272"/>
  <c r="C283"/>
  <c r="C291"/>
  <c r="C266"/>
  <c r="C274"/>
  <c r="C282"/>
  <c r="C290"/>
  <c r="C288"/>
  <c r="C263"/>
  <c r="C271"/>
  <c r="C279"/>
  <c r="C287"/>
  <c r="C305"/>
  <c r="C262"/>
  <c r="C278"/>
  <c r="C286"/>
  <c r="C285"/>
  <c r="C289"/>
  <c r="C254"/>
  <c r="C270"/>
  <c r="C253"/>
  <c r="C261"/>
  <c r="C269"/>
  <c r="C277"/>
  <c r="C252"/>
  <c r="C260"/>
  <c r="C268"/>
  <c r="C276"/>
  <c r="C284"/>
  <c r="C292"/>
  <c r="C250"/>
  <c r="C248"/>
  <c r="C249"/>
  <c r="C233"/>
  <c r="C232"/>
  <c r="C231"/>
  <c r="C220"/>
  <c r="I202"/>
  <c r="E151"/>
  <c r="G202"/>
  <c r="E202"/>
  <c r="C179"/>
  <c r="E170"/>
  <c r="C196"/>
  <c r="C170"/>
  <c r="C194"/>
  <c r="C193"/>
  <c r="C198"/>
  <c r="C141"/>
  <c r="K134"/>
  <c r="C140"/>
  <c r="K133"/>
  <c r="E155"/>
  <c r="C158"/>
  <c r="C137"/>
  <c r="K132"/>
  <c r="C68"/>
  <c r="K55"/>
  <c r="C66"/>
  <c r="C65"/>
  <c r="K40"/>
  <c r="C146"/>
  <c r="C147"/>
  <c r="C126"/>
  <c r="C125"/>
  <c r="E120"/>
  <c r="E119"/>
  <c r="G109"/>
  <c r="G110" s="1"/>
  <c r="E109"/>
  <c r="E110" s="1"/>
  <c r="C120"/>
  <c r="C119"/>
  <c r="C115"/>
  <c r="C113"/>
  <c r="C116"/>
  <c r="C114"/>
  <c r="E102"/>
  <c r="E134"/>
  <c r="G134"/>
  <c r="E133"/>
  <c r="G133"/>
  <c r="E132"/>
  <c r="G132"/>
  <c r="I109"/>
  <c r="I110" s="1"/>
  <c r="E131"/>
  <c r="I134"/>
  <c r="I133"/>
  <c r="I132"/>
  <c r="I131"/>
  <c r="G131"/>
  <c r="C100"/>
  <c r="C102"/>
  <c r="G105"/>
  <c r="G106" s="1"/>
  <c r="E105"/>
  <c r="E106" s="1"/>
  <c r="I105"/>
  <c r="I106" s="1"/>
  <c r="G34"/>
  <c r="I18" l="1"/>
  <c r="I19" s="1"/>
  <c r="I365" s="1"/>
  <c r="I388" s="1"/>
  <c r="I389" s="1"/>
  <c r="E417"/>
  <c r="E393"/>
  <c r="C392"/>
  <c r="C393"/>
  <c r="C375"/>
  <c r="C399"/>
  <c r="C398"/>
  <c r="C411"/>
  <c r="E399"/>
  <c r="E380"/>
  <c r="E416"/>
  <c r="C376"/>
  <c r="C413"/>
  <c r="I380"/>
  <c r="C385"/>
  <c r="C379"/>
  <c r="C371"/>
  <c r="C350"/>
  <c r="E352"/>
  <c r="C359"/>
  <c r="C356"/>
  <c r="C360"/>
  <c r="C357"/>
  <c r="C358"/>
  <c r="C353"/>
  <c r="E351"/>
  <c r="C355"/>
  <c r="C339"/>
  <c r="C349"/>
  <c r="C343"/>
  <c r="C345"/>
  <c r="E342"/>
  <c r="E341"/>
  <c r="C344"/>
  <c r="C346"/>
  <c r="C245"/>
  <c r="C246"/>
  <c r="C247"/>
  <c r="C242"/>
  <c r="C243"/>
  <c r="C244"/>
  <c r="C241"/>
  <c r="C155"/>
  <c r="C156" s="1"/>
  <c r="I421" l="1"/>
  <c r="I422" s="1"/>
  <c r="C378"/>
</calcChain>
</file>

<file path=xl/sharedStrings.xml><?xml version="1.0" encoding="utf-8"?>
<sst xmlns="http://schemas.openxmlformats.org/spreadsheetml/2006/main" count="1485" uniqueCount="213">
  <si>
    <t>import maya.cmds as cmds</t>
  </si>
  <si>
    <t>pelvis</t>
  </si>
  <si>
    <t>,</t>
  </si>
  <si>
    <t>))</t>
  </si>
  <si>
    <t>spine_01</t>
  </si>
  <si>
    <t>spine_02</t>
  </si>
  <si>
    <t>spine_03</t>
  </si>
  <si>
    <t>head</t>
  </si>
  <si>
    <t>#</t>
  </si>
  <si>
    <t>Name</t>
  </si>
  <si>
    <t>X</t>
  </si>
  <si>
    <t>Y</t>
  </si>
  <si>
    <t>Z</t>
  </si>
  <si>
    <t>cmds.joint(n="</t>
  </si>
  <si>
    <t>", p=(</t>
  </si>
  <si>
    <t>)); cmds.joint("</t>
  </si>
  <si>
    <t>thigh_l</t>
  </si>
  <si>
    <t>calf_l</t>
  </si>
  <si>
    <t>ball_l</t>
  </si>
  <si>
    <t>cmds.select(clear=True)</t>
  </si>
  <si>
    <t>foot_l</t>
  </si>
  <si>
    <t>clavicle_l</t>
  </si>
  <si>
    <t>upperarm_l</t>
  </si>
  <si>
    <t>lowerarm_l</t>
  </si>
  <si>
    <t>hand_l</t>
  </si>
  <si>
    <t>cmds.mirrorJoint("</t>
  </si>
  <si>
    <t>cmds.parent("</t>
  </si>
  <si>
    <t>", "</t>
  </si>
  <si>
    <t>")</t>
  </si>
  <si>
    <t># Parent Joints</t>
  </si>
  <si>
    <t>cmds.skinCluster("</t>
  </si>
  <si>
    <t>mesh_luka_body</t>
  </si>
  <si>
    <t>if cmds.objExists("</t>
  </si>
  <si>
    <t xml:space="preserve">    cmds.skinCluster("</t>
  </si>
  <si>
    <t>", e=True, ub=True)</t>
  </si>
  <si>
    <t>"):</t>
  </si>
  <si>
    <t>", name="</t>
  </si>
  <si>
    <t>cmds.ikHandle(sj="</t>
  </si>
  <si>
    <t>", ee="</t>
  </si>
  <si>
    <t>", sol="ikSplineSolver")</t>
  </si>
  <si>
    <t>cmds.rename("</t>
  </si>
  <si>
    <t>curve1</t>
  </si>
  <si>
    <t>effector1</t>
  </si>
  <si>
    <t>cmds.duplicate("</t>
  </si>
  <si>
    <t>", parentOnly=True)</t>
  </si>
  <si>
    <t>", world=True)</t>
  </si>
  <si>
    <t>", bindMethod=0, normalizeWeights=1, weightDistribution=0, mi=2, omi=True, dr=4, rui=True)</t>
  </si>
  <si>
    <t>cmds.circle(name="</t>
  </si>
  <si>
    <t>", c=(</t>
  </si>
  <si>
    <t>cmds.move(</t>
  </si>
  <si>
    <t>ik_spine</t>
  </si>
  <si>
    <t>cmds.setAttr("</t>
  </si>
  <si>
    <t>",</t>
  </si>
  <si>
    <t>)</t>
  </si>
  <si>
    <t># Create Torso Joints</t>
  </si>
  <si>
    <t># Create Leg Joints (left)</t>
  </si>
  <si>
    <t># Create Arm Joints (left)</t>
  </si>
  <si>
    <t>hip</t>
  </si>
  <si>
    <t>shoulder</t>
  </si>
  <si>
    <t>cmds.parentConstraint("</t>
  </si>
  <si>
    <t>", mo=True, weight=1)</t>
  </si>
  <si>
    <t>#####</t>
  </si>
  <si>
    <t># Add Initial Skin Weights</t>
  </si>
  <si>
    <t>cmds.connectAttr("</t>
  </si>
  <si>
    <t>##### Setup Torso IK Controls</t>
  </si>
  <si>
    <t>##### Setup Torso FK Controls</t>
  </si>
  <si>
    <t>cmds.joint("</t>
  </si>
  <si>
    <t>", e=True, oj="zyx", secondaryAxisOrient="yup", ch=True, zso=True)</t>
  </si>
  <si>
    <t>", e=True, zso=True, oj="xyz", sao="yup")</t>
  </si>
  <si>
    <t>", mirrorYZ=True, mirrorBehavior=True, searchReplace=("_l", "_r"))</t>
  </si>
  <si>
    <t>), r=</t>
  </si>
  <si>
    <t>, ch=True, o=True)</t>
  </si>
  <si>
    <t>Radius</t>
  </si>
  <si>
    <t>", r=True, s=True)</t>
  </si>
  <si>
    <t>cmds.delete("</t>
  </si>
  <si>
    <t>cmds.createNode("</t>
  </si>
  <si>
    <t>curveInfo</t>
  </si>
  <si>
    <t>multiplyDivide</t>
  </si>
  <si>
    <t>", 2)</t>
  </si>
  <si>
    <t>", round(cmds.getAttr("</t>
  </si>
  <si>
    <t>", 3)</t>
  </si>
  <si>
    <t>", 0.5)</t>
  </si>
  <si>
    <t>", 1)</t>
  </si>
  <si>
    <t>"), 2))</t>
  </si>
  <si>
    <t>pinky</t>
  </si>
  <si>
    <t>ring</t>
  </si>
  <si>
    <t>middle</t>
  </si>
  <si>
    <t>index</t>
  </si>
  <si>
    <t>thumb</t>
  </si>
  <si>
    <t>cmds.curve(name="</t>
  </si>
  <si>
    <t>", d=1, p=[(-20.70, -17.79, 94), (20.70, -17.79, 94), (20.70, 23.60, 94), (-20.70, 23.60, 94), (-20.70, -17.79, 94)])</t>
  </si>
  <si>
    <t>body_CTRL</t>
  </si>
  <si>
    <t>yxz</t>
  </si>
  <si>
    <t>zyx</t>
  </si>
  <si>
    <t>torso_grp</t>
  </si>
  <si>
    <t># Mirror Left Joints To Right</t>
  </si>
  <si>
    <t>mesh_luka_hair</t>
  </si>
  <si>
    <t>cmds.createDisplayLayer(name="</t>
  </si>
  <si>
    <t>Controls_FK</t>
  </si>
  <si>
    <t>cmds.editDisplayLayerMembers("</t>
  </si>
  <si>
    <t>", number=1, empty=True)</t>
  </si>
  <si>
    <t># Create Layer - Controls_FK</t>
  </si>
  <si>
    <t>", lock=True, keyable=False, channelBox=False)</t>
  </si>
  <si>
    <t>Skeleton</t>
  </si>
  <si>
    <t>", number=2, empty=True)</t>
  </si>
  <si>
    <t># Create Root Joint</t>
  </si>
  <si>
    <t>root</t>
  </si>
  <si>
    <t>cmds.select(d=True)</t>
  </si>
  <si>
    <t>curveShape1</t>
  </si>
  <si>
    <t>", e=True, ri="root")</t>
  </si>
  <si>
    <t>character_grp</t>
  </si>
  <si>
    <t>cmds.group(name="</t>
  </si>
  <si>
    <t>", empty=True)</t>
  </si>
  <si>
    <t>torso_normalizeScaleZ_div</t>
  </si>
  <si>
    <t>", force=True)</t>
  </si>
  <si>
    <t># -- Normalize ArcLength with character_grp Scale Z value</t>
  </si>
  <si>
    <t>##### Setup Stretch Squash Feature</t>
  </si>
  <si>
    <t># Create Control - character_CTRL</t>
  </si>
  <si>
    <t># -- Create Character Group</t>
  </si>
  <si>
    <t># -- Make Group To Control</t>
  </si>
  <si>
    <t>##### CREATE JOINT HIERARCHY</t>
  </si>
  <si>
    <t># Create Finger Joints (left)</t>
  </si>
  <si>
    <t># -- Pinky Joints (left)</t>
  </si>
  <si>
    <t># -- Ring Joints (left)</t>
  </si>
  <si>
    <t># -- Middle Joints (left)</t>
  </si>
  <si>
    <t># -- Index Joints (left)</t>
  </si>
  <si>
    <t># -- Thumb Joints (left)</t>
  </si>
  <si>
    <t># Create IK Spline</t>
  </si>
  <si>
    <t># Create Bind Joints</t>
  </si>
  <si>
    <t># Add Skin Weight For IK Spline</t>
  </si>
  <si>
    <t># Create Control - hip_CTRL</t>
  </si>
  <si>
    <t># Create Control - shoulder_CTRL</t>
  </si>
  <si>
    <t># Set Control Rotation Orders</t>
  </si>
  <si>
    <t># Parent Bind Joints To Respective Controls</t>
  </si>
  <si>
    <t># Setup Advanced Twist Controls For ik_spine</t>
  </si>
  <si>
    <t># Create FK Joints</t>
  </si>
  <si>
    <t># Set Joint Orientation</t>
  </si>
  <si>
    <t># Set Joint Rotation Order</t>
  </si>
  <si>
    <t># Create FKConst Groups - hip_CTRL And shoulder_CTRL</t>
  </si>
  <si>
    <t># Parent FKConst Groups To FK Joints</t>
  </si>
  <si>
    <t># Create Control - fk_spine_01_CTRL</t>
  </si>
  <si>
    <t># Create Control - fk_spine_02_CTRL</t>
  </si>
  <si>
    <t># -- Get ik_spine_curve ArcLength and compute stretch percentage</t>
  </si>
  <si>
    <t>torso_stretchPercentage_div</t>
  </si>
  <si>
    <t># -- Apply stretch percentage to spine joints' X scale</t>
  </si>
  <si>
    <t>torso_stretchPercentage_pow</t>
  </si>
  <si>
    <t>torso_stretchPercentage_div2</t>
  </si>
  <si>
    <t># -- Calculate volume preservation: Get square root of stretch percentage (Step 1)</t>
  </si>
  <si>
    <t># -- Calculate volume preservation:  Inverse result of Step 1 (Step 2)</t>
  </si>
  <si>
    <t># -- Apply calculated volume preservation to spine joints' X and Y Scales</t>
  </si>
  <si>
    <t># Create Control - body_CTRL</t>
  </si>
  <si>
    <t># Create Group - torso_grp</t>
  </si>
  <si>
    <t># Parent Torso Group To Control</t>
  </si>
  <si>
    <t># Fix double transformation issue</t>
  </si>
  <si>
    <t># Lock And Hide Channels That Shouldn't Be Changed By Animators</t>
  </si>
  <si>
    <t># Hide IK Spine Objects From The Scene</t>
  </si>
  <si>
    <t># Create Layer - Skeleton</t>
  </si>
  <si>
    <t>", bindMethod=2, heatmapFalloff=0.68, skinMethod=2, normalizeWeights=1, weightDistribution=0, mi=2, omi=True, dr=4, rui=True)</t>
  </si>
  <si>
    <t># Add Stretch/Squash Attribute For shoulder_CTRL</t>
  </si>
  <si>
    <t># -- Add Stretch and Squash attributes</t>
  </si>
  <si>
    <t>cmds.addAttr("</t>
  </si>
  <si>
    <t>", ln="</t>
  </si>
  <si>
    <t>stretch</t>
  </si>
  <si>
    <t>squash</t>
  </si>
  <si>
    <t>condition</t>
  </si>
  <si>
    <t>", 0)</t>
  </si>
  <si>
    <t># -- Setup Stretch nodes</t>
  </si>
  <si>
    <t># -- Setup Squash nodes</t>
  </si>
  <si>
    <t>", at="long", min=0, max=1, dv=0, keyable=True)</t>
  </si>
  <si>
    <t>##### NECK CONTROLS</t>
  </si>
  <si>
    <t>##### HEAD CONTROLS</t>
  </si>
  <si>
    <t>cmds.rotate(</t>
  </si>
  <si>
    <t>cmds.makeIdentity("</t>
  </si>
  <si>
    <t>", apply=True, t=True, r=True, s=True)</t>
  </si>
  <si>
    <t>set pivot location</t>
  </si>
  <si>
    <t>rename object</t>
  </si>
  <si>
    <t>parent constraint</t>
  </si>
  <si>
    <t>set pivot location =&gt; head</t>
  </si>
  <si>
    <t>create object =&gt; Circle</t>
  </si>
  <si>
    <t>rotate object =&gt; 45 degrees</t>
  </si>
  <si>
    <t>freeze transformation =&gt; trs</t>
  </si>
  <si>
    <t>set rotation order =&gt; yxz</t>
  </si>
  <si>
    <t>parent constraint =&gt; head_CTRL</t>
  </si>
  <si>
    <t>set pivot location =&gt; neck</t>
  </si>
  <si>
    <t>parent constraint =&gt; neck_CTRL</t>
  </si>
  <si>
    <t># Start Joint</t>
  </si>
  <si>
    <t># End Joint</t>
  </si>
  <si>
    <t># Spline Name</t>
  </si>
  <si>
    <t>ik_neck</t>
  </si>
  <si>
    <t>remove skin weight if exists</t>
  </si>
  <si>
    <t># -- Create IK Spline</t>
  </si>
  <si>
    <t># -- Create Bind Joints</t>
  </si>
  <si>
    <t># -- Add Skin Weights</t>
  </si>
  <si>
    <t>unparent object</t>
  </si>
  <si>
    <t>create object =&gt; IK Spline</t>
  </si>
  <si>
    <t># Setup Advanced Twist Controls</t>
  </si>
  <si>
    <t>enable twist control</t>
  </si>
  <si>
    <t>set world up type =&gt; Object Rotation Up (Start/End)</t>
  </si>
  <si>
    <t>set world up object 1</t>
  </si>
  <si>
    <t>set world up object 2</t>
  </si>
  <si>
    <t>create start bind joint</t>
  </si>
  <si>
    <t>create end bind joint</t>
  </si>
  <si>
    <t>skin weight =&gt; IK spline to start/end bind joints</t>
  </si>
  <si>
    <t># Setup IK Spline =&gt; neck</t>
  </si>
  <si>
    <t>create object =&gt; Nurb Circle</t>
  </si>
  <si>
    <t># Create IK Control =&gt; neck</t>
  </si>
  <si>
    <t># Create IK Control =&gt; head</t>
  </si>
  <si>
    <t>neck_01</t>
  </si>
  <si>
    <t>neck_02</t>
  </si>
  <si>
    <t xml:space="preserve">", </t>
  </si>
  <si>
    <t>);</t>
  </si>
  <si>
    <t>#### NECK AND HEAD CONTROLS</t>
  </si>
  <si>
    <t>neck_03</t>
  </si>
</sst>
</file>

<file path=xl/styles.xml><?xml version="1.0" encoding="utf-8"?>
<styleSheet xmlns="http://schemas.openxmlformats.org/spreadsheetml/2006/main">
  <numFmts count="1">
    <numFmt numFmtId="164" formatCode="0.0"/>
  </numFmts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6" tint="-0.499984740745262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rgb="FF00206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1" fillId="0" borderId="0" xfId="0" applyFont="1"/>
    <xf numFmtId="164" fontId="3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/>
    </xf>
    <xf numFmtId="0" fontId="8" fillId="0" borderId="0" xfId="0" applyFont="1"/>
    <xf numFmtId="164" fontId="6" fillId="0" borderId="0" xfId="0" applyNumberFormat="1" applyFont="1" applyAlignment="1">
      <alignment horizontal="center"/>
    </xf>
    <xf numFmtId="164" fontId="7" fillId="0" borderId="0" xfId="0" applyNumberFormat="1" applyFont="1" applyAlignment="1">
      <alignment horizontal="center"/>
    </xf>
    <xf numFmtId="164" fontId="9" fillId="0" borderId="0" xfId="0" applyNumberFormat="1" applyFont="1" applyAlignment="1">
      <alignment horizontal="center"/>
    </xf>
    <xf numFmtId="1" fontId="3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0" fillId="0" borderId="0" xfId="0" applyFont="1"/>
    <xf numFmtId="0" fontId="5" fillId="0" borderId="0" xfId="0" applyFont="1"/>
    <xf numFmtId="0" fontId="11" fillId="0" borderId="0" xfId="0" applyFont="1"/>
    <xf numFmtId="0" fontId="0" fillId="0" borderId="0" xfId="0" applyFont="1"/>
    <xf numFmtId="0" fontId="12" fillId="0" borderId="0" xfId="0" applyFont="1" applyAlignment="1">
      <alignment horizontal="right"/>
    </xf>
    <xf numFmtId="0" fontId="13" fillId="2" borderId="0" xfId="0" applyFont="1" applyFill="1"/>
    <xf numFmtId="0" fontId="13" fillId="3" borderId="0" xfId="0" applyFont="1" applyFill="1"/>
    <xf numFmtId="0" fontId="8" fillId="3" borderId="0" xfId="0" applyFont="1" applyFill="1"/>
    <xf numFmtId="0" fontId="0" fillId="3" borderId="0" xfId="0" applyFont="1" applyFill="1"/>
  </cellXfs>
  <cellStyles count="1">
    <cellStyle name="Normal" xfId="0" builtinId="0"/>
  </cellStyles>
  <dxfs count="1">
    <dxf>
      <font>
        <b/>
        <i val="0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439"/>
  <sheetViews>
    <sheetView tabSelected="1" topLeftCell="A55" zoomScaleNormal="100" workbookViewId="0">
      <selection activeCell="C74" sqref="C74:C75"/>
    </sheetView>
  </sheetViews>
  <sheetFormatPr defaultRowHeight="15"/>
  <cols>
    <col min="1" max="1" width="2.85546875" customWidth="1"/>
    <col min="2" max="2" width="13.42578125" customWidth="1"/>
    <col min="3" max="3" width="34" style="1" customWidth="1"/>
    <col min="4" max="4" width="5.42578125" customWidth="1"/>
    <col min="5" max="5" width="13.42578125" style="3" customWidth="1"/>
    <col min="6" max="6" width="1.5703125" bestFit="1" customWidth="1"/>
    <col min="7" max="7" width="13.42578125" style="4" customWidth="1"/>
    <col min="8" max="8" width="1.5703125" bestFit="1" customWidth="1"/>
    <col min="9" max="9" width="13.42578125" style="5" customWidth="1"/>
    <col min="10" max="10" width="13.7109375" customWidth="1"/>
    <col min="11" max="11" width="11.85546875" customWidth="1"/>
    <col min="12" max="12" width="36.7109375" customWidth="1"/>
    <col min="13" max="13" width="2" style="2" bestFit="1" customWidth="1"/>
    <col min="14" max="14" width="7.5703125" style="3" customWidth="1"/>
    <col min="15" max="15" width="7.5703125" style="4" customWidth="1"/>
    <col min="16" max="16" width="7.5703125" style="5" customWidth="1"/>
    <col min="17" max="17" width="7.5703125" style="11" customWidth="1"/>
    <col min="18" max="18" width="9.140625" style="13"/>
  </cols>
  <sheetData>
    <row r="1" spans="1:17">
      <c r="B1" s="2" t="s">
        <v>0</v>
      </c>
    </row>
    <row r="3" spans="1:17">
      <c r="B3" s="2" t="s">
        <v>61</v>
      </c>
      <c r="C3" s="1" t="s">
        <v>9</v>
      </c>
      <c r="E3" s="3" t="s">
        <v>10</v>
      </c>
      <c r="G3" s="4" t="s">
        <v>11</v>
      </c>
      <c r="I3" s="5" t="s">
        <v>12</v>
      </c>
      <c r="N3" s="3" t="s">
        <v>10</v>
      </c>
      <c r="O3" s="4" t="s">
        <v>11</v>
      </c>
      <c r="P3" s="5" t="s">
        <v>12</v>
      </c>
      <c r="Q3" s="11" t="s">
        <v>72</v>
      </c>
    </row>
    <row r="4" spans="1:17">
      <c r="B4" s="2"/>
    </row>
    <row r="5" spans="1:17">
      <c r="A5" s="2" t="s">
        <v>120</v>
      </c>
    </row>
    <row r="6" spans="1:17">
      <c r="B6" s="2" t="s">
        <v>105</v>
      </c>
      <c r="E6" s="3">
        <v>0</v>
      </c>
      <c r="G6" s="4">
        <v>7.1</v>
      </c>
      <c r="I6" s="5">
        <v>0</v>
      </c>
    </row>
    <row r="7" spans="1:17">
      <c r="B7" t="s">
        <v>107</v>
      </c>
      <c r="M7" s="2" t="s">
        <v>8</v>
      </c>
    </row>
    <row r="8" spans="1:17">
      <c r="B8" t="s">
        <v>13</v>
      </c>
      <c r="C8" s="1" t="s">
        <v>106</v>
      </c>
      <c r="D8" t="s">
        <v>14</v>
      </c>
      <c r="E8" s="7">
        <f>E6</f>
        <v>0</v>
      </c>
      <c r="F8" t="s">
        <v>2</v>
      </c>
      <c r="G8" s="8">
        <f>G6</f>
        <v>7.1</v>
      </c>
      <c r="H8" t="s">
        <v>2</v>
      </c>
      <c r="I8" s="9">
        <f>I6</f>
        <v>0</v>
      </c>
      <c r="J8" t="s">
        <v>3</v>
      </c>
      <c r="M8" s="2" t="s">
        <v>8</v>
      </c>
    </row>
    <row r="9" spans="1:17">
      <c r="B9" s="2"/>
    </row>
    <row r="10" spans="1:17">
      <c r="B10" s="2" t="s">
        <v>54</v>
      </c>
      <c r="E10" s="3">
        <v>0</v>
      </c>
      <c r="G10" s="4">
        <v>7.1</v>
      </c>
      <c r="I10" s="5">
        <v>94</v>
      </c>
    </row>
    <row r="11" spans="1:17">
      <c r="B11" t="s">
        <v>107</v>
      </c>
      <c r="M11" s="2" t="s">
        <v>8</v>
      </c>
    </row>
    <row r="12" spans="1:17">
      <c r="B12" t="s">
        <v>13</v>
      </c>
      <c r="C12" s="1" t="s">
        <v>1</v>
      </c>
      <c r="D12" t="s">
        <v>14</v>
      </c>
      <c r="E12" s="7">
        <f>E10</f>
        <v>0</v>
      </c>
      <c r="F12" t="s">
        <v>2</v>
      </c>
      <c r="G12" s="8">
        <f>G10</f>
        <v>7.1</v>
      </c>
      <c r="H12" t="s">
        <v>2</v>
      </c>
      <c r="I12" s="9">
        <f>I10</f>
        <v>94</v>
      </c>
      <c r="J12" t="s">
        <v>3</v>
      </c>
      <c r="K12" s="6"/>
      <c r="M12" s="2" t="s">
        <v>8</v>
      </c>
    </row>
    <row r="13" spans="1:17">
      <c r="B13" t="s">
        <v>13</v>
      </c>
      <c r="C13" s="1" t="s">
        <v>4</v>
      </c>
      <c r="D13" t="s">
        <v>14</v>
      </c>
      <c r="E13" s="7">
        <f t="shared" ref="E13:E17" si="0">E12+N13</f>
        <v>0</v>
      </c>
      <c r="F13" t="s">
        <v>2</v>
      </c>
      <c r="G13" s="8">
        <f t="shared" ref="G13:G17" si="1">G12+O13</f>
        <v>7.1</v>
      </c>
      <c r="H13" t="s">
        <v>2</v>
      </c>
      <c r="I13" s="9">
        <f t="shared" ref="I13:I17" si="2">I12+P13</f>
        <v>101</v>
      </c>
      <c r="J13" t="s">
        <v>15</v>
      </c>
      <c r="K13" s="18" t="str">
        <f t="shared" ref="K13:K17" si="3">C12</f>
        <v>pelvis</v>
      </c>
      <c r="L13" t="s">
        <v>68</v>
      </c>
      <c r="M13" s="2" t="s">
        <v>8</v>
      </c>
      <c r="N13" s="3">
        <v>0</v>
      </c>
      <c r="O13" s="4">
        <v>0</v>
      </c>
      <c r="P13" s="5">
        <v>7</v>
      </c>
    </row>
    <row r="14" spans="1:17">
      <c r="B14" t="s">
        <v>13</v>
      </c>
      <c r="C14" s="1" t="s">
        <v>5</v>
      </c>
      <c r="D14" t="s">
        <v>14</v>
      </c>
      <c r="E14" s="7">
        <f t="shared" si="0"/>
        <v>0</v>
      </c>
      <c r="F14" t="s">
        <v>2</v>
      </c>
      <c r="G14" s="8">
        <f t="shared" si="1"/>
        <v>7.1</v>
      </c>
      <c r="H14" t="s">
        <v>2</v>
      </c>
      <c r="I14" s="9">
        <f t="shared" si="2"/>
        <v>113</v>
      </c>
      <c r="J14" t="s">
        <v>15</v>
      </c>
      <c r="K14" s="18" t="str">
        <f t="shared" si="3"/>
        <v>spine_01</v>
      </c>
      <c r="L14" t="s">
        <v>68</v>
      </c>
      <c r="M14" s="2" t="s">
        <v>8</v>
      </c>
      <c r="N14" s="3">
        <v>0</v>
      </c>
      <c r="O14" s="4">
        <v>0</v>
      </c>
      <c r="P14" s="5">
        <v>12</v>
      </c>
    </row>
    <row r="15" spans="1:17">
      <c r="B15" t="s">
        <v>13</v>
      </c>
      <c r="C15" s="1" t="s">
        <v>6</v>
      </c>
      <c r="D15" t="s">
        <v>14</v>
      </c>
      <c r="E15" s="7">
        <f t="shared" si="0"/>
        <v>0</v>
      </c>
      <c r="F15" t="s">
        <v>2</v>
      </c>
      <c r="G15" s="8">
        <f t="shared" si="1"/>
        <v>7.1</v>
      </c>
      <c r="H15" t="s">
        <v>2</v>
      </c>
      <c r="I15" s="9">
        <f t="shared" si="2"/>
        <v>125</v>
      </c>
      <c r="J15" t="s">
        <v>15</v>
      </c>
      <c r="K15" s="18" t="str">
        <f t="shared" si="3"/>
        <v>spine_02</v>
      </c>
      <c r="L15" t="s">
        <v>68</v>
      </c>
      <c r="M15" s="2" t="s">
        <v>8</v>
      </c>
      <c r="N15" s="3">
        <v>0</v>
      </c>
      <c r="O15" s="4">
        <v>0</v>
      </c>
      <c r="P15" s="5">
        <v>12</v>
      </c>
    </row>
    <row r="16" spans="1:17">
      <c r="B16" t="s">
        <v>13</v>
      </c>
      <c r="C16" s="1" t="s">
        <v>207</v>
      </c>
      <c r="D16" t="s">
        <v>14</v>
      </c>
      <c r="E16" s="7">
        <f t="shared" si="0"/>
        <v>0</v>
      </c>
      <c r="F16" t="s">
        <v>2</v>
      </c>
      <c r="G16" s="8">
        <f t="shared" si="1"/>
        <v>7.1</v>
      </c>
      <c r="H16" t="s">
        <v>2</v>
      </c>
      <c r="I16" s="9">
        <f t="shared" si="2"/>
        <v>133.5</v>
      </c>
      <c r="J16" t="s">
        <v>15</v>
      </c>
      <c r="K16" s="18" t="str">
        <f t="shared" si="3"/>
        <v>spine_03</v>
      </c>
      <c r="L16" t="s">
        <v>68</v>
      </c>
      <c r="M16" s="2" t="s">
        <v>8</v>
      </c>
      <c r="N16" s="3">
        <v>0</v>
      </c>
      <c r="O16" s="4">
        <v>0</v>
      </c>
      <c r="P16" s="5">
        <v>8.5</v>
      </c>
    </row>
    <row r="17" spans="2:17">
      <c r="B17" t="s">
        <v>13</v>
      </c>
      <c r="C17" s="1" t="s">
        <v>208</v>
      </c>
      <c r="D17" t="s">
        <v>14</v>
      </c>
      <c r="E17" s="7">
        <f t="shared" si="0"/>
        <v>0</v>
      </c>
      <c r="F17" t="s">
        <v>2</v>
      </c>
      <c r="G17" s="8">
        <f t="shared" si="1"/>
        <v>7.1</v>
      </c>
      <c r="H17" t="s">
        <v>2</v>
      </c>
      <c r="I17" s="9">
        <f t="shared" si="2"/>
        <v>137</v>
      </c>
      <c r="J17" t="s">
        <v>15</v>
      </c>
      <c r="K17" s="18" t="str">
        <f t="shared" si="3"/>
        <v>neck_01</v>
      </c>
      <c r="L17" t="s">
        <v>68</v>
      </c>
      <c r="M17" s="2" t="s">
        <v>8</v>
      </c>
      <c r="N17" s="3">
        <v>0</v>
      </c>
      <c r="O17" s="4">
        <v>0</v>
      </c>
      <c r="P17" s="5">
        <v>3.5</v>
      </c>
    </row>
    <row r="18" spans="2:17">
      <c r="B18" t="s">
        <v>13</v>
      </c>
      <c r="C18" s="1" t="s">
        <v>212</v>
      </c>
      <c r="D18" t="s">
        <v>14</v>
      </c>
      <c r="E18" s="7">
        <f t="shared" ref="E18:E19" si="4">E17+N18</f>
        <v>0</v>
      </c>
      <c r="F18" t="s">
        <v>2</v>
      </c>
      <c r="G18" s="8">
        <f t="shared" ref="G18:G19" si="5">G17+O18</f>
        <v>7.1</v>
      </c>
      <c r="H18" t="s">
        <v>2</v>
      </c>
      <c r="I18" s="9">
        <f t="shared" ref="I18:I19" si="6">I17+P18</f>
        <v>140.5</v>
      </c>
      <c r="J18" t="s">
        <v>15</v>
      </c>
      <c r="K18" s="18" t="str">
        <f t="shared" ref="K18" si="7">C17</f>
        <v>neck_02</v>
      </c>
      <c r="L18" t="s">
        <v>68</v>
      </c>
      <c r="M18" s="2" t="s">
        <v>8</v>
      </c>
      <c r="N18" s="3">
        <v>0</v>
      </c>
      <c r="O18" s="4">
        <v>0</v>
      </c>
      <c r="P18" s="5">
        <v>3.5</v>
      </c>
    </row>
    <row r="19" spans="2:17">
      <c r="B19" t="s">
        <v>13</v>
      </c>
      <c r="C19" s="1" t="s">
        <v>7</v>
      </c>
      <c r="D19" t="s">
        <v>14</v>
      </c>
      <c r="E19" s="7">
        <f t="shared" si="4"/>
        <v>0</v>
      </c>
      <c r="F19" t="s">
        <v>2</v>
      </c>
      <c r="G19" s="8">
        <f t="shared" si="5"/>
        <v>7.1</v>
      </c>
      <c r="H19" t="s">
        <v>2</v>
      </c>
      <c r="I19" s="9">
        <f t="shared" si="6"/>
        <v>146.5</v>
      </c>
      <c r="J19" t="s">
        <v>15</v>
      </c>
      <c r="K19" s="18" t="str">
        <f>C18</f>
        <v>neck_03</v>
      </c>
      <c r="L19" t="s">
        <v>68</v>
      </c>
      <c r="M19" s="2" t="s">
        <v>8</v>
      </c>
      <c r="N19" s="3">
        <v>0</v>
      </c>
      <c r="O19" s="4">
        <v>0</v>
      </c>
      <c r="P19" s="5">
        <v>6</v>
      </c>
    </row>
    <row r="20" spans="2:17">
      <c r="B20" t="s">
        <v>51</v>
      </c>
      <c r="C20" s="19" t="str">
        <f>CONCATENATE(C19, ".jointOrientY")</f>
        <v>head.jointOrientY</v>
      </c>
      <c r="D20" t="s">
        <v>209</v>
      </c>
      <c r="E20" s="7">
        <v>0</v>
      </c>
      <c r="G20" s="8"/>
      <c r="I20" s="9"/>
      <c r="J20" t="s">
        <v>210</v>
      </c>
      <c r="K20" s="6"/>
    </row>
    <row r="22" spans="2:17">
      <c r="B22" s="2" t="s">
        <v>55</v>
      </c>
      <c r="E22" s="3">
        <v>8</v>
      </c>
      <c r="G22" s="4">
        <v>4</v>
      </c>
      <c r="I22" s="5">
        <v>93</v>
      </c>
      <c r="Q22"/>
    </row>
    <row r="23" spans="2:17">
      <c r="B23" t="s">
        <v>107</v>
      </c>
      <c r="M23" s="2" t="s">
        <v>8</v>
      </c>
      <c r="Q23"/>
    </row>
    <row r="24" spans="2:17">
      <c r="B24" t="s">
        <v>13</v>
      </c>
      <c r="C24" s="1" t="s">
        <v>16</v>
      </c>
      <c r="D24" t="s">
        <v>14</v>
      </c>
      <c r="E24" s="7">
        <f>E22</f>
        <v>8</v>
      </c>
      <c r="F24" t="s">
        <v>2</v>
      </c>
      <c r="G24" s="8">
        <f>G22</f>
        <v>4</v>
      </c>
      <c r="H24" t="s">
        <v>2</v>
      </c>
      <c r="I24" s="9">
        <f>I22</f>
        <v>93</v>
      </c>
      <c r="J24" t="s">
        <v>3</v>
      </c>
      <c r="M24" s="2" t="s">
        <v>8</v>
      </c>
      <c r="Q24"/>
    </row>
    <row r="25" spans="2:17">
      <c r="B25" t="s">
        <v>13</v>
      </c>
      <c r="C25" s="1" t="s">
        <v>17</v>
      </c>
      <c r="D25" t="s">
        <v>14</v>
      </c>
      <c r="E25" s="7">
        <f>E24+N25</f>
        <v>8</v>
      </c>
      <c r="F25" t="s">
        <v>2</v>
      </c>
      <c r="G25" s="8">
        <f>G24+O25</f>
        <v>1.6</v>
      </c>
      <c r="H25" t="s">
        <v>2</v>
      </c>
      <c r="I25" s="9">
        <f>I24+P25</f>
        <v>52.5</v>
      </c>
      <c r="J25" t="s">
        <v>15</v>
      </c>
      <c r="K25" s="18" t="str">
        <f>C24</f>
        <v>thigh_l</v>
      </c>
      <c r="L25" t="s">
        <v>68</v>
      </c>
      <c r="M25" s="2" t="s">
        <v>8</v>
      </c>
      <c r="N25" s="3">
        <v>0</v>
      </c>
      <c r="O25" s="4">
        <v>-2.4</v>
      </c>
      <c r="P25" s="5">
        <v>-40.5</v>
      </c>
      <c r="Q25"/>
    </row>
    <row r="26" spans="2:17">
      <c r="B26" t="s">
        <v>13</v>
      </c>
      <c r="C26" s="1" t="s">
        <v>20</v>
      </c>
      <c r="D26" t="s">
        <v>14</v>
      </c>
      <c r="E26" s="7">
        <f>E25+N26</f>
        <v>8</v>
      </c>
      <c r="F26" t="s">
        <v>2</v>
      </c>
      <c r="G26" s="8">
        <f>G25+O26</f>
        <v>1.3</v>
      </c>
      <c r="H26" t="s">
        <v>2</v>
      </c>
      <c r="I26" s="9">
        <f>I25+P26</f>
        <v>13.600000000000001</v>
      </c>
      <c r="J26" t="s">
        <v>15</v>
      </c>
      <c r="K26" s="18" t="str">
        <f>C25</f>
        <v>calf_l</v>
      </c>
      <c r="L26" t="s">
        <v>68</v>
      </c>
      <c r="M26" s="2" t="s">
        <v>8</v>
      </c>
      <c r="N26" s="3">
        <v>0</v>
      </c>
      <c r="O26" s="4">
        <v>-0.3</v>
      </c>
      <c r="P26" s="5">
        <v>-38.9</v>
      </c>
      <c r="Q26"/>
    </row>
    <row r="27" spans="2:17">
      <c r="B27" t="s">
        <v>13</v>
      </c>
      <c r="C27" s="1" t="s">
        <v>18</v>
      </c>
      <c r="D27" t="s">
        <v>14</v>
      </c>
      <c r="E27" s="7">
        <f>E26+N27</f>
        <v>8</v>
      </c>
      <c r="F27" t="s">
        <v>2</v>
      </c>
      <c r="G27" s="8">
        <f>G26+O27</f>
        <v>-10</v>
      </c>
      <c r="H27" t="s">
        <v>2</v>
      </c>
      <c r="I27" s="9">
        <f>I26+P27</f>
        <v>0</v>
      </c>
      <c r="J27" t="s">
        <v>15</v>
      </c>
      <c r="K27" s="18" t="str">
        <f>C26</f>
        <v>foot_l</v>
      </c>
      <c r="L27" t="s">
        <v>68</v>
      </c>
      <c r="M27" s="2" t="s">
        <v>8</v>
      </c>
      <c r="N27" s="3">
        <v>0</v>
      </c>
      <c r="O27" s="4">
        <v>-11.3</v>
      </c>
      <c r="P27" s="5">
        <v>-13.6</v>
      </c>
      <c r="Q27"/>
    </row>
    <row r="29" spans="2:17">
      <c r="B29" s="2" t="s">
        <v>56</v>
      </c>
      <c r="E29" s="3">
        <v>3</v>
      </c>
      <c r="G29" s="4">
        <v>7.1</v>
      </c>
      <c r="I29" s="5">
        <v>132</v>
      </c>
      <c r="Q29"/>
    </row>
    <row r="30" spans="2:17">
      <c r="B30" t="s">
        <v>107</v>
      </c>
      <c r="M30" s="2" t="s">
        <v>8</v>
      </c>
      <c r="Q30"/>
    </row>
    <row r="31" spans="2:17">
      <c r="B31" t="s">
        <v>13</v>
      </c>
      <c r="C31" s="1" t="s">
        <v>21</v>
      </c>
      <c r="D31" t="s">
        <v>14</v>
      </c>
      <c r="E31" s="7">
        <f>E29</f>
        <v>3</v>
      </c>
      <c r="F31" t="s">
        <v>2</v>
      </c>
      <c r="G31" s="8">
        <f>G29</f>
        <v>7.1</v>
      </c>
      <c r="H31" t="s">
        <v>2</v>
      </c>
      <c r="I31" s="9">
        <f>I29</f>
        <v>132</v>
      </c>
      <c r="J31" t="s">
        <v>3</v>
      </c>
      <c r="M31" s="2" t="s">
        <v>8</v>
      </c>
      <c r="Q31"/>
    </row>
    <row r="32" spans="2:17">
      <c r="B32" t="s">
        <v>13</v>
      </c>
      <c r="C32" s="1" t="s">
        <v>22</v>
      </c>
      <c r="D32" t="s">
        <v>14</v>
      </c>
      <c r="E32" s="7">
        <f>E31+N32</f>
        <v>16</v>
      </c>
      <c r="F32" t="s">
        <v>2</v>
      </c>
      <c r="G32" s="8">
        <f>G31+O32</f>
        <v>7.1</v>
      </c>
      <c r="H32" t="s">
        <v>2</v>
      </c>
      <c r="I32" s="9">
        <f>I31+P32</f>
        <v>127.4</v>
      </c>
      <c r="J32" t="s">
        <v>15</v>
      </c>
      <c r="K32" s="18" t="str">
        <f>C31</f>
        <v>clavicle_l</v>
      </c>
      <c r="L32" t="s">
        <v>68</v>
      </c>
      <c r="M32" s="2" t="s">
        <v>8</v>
      </c>
      <c r="N32" s="3">
        <v>13</v>
      </c>
      <c r="O32" s="4">
        <v>0</v>
      </c>
      <c r="P32" s="5">
        <v>-4.5999999999999996</v>
      </c>
      <c r="Q32"/>
    </row>
    <row r="33" spans="2:17">
      <c r="B33" t="s">
        <v>13</v>
      </c>
      <c r="C33" s="1" t="s">
        <v>23</v>
      </c>
      <c r="D33" t="s">
        <v>14</v>
      </c>
      <c r="E33" s="7">
        <f>E32+N33</f>
        <v>34.799999999999997</v>
      </c>
      <c r="F33" t="s">
        <v>2</v>
      </c>
      <c r="G33" s="8">
        <f>G32+O33</f>
        <v>7.1999999999999993</v>
      </c>
      <c r="H33" t="s">
        <v>2</v>
      </c>
      <c r="I33" s="9">
        <f>I32+P33</f>
        <v>127.4</v>
      </c>
      <c r="J33" t="s">
        <v>15</v>
      </c>
      <c r="K33" s="18" t="str">
        <f>C32</f>
        <v>upperarm_l</v>
      </c>
      <c r="L33" t="s">
        <v>68</v>
      </c>
      <c r="M33" s="2" t="s">
        <v>8</v>
      </c>
      <c r="N33" s="3">
        <v>18.8</v>
      </c>
      <c r="O33" s="4">
        <v>0.1</v>
      </c>
      <c r="P33" s="5">
        <v>0</v>
      </c>
      <c r="Q33"/>
    </row>
    <row r="34" spans="2:17">
      <c r="B34" t="s">
        <v>13</v>
      </c>
      <c r="C34" s="1" t="s">
        <v>24</v>
      </c>
      <c r="D34" t="s">
        <v>14</v>
      </c>
      <c r="E34" s="7">
        <f>E33+N34</f>
        <v>56.599999999999994</v>
      </c>
      <c r="F34" t="s">
        <v>2</v>
      </c>
      <c r="G34" s="8">
        <f>G33+O34</f>
        <v>7.1</v>
      </c>
      <c r="H34" t="s">
        <v>2</v>
      </c>
      <c r="I34" s="9">
        <f>I33+P34</f>
        <v>127.4</v>
      </c>
      <c r="J34" t="s">
        <v>15</v>
      </c>
      <c r="K34" s="18" t="str">
        <f>C33</f>
        <v>lowerarm_l</v>
      </c>
      <c r="L34" t="s">
        <v>68</v>
      </c>
      <c r="M34" s="2" t="s">
        <v>8</v>
      </c>
      <c r="N34" s="3">
        <v>21.8</v>
      </c>
      <c r="O34" s="4">
        <v>-0.1</v>
      </c>
      <c r="P34" s="5">
        <v>0</v>
      </c>
      <c r="Q34"/>
    </row>
    <row r="36" spans="2:17">
      <c r="B36" s="2" t="s">
        <v>121</v>
      </c>
      <c r="Q36"/>
    </row>
    <row r="37" spans="2:17">
      <c r="B37" s="13" t="s">
        <v>122</v>
      </c>
      <c r="E37" s="3">
        <v>64.7</v>
      </c>
      <c r="G37" s="4">
        <v>11.3</v>
      </c>
      <c r="I37" s="5">
        <v>127.3</v>
      </c>
      <c r="Q37"/>
    </row>
    <row r="38" spans="2:17">
      <c r="B38" t="s">
        <v>107</v>
      </c>
      <c r="M38" s="2" t="s">
        <v>8</v>
      </c>
      <c r="Q38"/>
    </row>
    <row r="39" spans="2:17">
      <c r="B39" t="s">
        <v>13</v>
      </c>
      <c r="C39" s="19" t="str">
        <f>CONCATENATE(N39,"_01_l")</f>
        <v>pinky_01_l</v>
      </c>
      <c r="D39" t="s">
        <v>14</v>
      </c>
      <c r="E39" s="7">
        <f>E37</f>
        <v>64.7</v>
      </c>
      <c r="F39" t="s">
        <v>2</v>
      </c>
      <c r="G39" s="8">
        <f>G37</f>
        <v>11.3</v>
      </c>
      <c r="H39" t="s">
        <v>2</v>
      </c>
      <c r="I39" s="9">
        <f>I37</f>
        <v>127.3</v>
      </c>
      <c r="J39" t="s">
        <v>3</v>
      </c>
      <c r="M39" s="2" t="s">
        <v>8</v>
      </c>
      <c r="N39" s="1" t="s">
        <v>84</v>
      </c>
      <c r="Q39"/>
    </row>
    <row r="40" spans="2:17">
      <c r="B40" t="s">
        <v>13</v>
      </c>
      <c r="C40" s="19" t="str">
        <f>CONCATENATE(N39,"_02_l")</f>
        <v>pinky_02_l</v>
      </c>
      <c r="D40" t="s">
        <v>14</v>
      </c>
      <c r="E40" s="7">
        <f>E39+N40</f>
        <v>66.2</v>
      </c>
      <c r="F40" t="s">
        <v>2</v>
      </c>
      <c r="G40" s="8">
        <f>G39+O40</f>
        <v>11.600000000000001</v>
      </c>
      <c r="H40" t="s">
        <v>2</v>
      </c>
      <c r="I40" s="9">
        <f>I39+P40</f>
        <v>127.39999999999999</v>
      </c>
      <c r="J40" t="s">
        <v>15</v>
      </c>
      <c r="K40" s="18" t="str">
        <f>C39</f>
        <v>pinky_01_l</v>
      </c>
      <c r="L40" t="s">
        <v>68</v>
      </c>
      <c r="M40" s="2" t="s">
        <v>8</v>
      </c>
      <c r="N40" s="3">
        <v>1.5</v>
      </c>
      <c r="O40" s="4">
        <v>0.3</v>
      </c>
      <c r="P40" s="5">
        <v>0.1</v>
      </c>
      <c r="Q40"/>
    </row>
    <row r="41" spans="2:17">
      <c r="B41" t="s">
        <v>13</v>
      </c>
      <c r="C41" s="19" t="str">
        <f>CONCATENATE(N39,"_03_l")</f>
        <v>pinky_03_l</v>
      </c>
      <c r="D41" t="s">
        <v>14</v>
      </c>
      <c r="E41" s="7">
        <f>E40+N41</f>
        <v>67.7</v>
      </c>
      <c r="F41" t="s">
        <v>2</v>
      </c>
      <c r="G41" s="8">
        <f>G40+O41</f>
        <v>11.8</v>
      </c>
      <c r="H41" t="s">
        <v>2</v>
      </c>
      <c r="I41" s="9">
        <f>I40+P41</f>
        <v>127.3</v>
      </c>
      <c r="J41" t="s">
        <v>15</v>
      </c>
      <c r="K41" s="18" t="str">
        <f>C40</f>
        <v>pinky_02_l</v>
      </c>
      <c r="L41" t="s">
        <v>68</v>
      </c>
      <c r="M41" s="2" t="s">
        <v>8</v>
      </c>
      <c r="N41" s="3">
        <v>1.5</v>
      </c>
      <c r="O41" s="4">
        <v>0.2</v>
      </c>
      <c r="P41" s="5">
        <v>-0.1</v>
      </c>
      <c r="Q41"/>
    </row>
    <row r="42" spans="2:17">
      <c r="B42" s="13" t="s">
        <v>123</v>
      </c>
      <c r="E42" s="3">
        <v>65.7</v>
      </c>
      <c r="G42" s="4">
        <v>9.1999999999999993</v>
      </c>
      <c r="I42" s="5">
        <v>127.4</v>
      </c>
      <c r="Q42"/>
    </row>
    <row r="43" spans="2:17">
      <c r="B43" t="s">
        <v>107</v>
      </c>
      <c r="M43" s="2" t="s">
        <v>8</v>
      </c>
      <c r="Q43"/>
    </row>
    <row r="44" spans="2:17">
      <c r="B44" t="s">
        <v>13</v>
      </c>
      <c r="C44" s="19" t="str">
        <f>CONCATENATE(N44,"_01_l")</f>
        <v>ring_01_l</v>
      </c>
      <c r="D44" t="s">
        <v>14</v>
      </c>
      <c r="E44" s="7">
        <f>E42</f>
        <v>65.7</v>
      </c>
      <c r="F44" t="s">
        <v>2</v>
      </c>
      <c r="G44" s="8">
        <f>G42</f>
        <v>9.1999999999999993</v>
      </c>
      <c r="H44" t="s">
        <v>2</v>
      </c>
      <c r="I44" s="9">
        <f>I42</f>
        <v>127.4</v>
      </c>
      <c r="J44" t="s">
        <v>3</v>
      </c>
      <c r="M44" s="2" t="s">
        <v>8</v>
      </c>
      <c r="N44" s="1" t="s">
        <v>85</v>
      </c>
      <c r="Q44"/>
    </row>
    <row r="45" spans="2:17">
      <c r="B45" t="s">
        <v>13</v>
      </c>
      <c r="C45" s="19" t="str">
        <f>CONCATENATE(N44,"_02_l")</f>
        <v>ring_02_l</v>
      </c>
      <c r="D45" t="s">
        <v>14</v>
      </c>
      <c r="E45" s="7">
        <f>E44+N45</f>
        <v>68.100000000000009</v>
      </c>
      <c r="F45" t="s">
        <v>2</v>
      </c>
      <c r="G45" s="8">
        <f>G44+O45</f>
        <v>9.6</v>
      </c>
      <c r="H45" t="s">
        <v>2</v>
      </c>
      <c r="I45" s="9">
        <f>I44+P45</f>
        <v>127.30000000000001</v>
      </c>
      <c r="J45" t="s">
        <v>15</v>
      </c>
      <c r="K45" s="18" t="str">
        <f>C44</f>
        <v>ring_01_l</v>
      </c>
      <c r="L45" t="s">
        <v>68</v>
      </c>
      <c r="M45" s="2" t="s">
        <v>8</v>
      </c>
      <c r="N45" s="3">
        <v>2.4</v>
      </c>
      <c r="O45" s="4">
        <v>0.4</v>
      </c>
      <c r="P45" s="5">
        <v>-0.1</v>
      </c>
      <c r="Q45"/>
    </row>
    <row r="46" spans="2:17">
      <c r="B46" t="s">
        <v>13</v>
      </c>
      <c r="C46" s="19" t="str">
        <f>CONCATENATE(N44,"_03_l")</f>
        <v>ring_03_l</v>
      </c>
      <c r="D46" t="s">
        <v>14</v>
      </c>
      <c r="E46" s="7">
        <f>E45+N46</f>
        <v>70.500000000000014</v>
      </c>
      <c r="F46" t="s">
        <v>2</v>
      </c>
      <c r="G46" s="8">
        <f>G45+O46</f>
        <v>10</v>
      </c>
      <c r="H46" t="s">
        <v>2</v>
      </c>
      <c r="I46" s="9">
        <f>I45+P46</f>
        <v>127.30000000000001</v>
      </c>
      <c r="J46" t="s">
        <v>15</v>
      </c>
      <c r="K46" s="18" t="str">
        <f>C45</f>
        <v>ring_02_l</v>
      </c>
      <c r="L46" t="s">
        <v>68</v>
      </c>
      <c r="M46" s="2" t="s">
        <v>8</v>
      </c>
      <c r="N46" s="3">
        <v>2.4</v>
      </c>
      <c r="O46" s="4">
        <v>0.4</v>
      </c>
      <c r="P46" s="5">
        <v>0</v>
      </c>
      <c r="Q46"/>
    </row>
    <row r="47" spans="2:17">
      <c r="B47" s="13" t="s">
        <v>124</v>
      </c>
      <c r="E47" s="3">
        <v>66.2</v>
      </c>
      <c r="G47" s="4">
        <v>7.2</v>
      </c>
      <c r="I47" s="5">
        <v>127.4</v>
      </c>
      <c r="Q47"/>
    </row>
    <row r="48" spans="2:17">
      <c r="B48" t="s">
        <v>107</v>
      </c>
      <c r="M48" s="2" t="s">
        <v>8</v>
      </c>
      <c r="Q48"/>
    </row>
    <row r="49" spans="2:17">
      <c r="B49" t="s">
        <v>13</v>
      </c>
      <c r="C49" s="19" t="str">
        <f>CONCATENATE(N49,"_01_l")</f>
        <v>middle_01_l</v>
      </c>
      <c r="D49" t="s">
        <v>14</v>
      </c>
      <c r="E49" s="7">
        <f>E47</f>
        <v>66.2</v>
      </c>
      <c r="F49" t="s">
        <v>2</v>
      </c>
      <c r="G49" s="8">
        <f>G47</f>
        <v>7.2</v>
      </c>
      <c r="H49" t="s">
        <v>2</v>
      </c>
      <c r="I49" s="9">
        <f>I47</f>
        <v>127.4</v>
      </c>
      <c r="J49" t="s">
        <v>3</v>
      </c>
      <c r="M49" s="2" t="s">
        <v>8</v>
      </c>
      <c r="N49" s="1" t="s">
        <v>86</v>
      </c>
      <c r="Q49"/>
    </row>
    <row r="50" spans="2:17">
      <c r="B50" t="s">
        <v>13</v>
      </c>
      <c r="C50" s="19" t="str">
        <f>CONCATENATE(N49,"_02_l")</f>
        <v>middle_02_l</v>
      </c>
      <c r="D50" t="s">
        <v>14</v>
      </c>
      <c r="E50" s="7">
        <f>E49+N50</f>
        <v>68.8</v>
      </c>
      <c r="F50" t="s">
        <v>2</v>
      </c>
      <c r="G50" s="8">
        <f>G49+O50</f>
        <v>7.3</v>
      </c>
      <c r="H50" t="s">
        <v>2</v>
      </c>
      <c r="I50" s="9">
        <f>I49+P50</f>
        <v>127.30000000000001</v>
      </c>
      <c r="J50" t="s">
        <v>15</v>
      </c>
      <c r="K50" s="18" t="str">
        <f>C49</f>
        <v>middle_01_l</v>
      </c>
      <c r="L50" t="s">
        <v>68</v>
      </c>
      <c r="M50" s="2" t="s">
        <v>8</v>
      </c>
      <c r="N50" s="3">
        <v>2.6</v>
      </c>
      <c r="O50" s="4">
        <v>0.1</v>
      </c>
      <c r="P50" s="5">
        <v>-0.1</v>
      </c>
      <c r="Q50"/>
    </row>
    <row r="51" spans="2:17">
      <c r="B51" t="s">
        <v>13</v>
      </c>
      <c r="C51" s="19" t="str">
        <f>CONCATENATE(N49,"_03_l")</f>
        <v>middle_03_l</v>
      </c>
      <c r="D51" t="s">
        <v>14</v>
      </c>
      <c r="E51" s="7">
        <f>E50+N51</f>
        <v>71.2</v>
      </c>
      <c r="F51" t="s">
        <v>2</v>
      </c>
      <c r="G51" s="8">
        <f>G50+O51</f>
        <v>7.3</v>
      </c>
      <c r="H51" t="s">
        <v>2</v>
      </c>
      <c r="I51" s="9">
        <f>I50+P51</f>
        <v>127.4</v>
      </c>
      <c r="J51" t="s">
        <v>15</v>
      </c>
      <c r="K51" s="18" t="str">
        <f>C50</f>
        <v>middle_02_l</v>
      </c>
      <c r="L51" t="s">
        <v>68</v>
      </c>
      <c r="M51" s="2" t="s">
        <v>8</v>
      </c>
      <c r="N51" s="3">
        <v>2.4</v>
      </c>
      <c r="O51" s="4">
        <v>0</v>
      </c>
      <c r="P51" s="5">
        <v>0.1</v>
      </c>
      <c r="Q51"/>
    </row>
    <row r="52" spans="2:17">
      <c r="B52" s="13" t="s">
        <v>125</v>
      </c>
      <c r="E52" s="3">
        <v>65.7</v>
      </c>
      <c r="G52" s="4">
        <v>5.2</v>
      </c>
      <c r="I52" s="5">
        <v>127.3</v>
      </c>
      <c r="Q52"/>
    </row>
    <row r="53" spans="2:17">
      <c r="B53" t="s">
        <v>107</v>
      </c>
      <c r="M53" s="2" t="s">
        <v>8</v>
      </c>
      <c r="Q53"/>
    </row>
    <row r="54" spans="2:17">
      <c r="B54" t="s">
        <v>13</v>
      </c>
      <c r="C54" s="19" t="str">
        <f>CONCATENATE(N54,"_01_l")</f>
        <v>index_01_l</v>
      </c>
      <c r="D54" t="s">
        <v>14</v>
      </c>
      <c r="E54" s="7">
        <f>E52</f>
        <v>65.7</v>
      </c>
      <c r="F54" t="s">
        <v>2</v>
      </c>
      <c r="G54" s="8">
        <f>G52</f>
        <v>5.2</v>
      </c>
      <c r="H54" t="s">
        <v>2</v>
      </c>
      <c r="I54" s="9">
        <f>I52</f>
        <v>127.3</v>
      </c>
      <c r="J54" t="s">
        <v>3</v>
      </c>
      <c r="M54" s="2" t="s">
        <v>8</v>
      </c>
      <c r="N54" s="1" t="s">
        <v>87</v>
      </c>
      <c r="Q54"/>
    </row>
    <row r="55" spans="2:17">
      <c r="B55" t="s">
        <v>13</v>
      </c>
      <c r="C55" s="19" t="str">
        <f>CONCATENATE(N54,"_02_l")</f>
        <v>index_02_l</v>
      </c>
      <c r="D55" t="s">
        <v>14</v>
      </c>
      <c r="E55" s="7">
        <f>E54+N55</f>
        <v>67.8</v>
      </c>
      <c r="F55" t="s">
        <v>2</v>
      </c>
      <c r="G55" s="8">
        <f>G54+O55</f>
        <v>4.9000000000000004</v>
      </c>
      <c r="H55" t="s">
        <v>2</v>
      </c>
      <c r="I55" s="9">
        <f>I54+P55</f>
        <v>127.3</v>
      </c>
      <c r="J55" t="s">
        <v>15</v>
      </c>
      <c r="K55" s="18" t="str">
        <f>C54</f>
        <v>index_01_l</v>
      </c>
      <c r="L55" t="s">
        <v>68</v>
      </c>
      <c r="M55" s="2" t="s">
        <v>8</v>
      </c>
      <c r="N55" s="3">
        <v>2.1</v>
      </c>
      <c r="O55" s="4">
        <v>-0.3</v>
      </c>
      <c r="P55" s="5">
        <v>0</v>
      </c>
      <c r="Q55"/>
    </row>
    <row r="56" spans="2:17">
      <c r="B56" t="s">
        <v>13</v>
      </c>
      <c r="C56" s="19" t="str">
        <f>CONCATENATE(N54,"_03_l")</f>
        <v>index_03_l</v>
      </c>
      <c r="D56" t="s">
        <v>14</v>
      </c>
      <c r="E56" s="7">
        <f>E55+N56</f>
        <v>70.2</v>
      </c>
      <c r="F56" t="s">
        <v>2</v>
      </c>
      <c r="G56" s="8">
        <f>G55+O56</f>
        <v>4.6000000000000005</v>
      </c>
      <c r="H56" t="s">
        <v>2</v>
      </c>
      <c r="I56" s="9">
        <f>I55+P56</f>
        <v>127.3</v>
      </c>
      <c r="J56" t="s">
        <v>15</v>
      </c>
      <c r="K56" s="18" t="str">
        <f>C55</f>
        <v>index_02_l</v>
      </c>
      <c r="L56" t="s">
        <v>68</v>
      </c>
      <c r="M56" s="2" t="s">
        <v>8</v>
      </c>
      <c r="N56" s="3">
        <v>2.4</v>
      </c>
      <c r="O56" s="4">
        <v>-0.3</v>
      </c>
      <c r="P56" s="5">
        <v>0</v>
      </c>
      <c r="Q56"/>
    </row>
    <row r="57" spans="2:17">
      <c r="B57" t="s">
        <v>126</v>
      </c>
      <c r="E57" s="3">
        <v>59.8</v>
      </c>
      <c r="G57" s="4">
        <v>5.2</v>
      </c>
      <c r="I57" s="5">
        <v>127.2</v>
      </c>
      <c r="Q57"/>
    </row>
    <row r="58" spans="2:17">
      <c r="B58" t="s">
        <v>107</v>
      </c>
      <c r="M58" s="2" t="s">
        <v>8</v>
      </c>
      <c r="Q58"/>
    </row>
    <row r="59" spans="2:17">
      <c r="B59" t="s">
        <v>13</v>
      </c>
      <c r="C59" s="19" t="str">
        <f>CONCATENATE(N59,"_01_l")</f>
        <v>thumb_01_l</v>
      </c>
      <c r="D59" t="s">
        <v>14</v>
      </c>
      <c r="E59" s="7">
        <f>E57</f>
        <v>59.8</v>
      </c>
      <c r="F59" t="s">
        <v>2</v>
      </c>
      <c r="G59" s="8">
        <f>G57</f>
        <v>5.2</v>
      </c>
      <c r="H59" t="s">
        <v>2</v>
      </c>
      <c r="I59" s="9">
        <f>I57</f>
        <v>127.2</v>
      </c>
      <c r="J59" t="s">
        <v>3</v>
      </c>
      <c r="M59" s="2" t="s">
        <v>8</v>
      </c>
      <c r="N59" s="1" t="s">
        <v>88</v>
      </c>
      <c r="Q59"/>
    </row>
    <row r="60" spans="2:17">
      <c r="B60" t="s">
        <v>13</v>
      </c>
      <c r="C60" s="19" t="str">
        <f>CONCATENATE(N59,"_02_l")</f>
        <v>thumb_02_l</v>
      </c>
      <c r="D60" t="s">
        <v>14</v>
      </c>
      <c r="E60" s="7">
        <f>E59+N60</f>
        <v>61.099999999999994</v>
      </c>
      <c r="F60" t="s">
        <v>2</v>
      </c>
      <c r="G60" s="8">
        <f>G59+O60</f>
        <v>3.1</v>
      </c>
      <c r="H60" t="s">
        <v>2</v>
      </c>
      <c r="I60" s="9">
        <f>I59+P60</f>
        <v>127</v>
      </c>
      <c r="J60" t="s">
        <v>15</v>
      </c>
      <c r="K60" s="18" t="str">
        <f>C59</f>
        <v>thumb_01_l</v>
      </c>
      <c r="L60" t="s">
        <v>68</v>
      </c>
      <c r="M60" s="2" t="s">
        <v>8</v>
      </c>
      <c r="N60" s="3">
        <v>1.3</v>
      </c>
      <c r="O60" s="4">
        <v>-2.1</v>
      </c>
      <c r="P60" s="5">
        <v>-0.2</v>
      </c>
      <c r="Q60"/>
    </row>
    <row r="61" spans="2:17">
      <c r="B61" t="s">
        <v>13</v>
      </c>
      <c r="C61" s="19" t="str">
        <f>CONCATENATE(N59,"_03_l")</f>
        <v>thumb_03_l</v>
      </c>
      <c r="D61" t="s">
        <v>14</v>
      </c>
      <c r="E61" s="7">
        <f>E60+N61</f>
        <v>63.8</v>
      </c>
      <c r="F61" t="s">
        <v>2</v>
      </c>
      <c r="G61" s="8">
        <f>G60+O61</f>
        <v>2</v>
      </c>
      <c r="H61" t="s">
        <v>2</v>
      </c>
      <c r="I61" s="9">
        <f>I60+P61</f>
        <v>126</v>
      </c>
      <c r="J61" t="s">
        <v>15</v>
      </c>
      <c r="K61" s="18" t="str">
        <f>C60</f>
        <v>thumb_02_l</v>
      </c>
      <c r="L61" t="s">
        <v>68</v>
      </c>
      <c r="M61" s="2" t="s">
        <v>8</v>
      </c>
      <c r="N61" s="3">
        <v>2.7</v>
      </c>
      <c r="O61" s="4">
        <v>-1.1000000000000001</v>
      </c>
      <c r="P61" s="5">
        <v>-1</v>
      </c>
      <c r="Q61"/>
    </row>
    <row r="63" spans="2:17">
      <c r="B63" s="2" t="s">
        <v>29</v>
      </c>
      <c r="M63" s="2" t="s">
        <v>8</v>
      </c>
      <c r="Q63"/>
    </row>
    <row r="64" spans="2:17">
      <c r="B64" t="s">
        <v>26</v>
      </c>
      <c r="C64" s="18" t="str">
        <f>C39</f>
        <v>pinky_01_l</v>
      </c>
      <c r="D64" t="s">
        <v>27</v>
      </c>
      <c r="E64" s="18" t="str">
        <f>C34</f>
        <v>hand_l</v>
      </c>
      <c r="J64" t="s">
        <v>28</v>
      </c>
      <c r="M64" s="2" t="s">
        <v>8</v>
      </c>
      <c r="Q64"/>
    </row>
    <row r="65" spans="2:17">
      <c r="B65" t="s">
        <v>26</v>
      </c>
      <c r="C65" s="18" t="str">
        <f>C44</f>
        <v>ring_01_l</v>
      </c>
      <c r="D65" t="s">
        <v>27</v>
      </c>
      <c r="E65" s="18" t="str">
        <f>C34</f>
        <v>hand_l</v>
      </c>
      <c r="J65" t="s">
        <v>28</v>
      </c>
      <c r="M65" s="2" t="s">
        <v>8</v>
      </c>
      <c r="Q65"/>
    </row>
    <row r="66" spans="2:17">
      <c r="B66" t="s">
        <v>26</v>
      </c>
      <c r="C66" s="18" t="str">
        <f>C49</f>
        <v>middle_01_l</v>
      </c>
      <c r="D66" t="s">
        <v>27</v>
      </c>
      <c r="E66" s="18" t="str">
        <f>C34</f>
        <v>hand_l</v>
      </c>
      <c r="J66" t="s">
        <v>28</v>
      </c>
      <c r="M66" s="2" t="s">
        <v>8</v>
      </c>
      <c r="Q66"/>
    </row>
    <row r="67" spans="2:17">
      <c r="B67" t="s">
        <v>26</v>
      </c>
      <c r="C67" s="18" t="str">
        <f>C54</f>
        <v>index_01_l</v>
      </c>
      <c r="D67" t="s">
        <v>27</v>
      </c>
      <c r="E67" s="18" t="str">
        <f>C34</f>
        <v>hand_l</v>
      </c>
      <c r="J67" t="s">
        <v>28</v>
      </c>
      <c r="M67" s="2" t="s">
        <v>8</v>
      </c>
      <c r="Q67"/>
    </row>
    <row r="68" spans="2:17">
      <c r="B68" t="s">
        <v>26</v>
      </c>
      <c r="C68" s="18" t="str">
        <f>C59</f>
        <v>thumb_01_l</v>
      </c>
      <c r="D68" t="s">
        <v>27</v>
      </c>
      <c r="E68" s="18" t="str">
        <f>C34</f>
        <v>hand_l</v>
      </c>
      <c r="J68" t="s">
        <v>28</v>
      </c>
      <c r="M68" s="2" t="s">
        <v>8</v>
      </c>
      <c r="Q68"/>
    </row>
    <row r="69" spans="2:17">
      <c r="B69" t="s">
        <v>26</v>
      </c>
      <c r="C69" s="18" t="str">
        <f>C31</f>
        <v>clavicle_l</v>
      </c>
      <c r="D69" t="s">
        <v>27</v>
      </c>
      <c r="E69" s="18" t="str">
        <f>C15</f>
        <v>spine_03</v>
      </c>
      <c r="J69" t="s">
        <v>28</v>
      </c>
      <c r="M69" s="2" t="s">
        <v>8</v>
      </c>
      <c r="Q69"/>
    </row>
    <row r="70" spans="2:17">
      <c r="B70" t="s">
        <v>26</v>
      </c>
      <c r="C70" s="18" t="str">
        <f>C24</f>
        <v>thigh_l</v>
      </c>
      <c r="D70" t="s">
        <v>27</v>
      </c>
      <c r="E70" s="18" t="str">
        <f>C12</f>
        <v>pelvis</v>
      </c>
      <c r="J70" t="s">
        <v>28</v>
      </c>
      <c r="M70" s="2" t="s">
        <v>8</v>
      </c>
      <c r="Q70"/>
    </row>
    <row r="71" spans="2:17">
      <c r="B71" t="s">
        <v>26</v>
      </c>
      <c r="C71" s="18" t="str">
        <f>C12</f>
        <v>pelvis</v>
      </c>
      <c r="D71" t="s">
        <v>27</v>
      </c>
      <c r="E71" s="18" t="str">
        <f>C8</f>
        <v>root</v>
      </c>
      <c r="J71" t="s">
        <v>28</v>
      </c>
      <c r="M71" s="2" t="s">
        <v>8</v>
      </c>
      <c r="Q71"/>
    </row>
    <row r="73" spans="2:17">
      <c r="B73" s="2" t="s">
        <v>95</v>
      </c>
      <c r="C73" s="4"/>
      <c r="D73" s="5"/>
      <c r="E73"/>
      <c r="G73"/>
      <c r="I73"/>
      <c r="M73"/>
      <c r="N73"/>
      <c r="O73"/>
      <c r="P73" s="12"/>
      <c r="Q73"/>
    </row>
    <row r="74" spans="2:17">
      <c r="B74" t="s">
        <v>25</v>
      </c>
      <c r="C74" s="18" t="str">
        <f>C31</f>
        <v>clavicle_l</v>
      </c>
      <c r="J74" t="s">
        <v>69</v>
      </c>
      <c r="M74" s="2" t="s">
        <v>8</v>
      </c>
      <c r="Q74"/>
    </row>
    <row r="75" spans="2:17">
      <c r="B75" t="s">
        <v>25</v>
      </c>
      <c r="C75" s="18" t="str">
        <f>C24</f>
        <v>thigh_l</v>
      </c>
      <c r="J75" t="s">
        <v>69</v>
      </c>
      <c r="M75" s="2" t="s">
        <v>8</v>
      </c>
      <c r="Q75"/>
    </row>
    <row r="77" spans="2:17">
      <c r="B77" s="2" t="s">
        <v>62</v>
      </c>
      <c r="Q77"/>
    </row>
    <row r="78" spans="2:17">
      <c r="B78" t="s">
        <v>32</v>
      </c>
      <c r="C78" s="19" t="str">
        <f>CONCATENATE("skinCluster_", C79)</f>
        <v>skinCluster_mesh_luka_body</v>
      </c>
      <c r="J78" t="s">
        <v>35</v>
      </c>
      <c r="M78" s="2" t="s">
        <v>8</v>
      </c>
      <c r="Q78"/>
    </row>
    <row r="79" spans="2:17">
      <c r="B79" t="s">
        <v>33</v>
      </c>
      <c r="C79" s="1" t="s">
        <v>31</v>
      </c>
      <c r="J79" t="s">
        <v>34</v>
      </c>
      <c r="M79" s="2" t="s">
        <v>8</v>
      </c>
      <c r="Q79"/>
    </row>
    <row r="80" spans="2:17">
      <c r="B80" t="s">
        <v>30</v>
      </c>
      <c r="C80" s="18" t="str">
        <f>C79</f>
        <v>mesh_luka_body</v>
      </c>
      <c r="D80" t="s">
        <v>27</v>
      </c>
      <c r="E80" s="18" t="str">
        <f>C12</f>
        <v>pelvis</v>
      </c>
      <c r="G80" t="s">
        <v>36</v>
      </c>
      <c r="I80" s="18" t="str">
        <f>C78</f>
        <v>skinCluster_mesh_luka_body</v>
      </c>
      <c r="L80" t="s">
        <v>157</v>
      </c>
      <c r="M80" s="2" t="s">
        <v>8</v>
      </c>
      <c r="Q80"/>
    </row>
    <row r="81" spans="1:17">
      <c r="B81" t="s">
        <v>30</v>
      </c>
      <c r="C81" s="18" t="str">
        <f>C78</f>
        <v>skinCluster_mesh_luka_body</v>
      </c>
      <c r="E81" s="6"/>
      <c r="G81"/>
      <c r="I81" s="6"/>
      <c r="J81" t="s">
        <v>109</v>
      </c>
      <c r="M81" s="2" t="s">
        <v>8</v>
      </c>
      <c r="Q81"/>
    </row>
    <row r="82" spans="1:17">
      <c r="B82" t="s">
        <v>32</v>
      </c>
      <c r="C82" s="19" t="str">
        <f>CONCATENATE("skinCluster_", C83)</f>
        <v>skinCluster_mesh_luka_hair</v>
      </c>
      <c r="J82" t="s">
        <v>35</v>
      </c>
      <c r="M82" s="2" t="s">
        <v>8</v>
      </c>
      <c r="Q82"/>
    </row>
    <row r="83" spans="1:17">
      <c r="B83" t="s">
        <v>33</v>
      </c>
      <c r="C83" s="1" t="s">
        <v>96</v>
      </c>
      <c r="J83" t="s">
        <v>34</v>
      </c>
      <c r="M83" s="2" t="s">
        <v>8</v>
      </c>
      <c r="O83"/>
      <c r="P83"/>
      <c r="Q83"/>
    </row>
    <row r="84" spans="1:17">
      <c r="B84" t="s">
        <v>30</v>
      </c>
      <c r="C84" s="18" t="str">
        <f>C83</f>
        <v>mesh_luka_hair</v>
      </c>
      <c r="D84" t="s">
        <v>27</v>
      </c>
      <c r="E84" s="18" t="str">
        <f>C12</f>
        <v>pelvis</v>
      </c>
      <c r="G84" t="s">
        <v>36</v>
      </c>
      <c r="I84" s="18" t="str">
        <f>C82</f>
        <v>skinCluster_mesh_luka_hair</v>
      </c>
      <c r="L84" t="s">
        <v>157</v>
      </c>
      <c r="M84" s="2" t="s">
        <v>8</v>
      </c>
      <c r="O84"/>
      <c r="P84"/>
      <c r="Q84"/>
    </row>
    <row r="86" spans="1:17">
      <c r="A86" s="2" t="s">
        <v>64</v>
      </c>
      <c r="O86"/>
      <c r="P86"/>
      <c r="Q86"/>
    </row>
    <row r="87" spans="1:17">
      <c r="B87" s="2" t="s">
        <v>127</v>
      </c>
      <c r="O87"/>
      <c r="P87"/>
      <c r="Q87"/>
    </row>
    <row r="88" spans="1:17">
      <c r="B88" t="s">
        <v>37</v>
      </c>
      <c r="C88" s="18" t="str">
        <f>C12</f>
        <v>pelvis</v>
      </c>
      <c r="D88" t="s">
        <v>38</v>
      </c>
      <c r="E88" s="18" t="str">
        <f>C15</f>
        <v>spine_03</v>
      </c>
      <c r="G88" t="s">
        <v>36</v>
      </c>
      <c r="I88" s="1" t="s">
        <v>50</v>
      </c>
      <c r="J88" t="s">
        <v>39</v>
      </c>
      <c r="M88" s="2" t="s">
        <v>8</v>
      </c>
      <c r="O88"/>
      <c r="P88"/>
      <c r="Q88"/>
    </row>
    <row r="89" spans="1:17">
      <c r="B89" t="s">
        <v>40</v>
      </c>
      <c r="C89" s="14" t="s">
        <v>41</v>
      </c>
      <c r="D89" t="s">
        <v>27</v>
      </c>
      <c r="E89" s="19" t="str">
        <f>CONCATENATE(I88, "_curve")</f>
        <v>ik_spine_curve</v>
      </c>
      <c r="J89" t="s">
        <v>28</v>
      </c>
      <c r="M89" s="2" t="s">
        <v>8</v>
      </c>
      <c r="O89"/>
      <c r="P89"/>
      <c r="Q89"/>
    </row>
    <row r="90" spans="1:17">
      <c r="B90" t="s">
        <v>40</v>
      </c>
      <c r="C90" s="14" t="s">
        <v>42</v>
      </c>
      <c r="D90" t="s">
        <v>27</v>
      </c>
      <c r="E90" s="19" t="str">
        <f>CONCATENATE(I88, "_effector")</f>
        <v>ik_spine_effector</v>
      </c>
      <c r="J90" t="s">
        <v>28</v>
      </c>
      <c r="M90" s="2" t="s">
        <v>8</v>
      </c>
      <c r="O90"/>
      <c r="P90"/>
      <c r="Q90"/>
    </row>
    <row r="91" spans="1:17">
      <c r="B91" t="s">
        <v>26</v>
      </c>
      <c r="C91" s="18" t="str">
        <f>E89</f>
        <v>ik_spine_curve</v>
      </c>
      <c r="J91" t="s">
        <v>45</v>
      </c>
      <c r="M91" s="2" t="s">
        <v>8</v>
      </c>
      <c r="N91" s="1"/>
      <c r="O91"/>
      <c r="P91"/>
      <c r="Q91"/>
    </row>
    <row r="93" spans="1:17">
      <c r="B93" s="2" t="s">
        <v>128</v>
      </c>
      <c r="O93"/>
      <c r="P93"/>
      <c r="Q93"/>
    </row>
    <row r="94" spans="1:17">
      <c r="B94" t="s">
        <v>43</v>
      </c>
      <c r="C94" s="18" t="str">
        <f>C12</f>
        <v>pelvis</v>
      </c>
      <c r="D94" t="s">
        <v>36</v>
      </c>
      <c r="E94" s="19" t="str">
        <f>CONCATENATE(N94, "_bind")</f>
        <v>hip_bind</v>
      </c>
      <c r="J94" t="s">
        <v>44</v>
      </c>
      <c r="M94" s="2" t="s">
        <v>8</v>
      </c>
      <c r="N94" s="1" t="s">
        <v>57</v>
      </c>
      <c r="O94"/>
      <c r="P94"/>
      <c r="Q94"/>
    </row>
    <row r="95" spans="1:17">
      <c r="B95" t="s">
        <v>43</v>
      </c>
      <c r="C95" s="18" t="str">
        <f>C15</f>
        <v>spine_03</v>
      </c>
      <c r="D95" t="s">
        <v>36</v>
      </c>
      <c r="E95" s="19" t="str">
        <f>CONCATENATE(N95, "_bind")</f>
        <v>shoulder_bind</v>
      </c>
      <c r="J95" t="s">
        <v>44</v>
      </c>
      <c r="M95" s="2" t="s">
        <v>8</v>
      </c>
      <c r="N95" s="1" t="s">
        <v>58</v>
      </c>
      <c r="O95"/>
      <c r="P95"/>
      <c r="Q95"/>
    </row>
    <row r="96" spans="1:17">
      <c r="B96" t="s">
        <v>26</v>
      </c>
      <c r="C96" s="18" t="str">
        <f>E94</f>
        <v>hip_bind</v>
      </c>
      <c r="J96" t="s">
        <v>45</v>
      </c>
      <c r="M96" s="2" t="s">
        <v>8</v>
      </c>
      <c r="N96" s="1"/>
      <c r="O96"/>
      <c r="P96"/>
      <c r="Q96"/>
    </row>
    <row r="97" spans="2:17">
      <c r="B97" t="s">
        <v>26</v>
      </c>
      <c r="C97" s="18" t="str">
        <f>E95</f>
        <v>shoulder_bind</v>
      </c>
      <c r="J97" t="s">
        <v>45</v>
      </c>
      <c r="M97" s="2" t="s">
        <v>8</v>
      </c>
      <c r="O97"/>
      <c r="P97"/>
      <c r="Q97"/>
    </row>
    <row r="99" spans="2:17">
      <c r="B99" s="2" t="s">
        <v>129</v>
      </c>
      <c r="O99"/>
      <c r="P99"/>
      <c r="Q99"/>
    </row>
    <row r="100" spans="2:17">
      <c r="B100" t="s">
        <v>32</v>
      </c>
      <c r="C100" s="19" t="str">
        <f>CONCATENATE("skinCluster_", C101)</f>
        <v>skinCluster_ik_spine_curve</v>
      </c>
      <c r="J100" t="s">
        <v>35</v>
      </c>
      <c r="M100" s="2" t="s">
        <v>8</v>
      </c>
      <c r="O100"/>
      <c r="P100"/>
      <c r="Q100"/>
    </row>
    <row r="101" spans="2:17">
      <c r="B101" t="s">
        <v>33</v>
      </c>
      <c r="C101" s="18" t="str">
        <f>E89</f>
        <v>ik_spine_curve</v>
      </c>
      <c r="J101" t="s">
        <v>34</v>
      </c>
      <c r="M101" s="2" t="s">
        <v>8</v>
      </c>
    </row>
    <row r="102" spans="2:17">
      <c r="B102" t="s">
        <v>30</v>
      </c>
      <c r="C102" s="18" t="str">
        <f>C101</f>
        <v>ik_spine_curve</v>
      </c>
      <c r="D102" t="s">
        <v>27</v>
      </c>
      <c r="E102" s="18" t="str">
        <f>E95</f>
        <v>shoulder_bind</v>
      </c>
      <c r="G102" t="s">
        <v>27</v>
      </c>
      <c r="I102" s="18" t="str">
        <f>E94</f>
        <v>hip_bind</v>
      </c>
      <c r="J102" t="s">
        <v>46</v>
      </c>
      <c r="M102" s="2" t="s">
        <v>8</v>
      </c>
    </row>
    <row r="104" spans="2:17">
      <c r="B104" s="2" t="s">
        <v>130</v>
      </c>
    </row>
    <row r="105" spans="2:17">
      <c r="B105" t="s">
        <v>47</v>
      </c>
      <c r="C105" s="19" t="str">
        <f>CONCATENATE(N94, "_CTRL")</f>
        <v>hip_CTRL</v>
      </c>
      <c r="D105" t="s">
        <v>48</v>
      </c>
      <c r="E105" s="3">
        <f>E12+N105</f>
        <v>0</v>
      </c>
      <c r="F105" t="s">
        <v>2</v>
      </c>
      <c r="G105" s="4">
        <f>G12+O105</f>
        <v>3.0999999999999996</v>
      </c>
      <c r="H105" t="s">
        <v>2</v>
      </c>
      <c r="I105" s="5">
        <f>I12+P105</f>
        <v>94</v>
      </c>
      <c r="J105" t="s">
        <v>70</v>
      </c>
      <c r="K105" s="18">
        <f>Q105</f>
        <v>17</v>
      </c>
      <c r="L105" t="s">
        <v>71</v>
      </c>
      <c r="M105" s="2" t="s">
        <v>8</v>
      </c>
      <c r="N105" s="3">
        <v>0</v>
      </c>
      <c r="O105" s="4">
        <v>-4</v>
      </c>
      <c r="P105" s="5">
        <v>0</v>
      </c>
      <c r="Q105" s="11">
        <v>17</v>
      </c>
    </row>
    <row r="106" spans="2:17">
      <c r="B106" t="s">
        <v>49</v>
      </c>
      <c r="E106" s="3">
        <f>E105-N105</f>
        <v>0</v>
      </c>
      <c r="F106" t="s">
        <v>2</v>
      </c>
      <c r="G106" s="4">
        <f>G105-O105</f>
        <v>7.1</v>
      </c>
      <c r="H106" t="s">
        <v>2</v>
      </c>
      <c r="I106" s="5">
        <f>I105-P105</f>
        <v>94</v>
      </c>
      <c r="J106" s="19" t="str">
        <f>CONCATENATE(", """, C105, ".scalePivot"", """, C105, ".rotatePivot"")")</f>
        <v>, "hip_CTRL.scalePivot", "hip_CTRL.rotatePivot")</v>
      </c>
      <c r="L106" s="1"/>
      <c r="M106" s="2" t="s">
        <v>8</v>
      </c>
    </row>
    <row r="108" spans="2:17">
      <c r="B108" s="2" t="s">
        <v>131</v>
      </c>
    </row>
    <row r="109" spans="2:17">
      <c r="B109" t="s">
        <v>47</v>
      </c>
      <c r="C109" s="19" t="str">
        <f>CONCATENATE(N95, "_CTRL")</f>
        <v>shoulder_CTRL</v>
      </c>
      <c r="D109" t="s">
        <v>48</v>
      </c>
      <c r="E109" s="3">
        <f>E15+N109</f>
        <v>0</v>
      </c>
      <c r="F109" t="s">
        <v>2</v>
      </c>
      <c r="G109" s="4">
        <f>G15+O109</f>
        <v>3.0999999999999996</v>
      </c>
      <c r="H109" t="s">
        <v>2</v>
      </c>
      <c r="I109" s="5">
        <f>I15+P109</f>
        <v>125</v>
      </c>
      <c r="J109" t="s">
        <v>70</v>
      </c>
      <c r="K109" s="18">
        <f>Q109</f>
        <v>18</v>
      </c>
      <c r="L109" t="s">
        <v>71</v>
      </c>
      <c r="M109" s="2" t="s">
        <v>8</v>
      </c>
      <c r="N109" s="3">
        <v>0</v>
      </c>
      <c r="O109" s="4">
        <v>-4</v>
      </c>
      <c r="P109" s="5">
        <v>0</v>
      </c>
      <c r="Q109" s="11">
        <v>18</v>
      </c>
    </row>
    <row r="110" spans="2:17">
      <c r="B110" t="s">
        <v>49</v>
      </c>
      <c r="E110" s="3">
        <f>E109-N109</f>
        <v>0</v>
      </c>
      <c r="F110" t="s">
        <v>2</v>
      </c>
      <c r="G110" s="4">
        <f>G109-O109</f>
        <v>7.1</v>
      </c>
      <c r="H110" t="s">
        <v>2</v>
      </c>
      <c r="I110" s="5">
        <f>I109-P109</f>
        <v>125</v>
      </c>
      <c r="J110" s="19" t="str">
        <f>CONCATENATE(", """, C109, ".scalePivot"", """, C109, ".rotatePivot"")")</f>
        <v>, "shoulder_CTRL.scalePivot", "shoulder_CTRL.rotatePivot")</v>
      </c>
      <c r="L110" s="1"/>
      <c r="M110" s="2" t="s">
        <v>8</v>
      </c>
    </row>
    <row r="112" spans="2:17">
      <c r="B112" s="2" t="s">
        <v>132</v>
      </c>
    </row>
    <row r="113" spans="1:17">
      <c r="B113" t="s">
        <v>51</v>
      </c>
      <c r="C113" s="19" t="str">
        <f>CONCATENATE(C105, ".rotateOrder")</f>
        <v>hip_CTRL.rotateOrder</v>
      </c>
      <c r="D113" t="s">
        <v>52</v>
      </c>
      <c r="E113" s="10">
        <v>4</v>
      </c>
      <c r="J113" t="s">
        <v>53</v>
      </c>
      <c r="M113" s="2" t="s">
        <v>8</v>
      </c>
      <c r="N113" s="3" t="s">
        <v>92</v>
      </c>
    </row>
    <row r="114" spans="1:17">
      <c r="B114" t="s">
        <v>51</v>
      </c>
      <c r="C114" s="19" t="str">
        <f>CONCATENATE(E94, ".rotateOrder")</f>
        <v>hip_bind.rotateOrder</v>
      </c>
      <c r="D114" t="s">
        <v>52</v>
      </c>
      <c r="E114" s="10">
        <v>4</v>
      </c>
      <c r="J114" t="s">
        <v>53</v>
      </c>
      <c r="M114" s="2" t="s">
        <v>8</v>
      </c>
      <c r="N114" s="3" t="s">
        <v>92</v>
      </c>
    </row>
    <row r="115" spans="1:17">
      <c r="B115" t="s">
        <v>51</v>
      </c>
      <c r="C115" s="19" t="str">
        <f>CONCATENATE(C109, ".rotateOrder")</f>
        <v>shoulder_CTRL.rotateOrder</v>
      </c>
      <c r="D115" t="s">
        <v>52</v>
      </c>
      <c r="E115" s="10">
        <v>4</v>
      </c>
      <c r="J115" t="s">
        <v>53</v>
      </c>
      <c r="M115" s="2" t="s">
        <v>8</v>
      </c>
      <c r="N115" s="3" t="s">
        <v>92</v>
      </c>
      <c r="O115"/>
      <c r="P115"/>
      <c r="Q115"/>
    </row>
    <row r="116" spans="1:17">
      <c r="B116" t="s">
        <v>51</v>
      </c>
      <c r="C116" s="19" t="str">
        <f>CONCATENATE(E95, ".rotateOrder")</f>
        <v>shoulder_bind.rotateOrder</v>
      </c>
      <c r="D116" t="s">
        <v>52</v>
      </c>
      <c r="E116" s="10">
        <v>4</v>
      </c>
      <c r="J116" t="s">
        <v>53</v>
      </c>
      <c r="M116" s="2" t="s">
        <v>8</v>
      </c>
      <c r="N116" s="3" t="s">
        <v>92</v>
      </c>
      <c r="O116"/>
      <c r="P116"/>
      <c r="Q116"/>
    </row>
    <row r="117" spans="1:17">
      <c r="C117" s="6"/>
      <c r="E117" s="10"/>
      <c r="O117"/>
      <c r="P117"/>
      <c r="Q117"/>
    </row>
    <row r="118" spans="1:17">
      <c r="B118" s="2" t="s">
        <v>133</v>
      </c>
      <c r="C118" s="6"/>
      <c r="E118" s="10"/>
      <c r="O118"/>
      <c r="P118"/>
      <c r="Q118"/>
    </row>
    <row r="119" spans="1:17">
      <c r="B119" t="s">
        <v>59</v>
      </c>
      <c r="C119" s="18" t="str">
        <f>C105</f>
        <v>hip_CTRL</v>
      </c>
      <c r="D119" t="s">
        <v>27</v>
      </c>
      <c r="E119" s="18" t="str">
        <f>E94</f>
        <v>hip_bind</v>
      </c>
      <c r="J119" t="s">
        <v>60</v>
      </c>
      <c r="M119" s="2" t="s">
        <v>8</v>
      </c>
      <c r="O119"/>
      <c r="P119"/>
      <c r="Q119"/>
    </row>
    <row r="120" spans="1:17">
      <c r="B120" t="s">
        <v>59</v>
      </c>
      <c r="C120" s="18" t="str">
        <f>C109</f>
        <v>shoulder_CTRL</v>
      </c>
      <c r="D120" t="s">
        <v>27</v>
      </c>
      <c r="E120" s="18" t="str">
        <f>E95</f>
        <v>shoulder_bind</v>
      </c>
      <c r="J120" t="s">
        <v>60</v>
      </c>
      <c r="M120" s="2" t="s">
        <v>8</v>
      </c>
      <c r="O120"/>
      <c r="P120"/>
      <c r="Q120"/>
    </row>
    <row r="122" spans="1:17">
      <c r="B122" s="2" t="s">
        <v>134</v>
      </c>
      <c r="O122"/>
      <c r="P122"/>
      <c r="Q122"/>
    </row>
    <row r="123" spans="1:17">
      <c r="B123" t="s">
        <v>51</v>
      </c>
      <c r="C123" s="19" t="str">
        <f>CONCATENATE(I88, ".dTwistControlEnable")</f>
        <v>ik_spine.dTwistControlEnable</v>
      </c>
      <c r="D123" t="s">
        <v>52</v>
      </c>
      <c r="E123" s="10">
        <v>1</v>
      </c>
      <c r="J123" t="s">
        <v>53</v>
      </c>
      <c r="M123" s="2" t="s">
        <v>8</v>
      </c>
      <c r="O123"/>
      <c r="P123"/>
      <c r="Q123"/>
    </row>
    <row r="124" spans="1:17">
      <c r="B124" t="s">
        <v>51</v>
      </c>
      <c r="C124" s="19" t="str">
        <f>CONCATENATE(I88, ".dWorldUpType")</f>
        <v>ik_spine.dWorldUpType</v>
      </c>
      <c r="D124" t="s">
        <v>52</v>
      </c>
      <c r="E124" s="10">
        <v>4</v>
      </c>
      <c r="J124" t="s">
        <v>53</v>
      </c>
      <c r="M124" s="2" t="s">
        <v>8</v>
      </c>
      <c r="O124"/>
      <c r="P124"/>
      <c r="Q124"/>
    </row>
    <row r="125" spans="1:17">
      <c r="B125" t="s">
        <v>63</v>
      </c>
      <c r="C125" s="19" t="str">
        <f>CONCATENATE(E94, ".worldMatrix[0]")</f>
        <v>hip_bind.worldMatrix[0]</v>
      </c>
      <c r="D125" t="s">
        <v>27</v>
      </c>
      <c r="E125" s="19" t="str">
        <f>CONCATENATE(I88,".dWorldUpMatrix")</f>
        <v>ik_spine.dWorldUpMatrix</v>
      </c>
      <c r="J125" t="s">
        <v>28</v>
      </c>
      <c r="M125" s="2" t="s">
        <v>8</v>
      </c>
      <c r="O125"/>
      <c r="P125"/>
      <c r="Q125"/>
    </row>
    <row r="126" spans="1:17">
      <c r="B126" t="s">
        <v>63</v>
      </c>
      <c r="C126" s="19" t="str">
        <f>CONCATENATE(E95, ".worldMatrix[0]")</f>
        <v>shoulder_bind.worldMatrix[0]</v>
      </c>
      <c r="D126" t="s">
        <v>27</v>
      </c>
      <c r="E126" s="19" t="str">
        <f>CONCATENATE(I88,".dWorldUpMatrixEnd")</f>
        <v>ik_spine.dWorldUpMatrixEnd</v>
      </c>
      <c r="J126" t="s">
        <v>28</v>
      </c>
      <c r="M126" s="2" t="s">
        <v>8</v>
      </c>
      <c r="O126"/>
      <c r="P126"/>
      <c r="Q126"/>
    </row>
    <row r="128" spans="1:17">
      <c r="A128" s="2" t="s">
        <v>65</v>
      </c>
      <c r="O128"/>
      <c r="P128"/>
      <c r="Q128"/>
    </row>
    <row r="129" spans="2:17">
      <c r="B129" s="2" t="s">
        <v>135</v>
      </c>
      <c r="O129"/>
      <c r="P129"/>
      <c r="Q129"/>
    </row>
    <row r="130" spans="2:17">
      <c r="B130" t="s">
        <v>19</v>
      </c>
      <c r="M130" s="2" t="s">
        <v>8</v>
      </c>
      <c r="O130"/>
      <c r="P130"/>
      <c r="Q130"/>
    </row>
    <row r="131" spans="2:17">
      <c r="B131" t="s">
        <v>13</v>
      </c>
      <c r="C131" s="19" t="str">
        <f>CONCATENATE("fk_", N94)</f>
        <v>fk_hip</v>
      </c>
      <c r="D131" t="s">
        <v>14</v>
      </c>
      <c r="E131" s="7">
        <f>E12</f>
        <v>0</v>
      </c>
      <c r="F131" t="s">
        <v>2</v>
      </c>
      <c r="G131" s="8">
        <f>G12</f>
        <v>7.1</v>
      </c>
      <c r="H131" t="s">
        <v>2</v>
      </c>
      <c r="I131" s="9">
        <f>I12</f>
        <v>94</v>
      </c>
      <c r="J131" t="s">
        <v>3</v>
      </c>
      <c r="M131" s="2" t="s">
        <v>8</v>
      </c>
      <c r="O131"/>
      <c r="P131"/>
      <c r="Q131"/>
    </row>
    <row r="132" spans="2:17">
      <c r="B132" t="s">
        <v>13</v>
      </c>
      <c r="C132" s="19" t="str">
        <f>CONCATENATE("fk_", C13)</f>
        <v>fk_spine_01</v>
      </c>
      <c r="D132" t="s">
        <v>14</v>
      </c>
      <c r="E132" s="7">
        <f>E13</f>
        <v>0</v>
      </c>
      <c r="F132" t="s">
        <v>2</v>
      </c>
      <c r="G132" s="8">
        <f>G13</f>
        <v>7.1</v>
      </c>
      <c r="H132" t="s">
        <v>2</v>
      </c>
      <c r="I132" s="9">
        <f>I13</f>
        <v>101</v>
      </c>
      <c r="J132" t="s">
        <v>15</v>
      </c>
      <c r="K132" s="18" t="str">
        <f>C131</f>
        <v>fk_hip</v>
      </c>
      <c r="L132" t="s">
        <v>68</v>
      </c>
      <c r="M132" s="2" t="s">
        <v>8</v>
      </c>
      <c r="O132"/>
      <c r="P132"/>
      <c r="Q132"/>
    </row>
    <row r="133" spans="2:17">
      <c r="B133" t="s">
        <v>13</v>
      </c>
      <c r="C133" s="19" t="str">
        <f>CONCATENATE("fk_", C14)</f>
        <v>fk_spine_02</v>
      </c>
      <c r="D133" t="s">
        <v>14</v>
      </c>
      <c r="E133" s="7">
        <f>E14</f>
        <v>0</v>
      </c>
      <c r="F133" t="s">
        <v>2</v>
      </c>
      <c r="G133" s="8">
        <f>G14</f>
        <v>7.1</v>
      </c>
      <c r="H133" t="s">
        <v>2</v>
      </c>
      <c r="I133" s="9">
        <f>I14</f>
        <v>113</v>
      </c>
      <c r="J133" t="s">
        <v>15</v>
      </c>
      <c r="K133" s="18" t="str">
        <f>C132</f>
        <v>fk_spine_01</v>
      </c>
      <c r="L133" t="s">
        <v>68</v>
      </c>
      <c r="M133" s="2" t="s">
        <v>8</v>
      </c>
      <c r="O133"/>
      <c r="P133"/>
      <c r="Q133"/>
    </row>
    <row r="134" spans="2:17">
      <c r="B134" t="s">
        <v>13</v>
      </c>
      <c r="C134" s="19" t="str">
        <f>CONCATENATE("fk_", N95)</f>
        <v>fk_shoulder</v>
      </c>
      <c r="D134" t="s">
        <v>14</v>
      </c>
      <c r="E134" s="7">
        <f>E15</f>
        <v>0</v>
      </c>
      <c r="F134" t="s">
        <v>2</v>
      </c>
      <c r="G134" s="8">
        <f>G15</f>
        <v>7.1</v>
      </c>
      <c r="H134" t="s">
        <v>2</v>
      </c>
      <c r="I134" s="9">
        <f>I15</f>
        <v>125</v>
      </c>
      <c r="J134" t="s">
        <v>15</v>
      </c>
      <c r="K134" s="18" t="str">
        <f>C133</f>
        <v>fk_spine_02</v>
      </c>
      <c r="L134" t="s">
        <v>68</v>
      </c>
      <c r="M134" s="2" t="s">
        <v>8</v>
      </c>
      <c r="O134"/>
      <c r="P134"/>
      <c r="Q134"/>
    </row>
    <row r="136" spans="2:17">
      <c r="B136" s="2" t="s">
        <v>136</v>
      </c>
      <c r="O136"/>
      <c r="P136"/>
      <c r="Q136"/>
    </row>
    <row r="137" spans="2:17">
      <c r="B137" t="s">
        <v>66</v>
      </c>
      <c r="C137" s="18" t="str">
        <f>C131</f>
        <v>fk_hip</v>
      </c>
      <c r="J137" t="s">
        <v>67</v>
      </c>
      <c r="M137" s="2" t="s">
        <v>8</v>
      </c>
      <c r="O137"/>
      <c r="P137"/>
      <c r="Q137"/>
    </row>
    <row r="139" spans="2:17">
      <c r="B139" s="2" t="s">
        <v>137</v>
      </c>
      <c r="O139"/>
      <c r="P139"/>
      <c r="Q139"/>
    </row>
    <row r="140" spans="2:17">
      <c r="B140" t="s">
        <v>51</v>
      </c>
      <c r="C140" s="19" t="str">
        <f>CONCATENATE(C132, ".rotateOrder")</f>
        <v>fk_spine_01.rotateOrder</v>
      </c>
      <c r="D140" t="s">
        <v>52</v>
      </c>
      <c r="E140" s="10">
        <v>5</v>
      </c>
      <c r="J140" t="s">
        <v>53</v>
      </c>
      <c r="M140" s="2" t="s">
        <v>8</v>
      </c>
      <c r="N140" s="3" t="s">
        <v>93</v>
      </c>
      <c r="O140"/>
      <c r="P140"/>
      <c r="Q140"/>
    </row>
    <row r="141" spans="2:17">
      <c r="B141" t="s">
        <v>51</v>
      </c>
      <c r="C141" s="19" t="str">
        <f>CONCATENATE(C133, ".rotateOrder")</f>
        <v>fk_spine_02.rotateOrder</v>
      </c>
      <c r="D141" t="s">
        <v>52</v>
      </c>
      <c r="E141" s="10">
        <v>5</v>
      </c>
      <c r="J141" t="s">
        <v>53</v>
      </c>
      <c r="M141" s="2" t="s">
        <v>8</v>
      </c>
      <c r="N141" s="3" t="s">
        <v>93</v>
      </c>
      <c r="O141"/>
      <c r="P141"/>
      <c r="Q141"/>
    </row>
    <row r="143" spans="2:17">
      <c r="B143" s="2" t="s">
        <v>138</v>
      </c>
      <c r="O143"/>
      <c r="P143"/>
      <c r="Q143"/>
    </row>
    <row r="144" spans="2:17">
      <c r="B144" t="s">
        <v>111</v>
      </c>
      <c r="C144" s="19" t="str">
        <f>CONCATENATE(N94, "_FKConst")</f>
        <v>hip_FKConst</v>
      </c>
      <c r="E144" s="1"/>
      <c r="J144" t="s">
        <v>112</v>
      </c>
      <c r="M144" s="2" t="s">
        <v>8</v>
      </c>
      <c r="O144"/>
      <c r="P144"/>
      <c r="Q144"/>
    </row>
    <row r="145" spans="2:17">
      <c r="B145" t="s">
        <v>111</v>
      </c>
      <c r="C145" s="19" t="str">
        <f>CONCATENATE(N95, "_FKConst")</f>
        <v>shoulder_FKConst</v>
      </c>
      <c r="E145" s="6"/>
      <c r="J145" t="s">
        <v>112</v>
      </c>
      <c r="M145" s="2" t="s">
        <v>8</v>
      </c>
      <c r="O145"/>
      <c r="P145"/>
      <c r="Q145"/>
    </row>
    <row r="146" spans="2:17">
      <c r="B146" t="s">
        <v>26</v>
      </c>
      <c r="C146" s="18" t="str">
        <f>C105</f>
        <v>hip_CTRL</v>
      </c>
      <c r="D146" t="s">
        <v>27</v>
      </c>
      <c r="E146" s="18" t="str">
        <f>C144</f>
        <v>hip_FKConst</v>
      </c>
      <c r="J146" t="s">
        <v>28</v>
      </c>
      <c r="M146" s="2" t="s">
        <v>8</v>
      </c>
      <c r="O146"/>
      <c r="P146"/>
      <c r="Q146"/>
    </row>
    <row r="147" spans="2:17">
      <c r="B147" t="s">
        <v>26</v>
      </c>
      <c r="C147" s="18" t="str">
        <f>C109</f>
        <v>shoulder_CTRL</v>
      </c>
      <c r="D147" t="s">
        <v>27</v>
      </c>
      <c r="E147" s="18" t="str">
        <f>C145</f>
        <v>shoulder_FKConst</v>
      </c>
      <c r="J147" t="s">
        <v>28</v>
      </c>
      <c r="M147" s="2" t="s">
        <v>8</v>
      </c>
      <c r="O147"/>
      <c r="P147"/>
      <c r="Q147"/>
    </row>
    <row r="149" spans="2:17">
      <c r="B149" s="2" t="s">
        <v>139</v>
      </c>
      <c r="C149" s="6"/>
      <c r="E149" s="10"/>
    </row>
    <row r="150" spans="2:17">
      <c r="B150" t="s">
        <v>59</v>
      </c>
      <c r="C150" s="18" t="str">
        <f>C131</f>
        <v>fk_hip</v>
      </c>
      <c r="D150" t="s">
        <v>27</v>
      </c>
      <c r="E150" s="18" t="str">
        <f>E146</f>
        <v>hip_FKConst</v>
      </c>
      <c r="J150" t="s">
        <v>60</v>
      </c>
      <c r="M150" s="2" t="s">
        <v>8</v>
      </c>
    </row>
    <row r="151" spans="2:17">
      <c r="B151" t="s">
        <v>59</v>
      </c>
      <c r="C151" s="18" t="str">
        <f>C134</f>
        <v>fk_shoulder</v>
      </c>
      <c r="D151" t="s">
        <v>27</v>
      </c>
      <c r="E151" s="18" t="str">
        <f>E147</f>
        <v>shoulder_FKConst</v>
      </c>
      <c r="J151" t="s">
        <v>60</v>
      </c>
      <c r="M151" s="2" t="s">
        <v>8</v>
      </c>
    </row>
    <row r="153" spans="2:17">
      <c r="B153" s="2" t="s">
        <v>140</v>
      </c>
    </row>
    <row r="154" spans="2:17">
      <c r="B154" t="s">
        <v>47</v>
      </c>
      <c r="C154" s="19" t="str">
        <f>CONCATENATE(C132, "_CTRL_nurb")</f>
        <v>fk_spine_01_CTRL_nurb</v>
      </c>
      <c r="D154" t="s">
        <v>48</v>
      </c>
      <c r="E154" s="3">
        <f>N154</f>
        <v>0</v>
      </c>
      <c r="F154" t="s">
        <v>2</v>
      </c>
      <c r="G154" s="4">
        <f>O154</f>
        <v>-5</v>
      </c>
      <c r="H154" t="s">
        <v>2</v>
      </c>
      <c r="I154" s="5">
        <f>P154</f>
        <v>0</v>
      </c>
      <c r="J154" t="s">
        <v>70</v>
      </c>
      <c r="K154" s="18">
        <f>Q154</f>
        <v>16</v>
      </c>
      <c r="L154" t="s">
        <v>71</v>
      </c>
      <c r="M154" s="2" t="s">
        <v>8</v>
      </c>
      <c r="N154" s="3">
        <v>0</v>
      </c>
      <c r="O154" s="4">
        <v>-5</v>
      </c>
      <c r="P154" s="5">
        <v>0</v>
      </c>
      <c r="Q154" s="11">
        <v>16</v>
      </c>
    </row>
    <row r="155" spans="2:17">
      <c r="B155" t="s">
        <v>26</v>
      </c>
      <c r="C155" s="19" t="str">
        <f>CONCATENATE(C154, "Shape")</f>
        <v>fk_spine_01_CTRL_nurbShape</v>
      </c>
      <c r="D155" t="s">
        <v>27</v>
      </c>
      <c r="E155" s="18" t="str">
        <f>C132</f>
        <v>fk_spine_01</v>
      </c>
      <c r="J155" t="s">
        <v>73</v>
      </c>
      <c r="M155" s="2" t="s">
        <v>8</v>
      </c>
    </row>
    <row r="156" spans="2:17">
      <c r="B156" t="s">
        <v>40</v>
      </c>
      <c r="C156" s="18" t="str">
        <f>C155</f>
        <v>fk_spine_01_CTRL_nurbShape</v>
      </c>
      <c r="D156" t="s">
        <v>27</v>
      </c>
      <c r="E156" s="19" t="str">
        <f>CONCATENATE(C132, "Shape")</f>
        <v>fk_spine_01Shape</v>
      </c>
      <c r="J156" t="s">
        <v>28</v>
      </c>
      <c r="M156" s="2" t="s">
        <v>8</v>
      </c>
    </row>
    <row r="157" spans="2:17">
      <c r="B157" t="s">
        <v>74</v>
      </c>
      <c r="C157" s="18" t="str">
        <f>C154</f>
        <v>fk_spine_01_CTRL_nurb</v>
      </c>
      <c r="J157" t="s">
        <v>28</v>
      </c>
      <c r="M157" s="2" t="s">
        <v>8</v>
      </c>
    </row>
    <row r="158" spans="2:17">
      <c r="B158" t="s">
        <v>40</v>
      </c>
      <c r="C158" s="18" t="str">
        <f>C132</f>
        <v>fk_spine_01</v>
      </c>
      <c r="D158" t="s">
        <v>27</v>
      </c>
      <c r="E158" s="19" t="str">
        <f>CONCATENATE(C132, "_CTRL")</f>
        <v>fk_spine_01_CTRL</v>
      </c>
      <c r="J158" t="s">
        <v>28</v>
      </c>
      <c r="M158" s="2" t="s">
        <v>8</v>
      </c>
    </row>
    <row r="159" spans="2:17">
      <c r="C159" s="6"/>
      <c r="E159" s="6"/>
    </row>
    <row r="160" spans="2:17">
      <c r="B160" s="2" t="s">
        <v>141</v>
      </c>
    </row>
    <row r="161" spans="1:17">
      <c r="B161" t="s">
        <v>47</v>
      </c>
      <c r="C161" s="19" t="str">
        <f>CONCATENATE(C133, "_CTRL_nurb")</f>
        <v>fk_spine_02_CTRL_nurb</v>
      </c>
      <c r="D161" t="s">
        <v>48</v>
      </c>
      <c r="E161" s="3">
        <f>N161</f>
        <v>0</v>
      </c>
      <c r="F161" t="s">
        <v>2</v>
      </c>
      <c r="G161" s="4">
        <f>O161</f>
        <v>-5</v>
      </c>
      <c r="H161" t="s">
        <v>2</v>
      </c>
      <c r="I161" s="5">
        <f>P161</f>
        <v>0</v>
      </c>
      <c r="J161" t="s">
        <v>70</v>
      </c>
      <c r="K161" s="18">
        <f>Q161</f>
        <v>16</v>
      </c>
      <c r="L161" t="s">
        <v>71</v>
      </c>
      <c r="M161" s="2" t="s">
        <v>8</v>
      </c>
      <c r="N161" s="3">
        <v>0</v>
      </c>
      <c r="O161" s="4">
        <v>-5</v>
      </c>
      <c r="P161" s="5">
        <v>0</v>
      </c>
      <c r="Q161" s="11">
        <v>16</v>
      </c>
    </row>
    <row r="162" spans="1:17">
      <c r="B162" t="s">
        <v>26</v>
      </c>
      <c r="C162" s="19" t="str">
        <f>CONCATENATE(C161, "Shape")</f>
        <v>fk_spine_02_CTRL_nurbShape</v>
      </c>
      <c r="D162" t="s">
        <v>27</v>
      </c>
      <c r="E162" s="18" t="str">
        <f>C133</f>
        <v>fk_spine_02</v>
      </c>
      <c r="J162" t="s">
        <v>73</v>
      </c>
      <c r="M162" s="2" t="s">
        <v>8</v>
      </c>
    </row>
    <row r="163" spans="1:17">
      <c r="B163" t="s">
        <v>40</v>
      </c>
      <c r="C163" s="18" t="str">
        <f>C162</f>
        <v>fk_spine_02_CTRL_nurbShape</v>
      </c>
      <c r="D163" t="s">
        <v>27</v>
      </c>
      <c r="E163" s="19" t="str">
        <f>CONCATENATE(C133, "Shape")</f>
        <v>fk_spine_02Shape</v>
      </c>
      <c r="J163" t="s">
        <v>28</v>
      </c>
      <c r="M163" s="2" t="s">
        <v>8</v>
      </c>
    </row>
    <row r="164" spans="1:17">
      <c r="B164" t="s">
        <v>74</v>
      </c>
      <c r="C164" s="18" t="str">
        <f>C161</f>
        <v>fk_spine_02_CTRL_nurb</v>
      </c>
      <c r="J164" t="s">
        <v>28</v>
      </c>
      <c r="M164" s="2" t="s">
        <v>8</v>
      </c>
    </row>
    <row r="165" spans="1:17">
      <c r="B165" t="s">
        <v>40</v>
      </c>
      <c r="C165" s="18" t="str">
        <f>C133</f>
        <v>fk_spine_02</v>
      </c>
      <c r="D165" t="s">
        <v>27</v>
      </c>
      <c r="E165" s="19" t="str">
        <f>CONCATENATE(C133, "_CTRL")</f>
        <v>fk_spine_02_CTRL</v>
      </c>
      <c r="J165" t="s">
        <v>28</v>
      </c>
      <c r="M165" s="2" t="s">
        <v>8</v>
      </c>
    </row>
    <row r="167" spans="1:17">
      <c r="A167" s="2" t="s">
        <v>116</v>
      </c>
      <c r="N167"/>
      <c r="O167"/>
      <c r="P167"/>
      <c r="Q167"/>
    </row>
    <row r="168" spans="1:17">
      <c r="B168" s="13" t="s">
        <v>142</v>
      </c>
      <c r="N168"/>
      <c r="O168"/>
      <c r="P168"/>
      <c r="Q168"/>
    </row>
    <row r="169" spans="1:17">
      <c r="B169" t="s">
        <v>75</v>
      </c>
      <c r="C169" s="14" t="s">
        <v>76</v>
      </c>
      <c r="D169" t="s">
        <v>36</v>
      </c>
      <c r="E169" s="19" t="str">
        <f>CONCATENATE(I88, "_", C169)</f>
        <v>ik_spine_curveInfo</v>
      </c>
      <c r="J169" t="s">
        <v>28</v>
      </c>
      <c r="M169" s="2" t="s">
        <v>8</v>
      </c>
      <c r="N169"/>
      <c r="O169"/>
      <c r="P169"/>
      <c r="Q169"/>
    </row>
    <row r="170" spans="1:17">
      <c r="B170" t="s">
        <v>63</v>
      </c>
      <c r="C170" s="19" t="str">
        <f>CONCATENATE(E89, "Shape.worldSpace[0]")</f>
        <v>ik_spine_curveShape.worldSpace[0]</v>
      </c>
      <c r="D170" t="s">
        <v>27</v>
      </c>
      <c r="E170" s="19" t="str">
        <f>CONCATENATE(E169, ".inputCurve")</f>
        <v>ik_spine_curveInfo.inputCurve</v>
      </c>
      <c r="J170" t="s">
        <v>28</v>
      </c>
      <c r="M170" s="2" t="s">
        <v>8</v>
      </c>
      <c r="N170"/>
      <c r="O170"/>
      <c r="P170"/>
      <c r="Q170"/>
    </row>
    <row r="171" spans="1:17">
      <c r="B171" t="s">
        <v>75</v>
      </c>
      <c r="C171" s="14" t="s">
        <v>77</v>
      </c>
      <c r="D171" t="s">
        <v>36</v>
      </c>
      <c r="E171" s="1" t="s">
        <v>143</v>
      </c>
      <c r="J171" t="s">
        <v>28</v>
      </c>
      <c r="M171" s="2" t="s">
        <v>8</v>
      </c>
      <c r="N171"/>
      <c r="O171"/>
      <c r="P171"/>
      <c r="Q171"/>
    </row>
    <row r="172" spans="1:17">
      <c r="B172" t="s">
        <v>51</v>
      </c>
      <c r="C172" s="19" t="str">
        <f>CONCATENATE(E171, ".operation")</f>
        <v>torso_stretchPercentage_div.operation</v>
      </c>
      <c r="J172" t="s">
        <v>78</v>
      </c>
      <c r="M172" s="2" t="s">
        <v>8</v>
      </c>
      <c r="N172"/>
      <c r="O172"/>
      <c r="P172"/>
      <c r="Q172"/>
    </row>
    <row r="173" spans="1:17">
      <c r="B173" t="s">
        <v>63</v>
      </c>
      <c r="C173" s="19" t="str">
        <f>CONCATENATE(E169, ".arcLength")</f>
        <v>ik_spine_curveInfo.arcLength</v>
      </c>
      <c r="D173" t="s">
        <v>27</v>
      </c>
      <c r="E173" s="19" t="str">
        <f>CONCATENATE(E171, ".input1X")</f>
        <v>torso_stretchPercentage_div.input1X</v>
      </c>
      <c r="J173" t="s">
        <v>28</v>
      </c>
      <c r="M173" s="2" t="s">
        <v>8</v>
      </c>
      <c r="N173"/>
      <c r="O173"/>
      <c r="P173"/>
      <c r="Q173"/>
    </row>
    <row r="174" spans="1:17">
      <c r="B174" t="s">
        <v>51</v>
      </c>
      <c r="C174" s="19" t="str">
        <f>CONCATENATE(E171, ".input2X")</f>
        <v>torso_stretchPercentage_div.input2X</v>
      </c>
      <c r="D174" t="s">
        <v>79</v>
      </c>
      <c r="E174" s="18" t="str">
        <f>C173</f>
        <v>ik_spine_curveInfo.arcLength</v>
      </c>
      <c r="J174" t="s">
        <v>83</v>
      </c>
      <c r="M174" s="2" t="s">
        <v>8</v>
      </c>
      <c r="N174"/>
      <c r="O174"/>
      <c r="P174"/>
      <c r="Q174"/>
    </row>
    <row r="175" spans="1:17">
      <c r="B175" s="13" t="s">
        <v>144</v>
      </c>
      <c r="N175"/>
      <c r="O175"/>
      <c r="P175"/>
      <c r="Q175"/>
    </row>
    <row r="176" spans="1:17">
      <c r="B176" t="s">
        <v>63</v>
      </c>
      <c r="C176" s="19" t="str">
        <f>CONCATENATE(E171, ".outputX")</f>
        <v>torso_stretchPercentage_div.outputX</v>
      </c>
      <c r="D176" t="s">
        <v>27</v>
      </c>
      <c r="E176" s="19" t="str">
        <f>CONCATENATE(C12, ".scaleX")</f>
        <v>pelvis.scaleX</v>
      </c>
      <c r="J176" t="s">
        <v>28</v>
      </c>
      <c r="M176" s="2" t="s">
        <v>8</v>
      </c>
      <c r="N176"/>
      <c r="O176"/>
      <c r="P176"/>
      <c r="Q176"/>
    </row>
    <row r="177" spans="2:17">
      <c r="B177" t="s">
        <v>63</v>
      </c>
      <c r="C177" s="18" t="str">
        <f>C176</f>
        <v>torso_stretchPercentage_div.outputX</v>
      </c>
      <c r="D177" t="s">
        <v>27</v>
      </c>
      <c r="E177" s="19" t="str">
        <f>CONCATENATE(C13, ".scaleX")</f>
        <v>spine_01.scaleX</v>
      </c>
      <c r="J177" t="s">
        <v>28</v>
      </c>
      <c r="M177" s="2" t="s">
        <v>8</v>
      </c>
      <c r="N177"/>
      <c r="O177"/>
      <c r="P177"/>
      <c r="Q177"/>
    </row>
    <row r="178" spans="2:17">
      <c r="B178" t="s">
        <v>63</v>
      </c>
      <c r="C178" s="18" t="str">
        <f>C176</f>
        <v>torso_stretchPercentage_div.outputX</v>
      </c>
      <c r="D178" t="s">
        <v>27</v>
      </c>
      <c r="E178" s="19" t="str">
        <f>CONCATENATE(C14, ".scaleX")</f>
        <v>spine_02.scaleX</v>
      </c>
      <c r="J178" t="s">
        <v>28</v>
      </c>
      <c r="M178" s="2" t="s">
        <v>8</v>
      </c>
      <c r="N178"/>
      <c r="O178"/>
      <c r="P178"/>
      <c r="Q178"/>
    </row>
    <row r="179" spans="2:17">
      <c r="B179" t="s">
        <v>63</v>
      </c>
      <c r="C179" s="18" t="str">
        <f>C176</f>
        <v>torso_stretchPercentage_div.outputX</v>
      </c>
      <c r="D179" t="s">
        <v>27</v>
      </c>
      <c r="E179" s="19" t="str">
        <f>CONCATENATE(C15, ".scaleX")</f>
        <v>spine_03.scaleX</v>
      </c>
      <c r="J179" t="s">
        <v>28</v>
      </c>
      <c r="M179" s="2" t="s">
        <v>8</v>
      </c>
      <c r="N179"/>
      <c r="O179"/>
      <c r="P179"/>
      <c r="Q179"/>
    </row>
    <row r="180" spans="2:17">
      <c r="B180" s="13" t="s">
        <v>147</v>
      </c>
      <c r="N180"/>
      <c r="O180"/>
      <c r="P180"/>
      <c r="Q180"/>
    </row>
    <row r="181" spans="2:17">
      <c r="B181" t="s">
        <v>75</v>
      </c>
      <c r="C181" s="14" t="s">
        <v>77</v>
      </c>
      <c r="D181" t="s">
        <v>36</v>
      </c>
      <c r="E181" s="1" t="s">
        <v>145</v>
      </c>
      <c r="J181" t="s">
        <v>28</v>
      </c>
      <c r="M181" s="2" t="s">
        <v>8</v>
      </c>
      <c r="N181"/>
      <c r="O181"/>
      <c r="P181"/>
      <c r="Q181"/>
    </row>
    <row r="182" spans="2:17">
      <c r="B182" t="s">
        <v>51</v>
      </c>
      <c r="C182" s="19" t="str">
        <f>CONCATENATE(E181, ".operation")</f>
        <v>torso_stretchPercentage_pow.operation</v>
      </c>
      <c r="J182" t="s">
        <v>80</v>
      </c>
      <c r="M182" s="2" t="s">
        <v>8</v>
      </c>
      <c r="N182"/>
      <c r="O182"/>
      <c r="P182"/>
      <c r="Q182"/>
    </row>
    <row r="183" spans="2:17">
      <c r="B183" t="s">
        <v>63</v>
      </c>
      <c r="C183" s="19" t="str">
        <f>CONCATENATE(E171, ".outputX")</f>
        <v>torso_stretchPercentage_div.outputX</v>
      </c>
      <c r="D183" t="s">
        <v>27</v>
      </c>
      <c r="E183" s="19" t="str">
        <f>CONCATENATE(E181, ".input1X")</f>
        <v>torso_stretchPercentage_pow.input1X</v>
      </c>
      <c r="J183" t="s">
        <v>28</v>
      </c>
      <c r="M183" s="2" t="s">
        <v>8</v>
      </c>
      <c r="N183"/>
      <c r="O183"/>
      <c r="P183"/>
      <c r="Q183"/>
    </row>
    <row r="184" spans="2:17">
      <c r="B184" t="s">
        <v>51</v>
      </c>
      <c r="C184" s="19" t="str">
        <f>CONCATENATE(E181, ".input2X")</f>
        <v>torso_stretchPercentage_pow.input2X</v>
      </c>
      <c r="J184" t="s">
        <v>81</v>
      </c>
      <c r="M184" s="2" t="s">
        <v>8</v>
      </c>
      <c r="N184"/>
      <c r="O184"/>
      <c r="P184"/>
      <c r="Q184"/>
    </row>
    <row r="185" spans="2:17">
      <c r="B185" s="13" t="s">
        <v>148</v>
      </c>
      <c r="N185"/>
      <c r="O185"/>
      <c r="P185"/>
      <c r="Q185"/>
    </row>
    <row r="186" spans="2:17">
      <c r="B186" t="s">
        <v>75</v>
      </c>
      <c r="C186" s="14" t="s">
        <v>77</v>
      </c>
      <c r="D186" t="s">
        <v>36</v>
      </c>
      <c r="E186" s="1" t="s">
        <v>146</v>
      </c>
      <c r="J186" t="s">
        <v>28</v>
      </c>
      <c r="M186" s="2" t="s">
        <v>8</v>
      </c>
      <c r="N186"/>
      <c r="O186"/>
      <c r="P186"/>
      <c r="Q186"/>
    </row>
    <row r="187" spans="2:17">
      <c r="B187" t="s">
        <v>51</v>
      </c>
      <c r="C187" s="19" t="str">
        <f>CONCATENATE(E186, ".operation")</f>
        <v>torso_stretchPercentage_div2.operation</v>
      </c>
      <c r="J187" t="s">
        <v>78</v>
      </c>
      <c r="M187" s="2" t="s">
        <v>8</v>
      </c>
      <c r="N187"/>
      <c r="O187"/>
      <c r="P187"/>
      <c r="Q187"/>
    </row>
    <row r="188" spans="2:17">
      <c r="B188" t="s">
        <v>51</v>
      </c>
      <c r="C188" s="19" t="str">
        <f>CONCATENATE(E186, ".input1X")</f>
        <v>torso_stretchPercentage_div2.input1X</v>
      </c>
      <c r="J188" t="s">
        <v>82</v>
      </c>
      <c r="M188" s="2" t="s">
        <v>8</v>
      </c>
      <c r="N188"/>
      <c r="O188"/>
      <c r="P188"/>
      <c r="Q188"/>
    </row>
    <row r="189" spans="2:17">
      <c r="B189" t="s">
        <v>63</v>
      </c>
      <c r="C189" s="19" t="str">
        <f>CONCATENATE(E181, ".outputX")</f>
        <v>torso_stretchPercentage_pow.outputX</v>
      </c>
      <c r="D189" t="s">
        <v>27</v>
      </c>
      <c r="E189" s="19" t="str">
        <f>CONCATENATE(E186, ".input2X")</f>
        <v>torso_stretchPercentage_div2.input2X</v>
      </c>
      <c r="J189" t="s">
        <v>28</v>
      </c>
      <c r="M189" s="2" t="s">
        <v>8</v>
      </c>
      <c r="N189"/>
      <c r="O189"/>
      <c r="P189"/>
      <c r="Q189"/>
    </row>
    <row r="190" spans="2:17">
      <c r="B190" s="13" t="s">
        <v>149</v>
      </c>
      <c r="N190"/>
      <c r="O190"/>
      <c r="P190"/>
      <c r="Q190"/>
    </row>
    <row r="191" spans="2:17">
      <c r="B191" t="s">
        <v>63</v>
      </c>
      <c r="C191" s="19" t="str">
        <f>CONCATENATE(E186, ".outputX")</f>
        <v>torso_stretchPercentage_div2.outputX</v>
      </c>
      <c r="D191" t="s">
        <v>27</v>
      </c>
      <c r="E191" s="19" t="str">
        <f>CONCATENATE(C12, ".scaleY")</f>
        <v>pelvis.scaleY</v>
      </c>
      <c r="J191" t="s">
        <v>28</v>
      </c>
      <c r="M191" s="2" t="s">
        <v>8</v>
      </c>
      <c r="N191"/>
      <c r="O191"/>
      <c r="P191"/>
      <c r="Q191"/>
    </row>
    <row r="192" spans="2:17">
      <c r="B192" t="s">
        <v>63</v>
      </c>
      <c r="C192" s="18" t="str">
        <f>C191</f>
        <v>torso_stretchPercentage_div2.outputX</v>
      </c>
      <c r="D192" t="s">
        <v>27</v>
      </c>
      <c r="E192" s="19" t="str">
        <f>CONCATENATE(C13, ".scaleY")</f>
        <v>spine_01.scaleY</v>
      </c>
      <c r="J192" t="s">
        <v>28</v>
      </c>
      <c r="M192" s="2" t="s">
        <v>8</v>
      </c>
      <c r="N192"/>
      <c r="O192"/>
      <c r="P192"/>
      <c r="Q192"/>
    </row>
    <row r="193" spans="2:17">
      <c r="B193" t="s">
        <v>63</v>
      </c>
      <c r="C193" s="18" t="str">
        <f>C191</f>
        <v>torso_stretchPercentage_div2.outputX</v>
      </c>
      <c r="D193" t="s">
        <v>27</v>
      </c>
      <c r="E193" s="19" t="str">
        <f>CONCATENATE(C14, ".scaleY")</f>
        <v>spine_02.scaleY</v>
      </c>
      <c r="J193" t="s">
        <v>28</v>
      </c>
      <c r="M193" s="2" t="s">
        <v>8</v>
      </c>
      <c r="N193"/>
      <c r="O193"/>
      <c r="P193"/>
      <c r="Q193"/>
    </row>
    <row r="194" spans="2:17">
      <c r="B194" t="s">
        <v>63</v>
      </c>
      <c r="C194" s="18" t="str">
        <f>C191</f>
        <v>torso_stretchPercentage_div2.outputX</v>
      </c>
      <c r="D194" t="s">
        <v>27</v>
      </c>
      <c r="E194" s="19" t="str">
        <f>CONCATENATE(C15, ".scaleY")</f>
        <v>spine_03.scaleY</v>
      </c>
      <c r="J194" t="s">
        <v>28</v>
      </c>
      <c r="M194" s="2" t="s">
        <v>8</v>
      </c>
      <c r="N194"/>
      <c r="O194"/>
      <c r="P194"/>
      <c r="Q194"/>
    </row>
    <row r="195" spans="2:17">
      <c r="B195" t="s">
        <v>63</v>
      </c>
      <c r="C195" s="18" t="str">
        <f>C191</f>
        <v>torso_stretchPercentage_div2.outputX</v>
      </c>
      <c r="D195" t="s">
        <v>27</v>
      </c>
      <c r="E195" s="19" t="str">
        <f>CONCATENATE(C12, ".scaleZ")</f>
        <v>pelvis.scaleZ</v>
      </c>
      <c r="J195" t="s">
        <v>28</v>
      </c>
      <c r="M195" s="2" t="s">
        <v>8</v>
      </c>
      <c r="N195"/>
      <c r="O195"/>
      <c r="P195"/>
      <c r="Q195"/>
    </row>
    <row r="196" spans="2:17">
      <c r="B196" t="s">
        <v>63</v>
      </c>
      <c r="C196" s="18" t="str">
        <f>C191</f>
        <v>torso_stretchPercentage_div2.outputX</v>
      </c>
      <c r="D196" t="s">
        <v>27</v>
      </c>
      <c r="E196" s="19" t="str">
        <f>CONCATENATE(C13, ".scaleZ")</f>
        <v>spine_01.scaleZ</v>
      </c>
      <c r="J196" t="s">
        <v>28</v>
      </c>
      <c r="M196" s="2" t="s">
        <v>8</v>
      </c>
      <c r="N196"/>
      <c r="O196"/>
      <c r="P196"/>
      <c r="Q196"/>
    </row>
    <row r="197" spans="2:17">
      <c r="B197" t="s">
        <v>63</v>
      </c>
      <c r="C197" s="18" t="str">
        <f>C191</f>
        <v>torso_stretchPercentage_div2.outputX</v>
      </c>
      <c r="D197" t="s">
        <v>27</v>
      </c>
      <c r="E197" s="19" t="str">
        <f>CONCATENATE(C14, ".scaleZ")</f>
        <v>spine_02.scaleZ</v>
      </c>
      <c r="J197" t="s">
        <v>28</v>
      </c>
      <c r="M197" s="2" t="s">
        <v>8</v>
      </c>
      <c r="N197"/>
      <c r="O197"/>
      <c r="P197"/>
      <c r="Q197"/>
    </row>
    <row r="198" spans="2:17">
      <c r="B198" t="s">
        <v>63</v>
      </c>
      <c r="C198" s="18" t="str">
        <f>C191</f>
        <v>torso_stretchPercentage_div2.outputX</v>
      </c>
      <c r="D198" t="s">
        <v>27</v>
      </c>
      <c r="E198" s="19" t="str">
        <f>CONCATENATE(C15, ".scaleZ")</f>
        <v>spine_03.scaleZ</v>
      </c>
      <c r="J198" t="s">
        <v>28</v>
      </c>
      <c r="M198" s="2" t="s">
        <v>8</v>
      </c>
      <c r="N198"/>
      <c r="O198"/>
      <c r="P198"/>
      <c r="Q198"/>
    </row>
    <row r="200" spans="2:17">
      <c r="B200" s="2" t="s">
        <v>150</v>
      </c>
      <c r="N200"/>
      <c r="O200"/>
      <c r="P200"/>
      <c r="Q200"/>
    </row>
    <row r="201" spans="2:17">
      <c r="B201" t="s">
        <v>89</v>
      </c>
      <c r="C201" s="1" t="s">
        <v>91</v>
      </c>
      <c r="D201" t="s">
        <v>90</v>
      </c>
      <c r="M201" s="2" t="s">
        <v>8</v>
      </c>
      <c r="N201"/>
      <c r="O201"/>
      <c r="P201"/>
      <c r="Q201"/>
    </row>
    <row r="202" spans="2:17">
      <c r="B202" t="s">
        <v>49</v>
      </c>
      <c r="E202" s="3">
        <f>E12</f>
        <v>0</v>
      </c>
      <c r="F202" t="s">
        <v>2</v>
      </c>
      <c r="G202" s="3">
        <f>G12</f>
        <v>7.1</v>
      </c>
      <c r="H202" t="s">
        <v>2</v>
      </c>
      <c r="I202" s="3">
        <f>I12</f>
        <v>94</v>
      </c>
      <c r="J202" s="19" t="str">
        <f>CONCATENATE(", """, C201, ".scalePivot"", """, C201, ".rotatePivot"")")</f>
        <v>, "body_CTRL.scalePivot", "body_CTRL.rotatePivot")</v>
      </c>
      <c r="L202" s="1"/>
      <c r="M202" s="2" t="s">
        <v>8</v>
      </c>
      <c r="O202"/>
      <c r="P202"/>
      <c r="Q202"/>
    </row>
    <row r="203" spans="2:17">
      <c r="B203" t="s">
        <v>51</v>
      </c>
      <c r="C203" s="19" t="str">
        <f>CONCATENATE(C201, ".rotateOrder")</f>
        <v>body_CTRL.rotateOrder</v>
      </c>
      <c r="D203" t="s">
        <v>52</v>
      </c>
      <c r="E203" s="10">
        <v>4</v>
      </c>
      <c r="J203" t="s">
        <v>53</v>
      </c>
      <c r="M203" s="2" t="s">
        <v>8</v>
      </c>
      <c r="N203" s="3" t="s">
        <v>92</v>
      </c>
      <c r="O203"/>
      <c r="P203"/>
      <c r="Q203"/>
    </row>
    <row r="204" spans="2:17">
      <c r="B204" t="s">
        <v>40</v>
      </c>
      <c r="C204" s="14" t="s">
        <v>108</v>
      </c>
      <c r="D204" t="s">
        <v>27</v>
      </c>
      <c r="E204" s="19" t="str">
        <f>CONCATENATE(C201, "Shape")</f>
        <v>body_CTRLShape</v>
      </c>
      <c r="J204" t="s">
        <v>28</v>
      </c>
      <c r="M204" s="2" t="s">
        <v>8</v>
      </c>
      <c r="O204"/>
      <c r="P204"/>
      <c r="Q204"/>
    </row>
    <row r="206" spans="2:17">
      <c r="B206" s="2" t="s">
        <v>151</v>
      </c>
      <c r="O206"/>
      <c r="P206"/>
      <c r="Q206"/>
    </row>
    <row r="207" spans="2:17">
      <c r="B207" t="s">
        <v>111</v>
      </c>
      <c r="C207" s="1" t="s">
        <v>94</v>
      </c>
      <c r="E207" s="1"/>
      <c r="J207" t="s">
        <v>112</v>
      </c>
      <c r="M207" s="2" t="s">
        <v>8</v>
      </c>
      <c r="O207"/>
      <c r="P207"/>
      <c r="Q207"/>
    </row>
    <row r="208" spans="2:17">
      <c r="B208" t="s">
        <v>26</v>
      </c>
      <c r="C208" s="18" t="str">
        <f>I88</f>
        <v>ik_spine</v>
      </c>
      <c r="D208" t="s">
        <v>27</v>
      </c>
      <c r="E208" s="18" t="str">
        <f>C207</f>
        <v>torso_grp</v>
      </c>
      <c r="J208" t="s">
        <v>28</v>
      </c>
      <c r="M208" s="2" t="s">
        <v>8</v>
      </c>
      <c r="O208"/>
      <c r="P208"/>
      <c r="Q208"/>
    </row>
    <row r="209" spans="2:17">
      <c r="B209" t="s">
        <v>26</v>
      </c>
      <c r="C209" s="18" t="str">
        <f>E89</f>
        <v>ik_spine_curve</v>
      </c>
      <c r="D209" t="s">
        <v>27</v>
      </c>
      <c r="E209" s="18" t="str">
        <f>C207</f>
        <v>torso_grp</v>
      </c>
      <c r="J209" t="s">
        <v>28</v>
      </c>
      <c r="M209" s="2" t="s">
        <v>8</v>
      </c>
      <c r="O209"/>
      <c r="P209"/>
      <c r="Q209"/>
    </row>
    <row r="210" spans="2:17">
      <c r="B210" t="s">
        <v>26</v>
      </c>
      <c r="C210" s="18" t="str">
        <f>E94</f>
        <v>hip_bind</v>
      </c>
      <c r="D210" t="s">
        <v>27</v>
      </c>
      <c r="E210" s="18" t="str">
        <f>C207</f>
        <v>torso_grp</v>
      </c>
      <c r="J210" t="s">
        <v>28</v>
      </c>
      <c r="M210" s="2" t="s">
        <v>8</v>
      </c>
      <c r="O210"/>
      <c r="P210"/>
      <c r="Q210"/>
    </row>
    <row r="211" spans="2:17">
      <c r="B211" t="s">
        <v>26</v>
      </c>
      <c r="C211" s="18" t="str">
        <f>E95</f>
        <v>shoulder_bind</v>
      </c>
      <c r="D211" t="s">
        <v>27</v>
      </c>
      <c r="E211" s="18" t="str">
        <f>C207</f>
        <v>torso_grp</v>
      </c>
      <c r="J211" t="s">
        <v>28</v>
      </c>
      <c r="M211" s="2" t="s">
        <v>8</v>
      </c>
      <c r="O211"/>
      <c r="P211"/>
      <c r="Q211"/>
    </row>
    <row r="212" spans="2:17">
      <c r="B212" t="s">
        <v>26</v>
      </c>
      <c r="C212" s="18" t="str">
        <f>C131</f>
        <v>fk_hip</v>
      </c>
      <c r="D212" t="s">
        <v>27</v>
      </c>
      <c r="E212" s="18" t="str">
        <f>C207</f>
        <v>torso_grp</v>
      </c>
      <c r="J212" t="s">
        <v>28</v>
      </c>
      <c r="M212" s="2" t="s">
        <v>8</v>
      </c>
      <c r="O212"/>
      <c r="P212"/>
      <c r="Q212"/>
    </row>
    <row r="213" spans="2:17">
      <c r="B213" t="s">
        <v>26</v>
      </c>
      <c r="C213" s="18" t="str">
        <f>E146</f>
        <v>hip_FKConst</v>
      </c>
      <c r="D213" t="s">
        <v>27</v>
      </c>
      <c r="E213" s="18" t="str">
        <f>C207</f>
        <v>torso_grp</v>
      </c>
      <c r="J213" t="s">
        <v>28</v>
      </c>
      <c r="M213" s="2" t="s">
        <v>8</v>
      </c>
      <c r="O213"/>
      <c r="P213"/>
      <c r="Q213"/>
    </row>
    <row r="214" spans="2:17">
      <c r="B214" t="s">
        <v>26</v>
      </c>
      <c r="C214" s="18" t="str">
        <f>E147</f>
        <v>shoulder_FKConst</v>
      </c>
      <c r="D214" t="s">
        <v>27</v>
      </c>
      <c r="E214" s="18" t="str">
        <f>C207</f>
        <v>torso_grp</v>
      </c>
      <c r="J214" t="s">
        <v>28</v>
      </c>
      <c r="M214" s="2" t="s">
        <v>8</v>
      </c>
      <c r="O214"/>
      <c r="P214"/>
      <c r="Q214"/>
    </row>
    <row r="215" spans="2:17">
      <c r="C215" s="15"/>
      <c r="E215" s="15"/>
      <c r="O215"/>
      <c r="P215"/>
      <c r="Q215"/>
    </row>
    <row r="216" spans="2:17">
      <c r="B216" s="2" t="s">
        <v>152</v>
      </c>
      <c r="C216" s="15"/>
      <c r="E216" s="15"/>
      <c r="O216"/>
      <c r="P216"/>
      <c r="Q216"/>
    </row>
    <row r="217" spans="2:17">
      <c r="B217" t="s">
        <v>59</v>
      </c>
      <c r="C217" s="18" t="str">
        <f>C201</f>
        <v>body_CTRL</v>
      </c>
      <c r="D217" t="s">
        <v>27</v>
      </c>
      <c r="E217" s="18" t="str">
        <f>C207</f>
        <v>torso_grp</v>
      </c>
      <c r="J217" t="s">
        <v>60</v>
      </c>
      <c r="M217" s="2" t="s">
        <v>8</v>
      </c>
      <c r="O217"/>
      <c r="P217"/>
      <c r="Q217"/>
    </row>
    <row r="219" spans="2:17">
      <c r="B219" s="2" t="s">
        <v>153</v>
      </c>
      <c r="O219"/>
      <c r="P219"/>
      <c r="Q219"/>
    </row>
    <row r="220" spans="2:17">
      <c r="B220" t="s">
        <v>51</v>
      </c>
      <c r="C220" s="19" t="str">
        <f>CONCATENATE(E89, ".inheritsTransform")</f>
        <v>ik_spine_curve.inheritsTransform</v>
      </c>
      <c r="D220" t="s">
        <v>52</v>
      </c>
      <c r="E220" s="10">
        <v>0</v>
      </c>
      <c r="J220" t="s">
        <v>53</v>
      </c>
      <c r="M220" s="2" t="s">
        <v>8</v>
      </c>
      <c r="O220"/>
      <c r="P220"/>
      <c r="Q220"/>
    </row>
    <row r="222" spans="2:17">
      <c r="B222" s="2" t="s">
        <v>101</v>
      </c>
      <c r="O222"/>
      <c r="P222"/>
      <c r="Q222"/>
    </row>
    <row r="223" spans="2:17">
      <c r="B223" t="s">
        <v>97</v>
      </c>
      <c r="C223" s="1" t="s">
        <v>98</v>
      </c>
      <c r="J223" t="s">
        <v>100</v>
      </c>
      <c r="M223" s="2" t="s">
        <v>8</v>
      </c>
      <c r="O223"/>
      <c r="P223"/>
      <c r="Q223"/>
    </row>
    <row r="224" spans="2:17">
      <c r="B224" t="s">
        <v>99</v>
      </c>
      <c r="C224" s="18" t="str">
        <f>C223</f>
        <v>Controls_FK</v>
      </c>
      <c r="D224" t="s">
        <v>27</v>
      </c>
      <c r="E224" s="18" t="str">
        <f>C201</f>
        <v>body_CTRL</v>
      </c>
      <c r="J224" t="s">
        <v>28</v>
      </c>
      <c r="M224" s="2" t="s">
        <v>8</v>
      </c>
      <c r="O224"/>
      <c r="P224"/>
      <c r="Q224"/>
    </row>
    <row r="225" spans="2:17">
      <c r="B225" t="s">
        <v>51</v>
      </c>
      <c r="C225" s="19" t="str">
        <f>CONCATENATE(C223, ".color")</f>
        <v>Controls_FK.color</v>
      </c>
      <c r="D225" t="s">
        <v>52</v>
      </c>
      <c r="E225" s="10">
        <f>N225</f>
        <v>17</v>
      </c>
      <c r="J225" t="s">
        <v>53</v>
      </c>
      <c r="M225" s="2" t="s">
        <v>8</v>
      </c>
      <c r="N225" s="10">
        <v>17</v>
      </c>
      <c r="O225"/>
      <c r="P225"/>
      <c r="Q225"/>
    </row>
    <row r="227" spans="2:17">
      <c r="B227" s="2" t="s">
        <v>154</v>
      </c>
      <c r="O227"/>
      <c r="P227"/>
      <c r="Q227"/>
    </row>
    <row r="228" spans="2:17">
      <c r="B228" t="s">
        <v>51</v>
      </c>
      <c r="C228" s="19" t="str">
        <f>CONCATENATE(C201, ".sx")</f>
        <v>body_CTRL.sx</v>
      </c>
      <c r="J228" t="s">
        <v>102</v>
      </c>
      <c r="M228" s="2" t="s">
        <v>8</v>
      </c>
      <c r="O228"/>
      <c r="P228"/>
      <c r="Q228"/>
    </row>
    <row r="229" spans="2:17">
      <c r="B229" t="s">
        <v>51</v>
      </c>
      <c r="C229" s="19" t="str">
        <f>CONCATENATE(C201, ".sy")</f>
        <v>body_CTRL.sy</v>
      </c>
      <c r="J229" t="s">
        <v>102</v>
      </c>
      <c r="M229" s="2" t="s">
        <v>8</v>
      </c>
      <c r="O229"/>
      <c r="P229"/>
      <c r="Q229"/>
    </row>
    <row r="230" spans="2:17">
      <c r="B230" t="s">
        <v>51</v>
      </c>
      <c r="C230" s="19" t="str">
        <f>CONCATENATE(C201, ".sz")</f>
        <v>body_CTRL.sz</v>
      </c>
      <c r="J230" t="s">
        <v>102</v>
      </c>
      <c r="M230" s="2" t="s">
        <v>8</v>
      </c>
      <c r="O230"/>
      <c r="P230"/>
      <c r="Q230"/>
    </row>
    <row r="231" spans="2:17">
      <c r="B231" t="s">
        <v>51</v>
      </c>
      <c r="C231" s="19" t="str">
        <f>CONCATENATE(C105, ".sx")</f>
        <v>hip_CTRL.sx</v>
      </c>
      <c r="J231" t="s">
        <v>102</v>
      </c>
      <c r="M231" s="2" t="s">
        <v>8</v>
      </c>
      <c r="O231"/>
      <c r="P231"/>
      <c r="Q231"/>
    </row>
    <row r="232" spans="2:17">
      <c r="B232" t="s">
        <v>51</v>
      </c>
      <c r="C232" s="19" t="str">
        <f>CONCATENATE(C105, ".sy")</f>
        <v>hip_CTRL.sy</v>
      </c>
      <c r="J232" t="s">
        <v>102</v>
      </c>
      <c r="M232" s="2" t="s">
        <v>8</v>
      </c>
      <c r="O232"/>
      <c r="P232"/>
      <c r="Q232"/>
    </row>
    <row r="233" spans="2:17">
      <c r="B233" t="s">
        <v>51</v>
      </c>
      <c r="C233" s="19" t="str">
        <f>CONCATENATE(C105, ".sz")</f>
        <v>hip_CTRL.sz</v>
      </c>
      <c r="J233" t="s">
        <v>102</v>
      </c>
      <c r="M233" s="2" t="s">
        <v>8</v>
      </c>
      <c r="O233"/>
      <c r="P233"/>
      <c r="Q233"/>
    </row>
    <row r="234" spans="2:17">
      <c r="B234" t="s">
        <v>51</v>
      </c>
      <c r="C234" s="19" t="str">
        <f>CONCATENATE(E158, ".tx")</f>
        <v>fk_spine_01_CTRL.tx</v>
      </c>
      <c r="J234" t="s">
        <v>102</v>
      </c>
      <c r="M234" s="2" t="s">
        <v>8</v>
      </c>
      <c r="O234"/>
      <c r="P234"/>
      <c r="Q234"/>
    </row>
    <row r="235" spans="2:17">
      <c r="B235" t="s">
        <v>51</v>
      </c>
      <c r="C235" s="19" t="str">
        <f>CONCATENATE(E158, ".ty")</f>
        <v>fk_spine_01_CTRL.ty</v>
      </c>
      <c r="J235" t="s">
        <v>102</v>
      </c>
      <c r="M235" s="2" t="s">
        <v>8</v>
      </c>
      <c r="O235"/>
      <c r="P235"/>
      <c r="Q235"/>
    </row>
    <row r="236" spans="2:17">
      <c r="B236" t="s">
        <v>51</v>
      </c>
      <c r="C236" s="19" t="str">
        <f>CONCATENATE(E158, ".tz")</f>
        <v>fk_spine_01_CTRL.tz</v>
      </c>
      <c r="J236" t="s">
        <v>102</v>
      </c>
      <c r="M236" s="2" t="s">
        <v>8</v>
      </c>
      <c r="N236"/>
      <c r="O236"/>
      <c r="P236"/>
      <c r="Q236"/>
    </row>
    <row r="237" spans="2:17">
      <c r="B237" t="s">
        <v>51</v>
      </c>
      <c r="C237" s="19" t="str">
        <f>CONCATENATE(E158, ".sx")</f>
        <v>fk_spine_01_CTRL.sx</v>
      </c>
      <c r="J237" t="s">
        <v>102</v>
      </c>
      <c r="M237" s="2" t="s">
        <v>8</v>
      </c>
      <c r="N237"/>
      <c r="O237"/>
      <c r="P237"/>
      <c r="Q237"/>
    </row>
    <row r="238" spans="2:17">
      <c r="B238" t="s">
        <v>51</v>
      </c>
      <c r="C238" s="19" t="str">
        <f>CONCATENATE(E158, ".sy")</f>
        <v>fk_spine_01_CTRL.sy</v>
      </c>
      <c r="J238" t="s">
        <v>102</v>
      </c>
      <c r="M238" s="2" t="s">
        <v>8</v>
      </c>
      <c r="N238"/>
      <c r="O238"/>
      <c r="P238"/>
      <c r="Q238"/>
    </row>
    <row r="239" spans="2:17">
      <c r="B239" t="s">
        <v>51</v>
      </c>
      <c r="C239" s="19" t="str">
        <f>CONCATENATE(E158, ".sz")</f>
        <v>fk_spine_01_CTRL.sz</v>
      </c>
      <c r="J239" t="s">
        <v>102</v>
      </c>
      <c r="M239" s="2" t="s">
        <v>8</v>
      </c>
      <c r="N239"/>
      <c r="O239"/>
      <c r="P239"/>
      <c r="Q239"/>
    </row>
    <row r="240" spans="2:17">
      <c r="B240" t="s">
        <v>51</v>
      </c>
      <c r="C240" s="19" t="str">
        <f>CONCATENATE(E158, ".radi")</f>
        <v>fk_spine_01_CTRL.radi</v>
      </c>
      <c r="J240" t="s">
        <v>102</v>
      </c>
      <c r="M240" s="2" t="s">
        <v>8</v>
      </c>
      <c r="N240"/>
      <c r="O240"/>
      <c r="P240"/>
      <c r="Q240"/>
    </row>
    <row r="241" spans="2:17">
      <c r="B241" t="s">
        <v>51</v>
      </c>
      <c r="C241" s="19" t="str">
        <f>CONCATENATE(E165, ".tx")</f>
        <v>fk_spine_02_CTRL.tx</v>
      </c>
      <c r="J241" t="s">
        <v>102</v>
      </c>
      <c r="M241" s="2" t="s">
        <v>8</v>
      </c>
      <c r="N241"/>
      <c r="O241"/>
      <c r="P241"/>
      <c r="Q241"/>
    </row>
    <row r="242" spans="2:17">
      <c r="B242" t="s">
        <v>51</v>
      </c>
      <c r="C242" s="19" t="str">
        <f>CONCATENATE(E165, ".ty")</f>
        <v>fk_spine_02_CTRL.ty</v>
      </c>
      <c r="J242" t="s">
        <v>102</v>
      </c>
      <c r="M242" s="2" t="s">
        <v>8</v>
      </c>
      <c r="N242"/>
      <c r="O242"/>
      <c r="P242"/>
      <c r="Q242"/>
    </row>
    <row r="243" spans="2:17">
      <c r="B243" t="s">
        <v>51</v>
      </c>
      <c r="C243" s="19" t="str">
        <f>CONCATENATE(E165, ".tz")</f>
        <v>fk_spine_02_CTRL.tz</v>
      </c>
      <c r="J243" t="s">
        <v>102</v>
      </c>
      <c r="M243" s="2" t="s">
        <v>8</v>
      </c>
      <c r="N243"/>
      <c r="O243"/>
      <c r="P243"/>
      <c r="Q243"/>
    </row>
    <row r="244" spans="2:17">
      <c r="B244" t="s">
        <v>51</v>
      </c>
      <c r="C244" s="19" t="str">
        <f>CONCATENATE(E165, ".sx")</f>
        <v>fk_spine_02_CTRL.sx</v>
      </c>
      <c r="J244" t="s">
        <v>102</v>
      </c>
      <c r="M244" s="2" t="s">
        <v>8</v>
      </c>
      <c r="N244"/>
      <c r="O244"/>
      <c r="P244"/>
      <c r="Q244"/>
    </row>
    <row r="245" spans="2:17">
      <c r="B245" t="s">
        <v>51</v>
      </c>
      <c r="C245" s="19" t="str">
        <f>CONCATENATE(E165, ".sy")</f>
        <v>fk_spine_02_CTRL.sy</v>
      </c>
      <c r="J245" t="s">
        <v>102</v>
      </c>
      <c r="M245" s="2" t="s">
        <v>8</v>
      </c>
      <c r="N245"/>
      <c r="O245"/>
      <c r="P245"/>
      <c r="Q245"/>
    </row>
    <row r="246" spans="2:17">
      <c r="B246" t="s">
        <v>51</v>
      </c>
      <c r="C246" s="19" t="str">
        <f>CONCATENATE(E165, ".sz")</f>
        <v>fk_spine_02_CTRL.sz</v>
      </c>
      <c r="J246" t="s">
        <v>102</v>
      </c>
      <c r="M246" s="2" t="s">
        <v>8</v>
      </c>
      <c r="N246"/>
      <c r="O246"/>
      <c r="P246"/>
      <c r="Q246"/>
    </row>
    <row r="247" spans="2:17">
      <c r="B247" t="s">
        <v>51</v>
      </c>
      <c r="C247" s="19" t="str">
        <f>CONCATENATE(E165, ".radi")</f>
        <v>fk_spine_02_CTRL.radi</v>
      </c>
      <c r="J247" t="s">
        <v>102</v>
      </c>
      <c r="M247" s="2" t="s">
        <v>8</v>
      </c>
      <c r="N247"/>
      <c r="O247"/>
      <c r="P247"/>
      <c r="Q247"/>
    </row>
    <row r="248" spans="2:17">
      <c r="B248" t="s">
        <v>51</v>
      </c>
      <c r="C248" s="19" t="str">
        <f>CONCATENATE(C109, ".sx")</f>
        <v>shoulder_CTRL.sx</v>
      </c>
      <c r="J248" t="s">
        <v>102</v>
      </c>
      <c r="M248" s="2" t="s">
        <v>8</v>
      </c>
      <c r="N248"/>
      <c r="O248"/>
      <c r="P248"/>
      <c r="Q248"/>
    </row>
    <row r="249" spans="2:17">
      <c r="B249" t="s">
        <v>51</v>
      </c>
      <c r="C249" s="19" t="str">
        <f>CONCATENATE(C109, ".sy")</f>
        <v>shoulder_CTRL.sy</v>
      </c>
      <c r="J249" t="s">
        <v>102</v>
      </c>
      <c r="M249" s="2" t="s">
        <v>8</v>
      </c>
      <c r="N249"/>
      <c r="O249"/>
      <c r="P249"/>
      <c r="Q249"/>
    </row>
    <row r="250" spans="2:17">
      <c r="B250" t="s">
        <v>51</v>
      </c>
      <c r="C250" s="19" t="str">
        <f>CONCATENATE(C109, ".sz")</f>
        <v>shoulder_CTRL.sz</v>
      </c>
      <c r="J250" t="s">
        <v>102</v>
      </c>
      <c r="M250" s="2" t="s">
        <v>8</v>
      </c>
      <c r="N250"/>
      <c r="O250"/>
      <c r="P250"/>
      <c r="Q250"/>
    </row>
    <row r="251" spans="2:17">
      <c r="B251" t="s">
        <v>51</v>
      </c>
      <c r="C251" s="19" t="str">
        <f>CONCATENATE(C131, ".tx")</f>
        <v>fk_hip.tx</v>
      </c>
      <c r="J251" t="s">
        <v>102</v>
      </c>
      <c r="M251" s="2" t="s">
        <v>8</v>
      </c>
      <c r="N251"/>
      <c r="O251"/>
      <c r="P251"/>
      <c r="Q251"/>
    </row>
    <row r="252" spans="2:17">
      <c r="B252" t="s">
        <v>51</v>
      </c>
      <c r="C252" s="19" t="str">
        <f>CONCATENATE(C131, ".ty")</f>
        <v>fk_hip.ty</v>
      </c>
      <c r="J252" t="s">
        <v>102</v>
      </c>
      <c r="M252" s="2" t="s">
        <v>8</v>
      </c>
      <c r="N252"/>
      <c r="O252"/>
      <c r="P252"/>
      <c r="Q252"/>
    </row>
    <row r="253" spans="2:17">
      <c r="B253" t="s">
        <v>51</v>
      </c>
      <c r="C253" s="19" t="str">
        <f>CONCATENATE(C131, ".tz")</f>
        <v>fk_hip.tz</v>
      </c>
      <c r="J253" t="s">
        <v>102</v>
      </c>
      <c r="M253" s="2" t="s">
        <v>8</v>
      </c>
      <c r="N253"/>
      <c r="O253"/>
      <c r="P253"/>
      <c r="Q253"/>
    </row>
    <row r="254" spans="2:17">
      <c r="B254" t="s">
        <v>51</v>
      </c>
      <c r="C254" s="19" t="str">
        <f>CONCATENATE(C131, ".rx")</f>
        <v>fk_hip.rx</v>
      </c>
      <c r="J254" t="s">
        <v>102</v>
      </c>
      <c r="M254" s="2" t="s">
        <v>8</v>
      </c>
      <c r="N254"/>
      <c r="O254"/>
      <c r="P254"/>
      <c r="Q254"/>
    </row>
    <row r="255" spans="2:17">
      <c r="B255" t="s">
        <v>51</v>
      </c>
      <c r="C255" s="19" t="str">
        <f>CONCATENATE(C131, ".ry")</f>
        <v>fk_hip.ry</v>
      </c>
      <c r="J255" t="s">
        <v>102</v>
      </c>
      <c r="M255" s="2" t="s">
        <v>8</v>
      </c>
      <c r="N255"/>
      <c r="O255"/>
      <c r="P255"/>
      <c r="Q255"/>
    </row>
    <row r="256" spans="2:17">
      <c r="B256" t="s">
        <v>51</v>
      </c>
      <c r="C256" s="19" t="str">
        <f>CONCATENATE(C131, ".rz")</f>
        <v>fk_hip.rz</v>
      </c>
      <c r="J256" t="s">
        <v>102</v>
      </c>
      <c r="M256" s="2" t="s">
        <v>8</v>
      </c>
      <c r="N256"/>
      <c r="O256"/>
      <c r="P256"/>
      <c r="Q256"/>
    </row>
    <row r="257" spans="2:17">
      <c r="B257" t="s">
        <v>51</v>
      </c>
      <c r="C257" s="19" t="str">
        <f>CONCATENATE(C131, ".sx")</f>
        <v>fk_hip.sx</v>
      </c>
      <c r="J257" t="s">
        <v>102</v>
      </c>
      <c r="M257" s="2" t="s">
        <v>8</v>
      </c>
      <c r="N257"/>
      <c r="O257"/>
      <c r="P257"/>
      <c r="Q257"/>
    </row>
    <row r="258" spans="2:17">
      <c r="B258" t="s">
        <v>51</v>
      </c>
      <c r="C258" s="19" t="str">
        <f>CONCATENATE(C131, ".sy")</f>
        <v>fk_hip.sy</v>
      </c>
      <c r="J258" t="s">
        <v>102</v>
      </c>
      <c r="M258" s="2" t="s">
        <v>8</v>
      </c>
      <c r="N258"/>
      <c r="O258"/>
      <c r="P258"/>
      <c r="Q258"/>
    </row>
    <row r="259" spans="2:17">
      <c r="B259" t="s">
        <v>51</v>
      </c>
      <c r="C259" s="19" t="str">
        <f>CONCATENATE(C131, ".sz")</f>
        <v>fk_hip.sz</v>
      </c>
      <c r="J259" t="s">
        <v>102</v>
      </c>
      <c r="M259" s="2" t="s">
        <v>8</v>
      </c>
      <c r="N259"/>
      <c r="O259"/>
      <c r="P259"/>
      <c r="Q259"/>
    </row>
    <row r="260" spans="2:17">
      <c r="B260" t="s">
        <v>51</v>
      </c>
      <c r="C260" s="19" t="str">
        <f>CONCATENATE(C131, ".v")</f>
        <v>fk_hip.v</v>
      </c>
      <c r="J260" t="s">
        <v>102</v>
      </c>
      <c r="M260" s="2" t="s">
        <v>8</v>
      </c>
      <c r="N260"/>
      <c r="O260"/>
      <c r="P260"/>
      <c r="Q260"/>
    </row>
    <row r="261" spans="2:17">
      <c r="B261" t="s">
        <v>51</v>
      </c>
      <c r="C261" s="19" t="str">
        <f>CONCATENATE(C131, ".radi")</f>
        <v>fk_hip.radi</v>
      </c>
      <c r="J261" t="s">
        <v>102</v>
      </c>
      <c r="M261" s="2" t="s">
        <v>8</v>
      </c>
      <c r="N261"/>
      <c r="O261"/>
      <c r="P261"/>
      <c r="Q261"/>
    </row>
    <row r="262" spans="2:17">
      <c r="B262" t="s">
        <v>51</v>
      </c>
      <c r="C262" s="19" t="str">
        <f>CONCATENATE(C134, ".tx")</f>
        <v>fk_shoulder.tx</v>
      </c>
      <c r="J262" t="s">
        <v>102</v>
      </c>
      <c r="M262" s="2" t="s">
        <v>8</v>
      </c>
      <c r="N262"/>
      <c r="O262"/>
      <c r="P262"/>
      <c r="Q262"/>
    </row>
    <row r="263" spans="2:17">
      <c r="B263" t="s">
        <v>51</v>
      </c>
      <c r="C263" s="19" t="str">
        <f>CONCATENATE(C134, ".ty")</f>
        <v>fk_shoulder.ty</v>
      </c>
      <c r="J263" t="s">
        <v>102</v>
      </c>
      <c r="M263" s="2" t="s">
        <v>8</v>
      </c>
      <c r="N263"/>
      <c r="O263"/>
      <c r="P263"/>
      <c r="Q263"/>
    </row>
    <row r="264" spans="2:17">
      <c r="B264" t="s">
        <v>51</v>
      </c>
      <c r="C264" s="19" t="str">
        <f>CONCATENATE(C134, ".tz")</f>
        <v>fk_shoulder.tz</v>
      </c>
      <c r="J264" t="s">
        <v>102</v>
      </c>
      <c r="M264" s="2" t="s">
        <v>8</v>
      </c>
      <c r="N264"/>
      <c r="O264"/>
      <c r="P264"/>
      <c r="Q264"/>
    </row>
    <row r="265" spans="2:17">
      <c r="B265" t="s">
        <v>51</v>
      </c>
      <c r="C265" s="19" t="str">
        <f>CONCATENATE(C134, ".rx")</f>
        <v>fk_shoulder.rx</v>
      </c>
      <c r="J265" t="s">
        <v>102</v>
      </c>
      <c r="M265" s="2" t="s">
        <v>8</v>
      </c>
      <c r="N265"/>
      <c r="O265"/>
      <c r="P265"/>
      <c r="Q265"/>
    </row>
    <row r="266" spans="2:17">
      <c r="B266" t="s">
        <v>51</v>
      </c>
      <c r="C266" s="19" t="str">
        <f>CONCATENATE(C134, ".ry")</f>
        <v>fk_shoulder.ry</v>
      </c>
      <c r="J266" t="s">
        <v>102</v>
      </c>
      <c r="M266" s="2" t="s">
        <v>8</v>
      </c>
      <c r="N266"/>
      <c r="O266"/>
      <c r="P266"/>
      <c r="Q266"/>
    </row>
    <row r="267" spans="2:17">
      <c r="B267" t="s">
        <v>51</v>
      </c>
      <c r="C267" s="19" t="str">
        <f>CONCATENATE(C134, ".rz")</f>
        <v>fk_shoulder.rz</v>
      </c>
      <c r="J267" t="s">
        <v>102</v>
      </c>
      <c r="M267" s="2" t="s">
        <v>8</v>
      </c>
      <c r="N267"/>
      <c r="O267"/>
      <c r="P267"/>
      <c r="Q267"/>
    </row>
    <row r="268" spans="2:17">
      <c r="B268" t="s">
        <v>51</v>
      </c>
      <c r="C268" s="19" t="str">
        <f>CONCATENATE(C134, ".sx")</f>
        <v>fk_shoulder.sx</v>
      </c>
      <c r="J268" t="s">
        <v>102</v>
      </c>
      <c r="M268" s="2" t="s">
        <v>8</v>
      </c>
      <c r="N268"/>
      <c r="O268"/>
      <c r="P268"/>
      <c r="Q268"/>
    </row>
    <row r="269" spans="2:17">
      <c r="B269" t="s">
        <v>51</v>
      </c>
      <c r="C269" s="19" t="str">
        <f>CONCATENATE(C134, ".sy")</f>
        <v>fk_shoulder.sy</v>
      </c>
      <c r="J269" t="s">
        <v>102</v>
      </c>
      <c r="M269" s="2" t="s">
        <v>8</v>
      </c>
      <c r="N269"/>
      <c r="O269"/>
      <c r="P269"/>
      <c r="Q269"/>
    </row>
    <row r="270" spans="2:17">
      <c r="B270" t="s">
        <v>51</v>
      </c>
      <c r="C270" s="19" t="str">
        <f>CONCATENATE(C134, ".sz")</f>
        <v>fk_shoulder.sz</v>
      </c>
      <c r="J270" t="s">
        <v>102</v>
      </c>
      <c r="M270" s="2" t="s">
        <v>8</v>
      </c>
      <c r="N270"/>
      <c r="O270"/>
      <c r="P270"/>
      <c r="Q270"/>
    </row>
    <row r="271" spans="2:17">
      <c r="B271" t="s">
        <v>51</v>
      </c>
      <c r="C271" s="19" t="str">
        <f>CONCATENATE(C134, ".v")</f>
        <v>fk_shoulder.v</v>
      </c>
      <c r="J271" t="s">
        <v>102</v>
      </c>
      <c r="M271" s="2" t="s">
        <v>8</v>
      </c>
      <c r="N271"/>
      <c r="O271"/>
      <c r="P271"/>
      <c r="Q271"/>
    </row>
    <row r="272" spans="2:17">
      <c r="B272" t="s">
        <v>51</v>
      </c>
      <c r="C272" s="19" t="str">
        <f>CONCATENATE(C134, ".radi")</f>
        <v>fk_shoulder.radi</v>
      </c>
      <c r="J272" t="s">
        <v>102</v>
      </c>
      <c r="M272" s="2" t="s">
        <v>8</v>
      </c>
      <c r="N272"/>
      <c r="O272"/>
      <c r="P272"/>
      <c r="Q272"/>
    </row>
    <row r="273" spans="2:17">
      <c r="B273" t="s">
        <v>51</v>
      </c>
      <c r="C273" s="19" t="str">
        <f>CONCATENATE(E146, ".tx")</f>
        <v>hip_FKConst.tx</v>
      </c>
      <c r="J273" t="s">
        <v>102</v>
      </c>
      <c r="M273" s="2" t="s">
        <v>8</v>
      </c>
      <c r="N273"/>
      <c r="O273"/>
      <c r="P273"/>
      <c r="Q273"/>
    </row>
    <row r="274" spans="2:17">
      <c r="B274" t="s">
        <v>51</v>
      </c>
      <c r="C274" s="19" t="str">
        <f>CONCATENATE(E146, ".ty")</f>
        <v>hip_FKConst.ty</v>
      </c>
      <c r="J274" t="s">
        <v>102</v>
      </c>
      <c r="M274" s="2" t="s">
        <v>8</v>
      </c>
      <c r="N274"/>
      <c r="O274"/>
      <c r="P274"/>
      <c r="Q274"/>
    </row>
    <row r="275" spans="2:17">
      <c r="B275" t="s">
        <v>51</v>
      </c>
      <c r="C275" s="19" t="str">
        <f>CONCATENATE(E146, ".tz")</f>
        <v>hip_FKConst.tz</v>
      </c>
      <c r="J275" t="s">
        <v>102</v>
      </c>
      <c r="M275" s="2" t="s">
        <v>8</v>
      </c>
      <c r="N275"/>
      <c r="O275"/>
      <c r="P275"/>
      <c r="Q275"/>
    </row>
    <row r="276" spans="2:17">
      <c r="B276" t="s">
        <v>51</v>
      </c>
      <c r="C276" s="19" t="str">
        <f>CONCATENATE(E146, ".rx")</f>
        <v>hip_FKConst.rx</v>
      </c>
      <c r="J276" t="s">
        <v>102</v>
      </c>
      <c r="M276" s="2" t="s">
        <v>8</v>
      </c>
      <c r="N276"/>
      <c r="O276"/>
      <c r="P276"/>
      <c r="Q276"/>
    </row>
    <row r="277" spans="2:17">
      <c r="B277" t="s">
        <v>51</v>
      </c>
      <c r="C277" s="19" t="str">
        <f>CONCATENATE(E146, ".ry")</f>
        <v>hip_FKConst.ry</v>
      </c>
      <c r="J277" t="s">
        <v>102</v>
      </c>
      <c r="M277" s="2" t="s">
        <v>8</v>
      </c>
      <c r="N277"/>
      <c r="O277"/>
      <c r="P277"/>
      <c r="Q277"/>
    </row>
    <row r="278" spans="2:17">
      <c r="B278" t="s">
        <v>51</v>
      </c>
      <c r="C278" s="19" t="str">
        <f>CONCATENATE(E146, ".rz")</f>
        <v>hip_FKConst.rz</v>
      </c>
      <c r="J278" t="s">
        <v>102</v>
      </c>
      <c r="M278" s="2" t="s">
        <v>8</v>
      </c>
      <c r="N278"/>
      <c r="O278"/>
      <c r="P278"/>
      <c r="Q278"/>
    </row>
    <row r="279" spans="2:17">
      <c r="B279" t="s">
        <v>51</v>
      </c>
      <c r="C279" s="19" t="str">
        <f>CONCATENATE(E146, ".sx")</f>
        <v>hip_FKConst.sx</v>
      </c>
      <c r="J279" t="s">
        <v>102</v>
      </c>
      <c r="M279" s="2" t="s">
        <v>8</v>
      </c>
      <c r="N279"/>
      <c r="O279"/>
      <c r="P279"/>
      <c r="Q279"/>
    </row>
    <row r="280" spans="2:17">
      <c r="B280" t="s">
        <v>51</v>
      </c>
      <c r="C280" s="19" t="str">
        <f>CONCATENATE(E146, ".sy")</f>
        <v>hip_FKConst.sy</v>
      </c>
      <c r="J280" t="s">
        <v>102</v>
      </c>
      <c r="M280" s="2" t="s">
        <v>8</v>
      </c>
      <c r="N280"/>
      <c r="O280"/>
      <c r="P280"/>
      <c r="Q280"/>
    </row>
    <row r="281" spans="2:17">
      <c r="B281" t="s">
        <v>51</v>
      </c>
      <c r="C281" s="19" t="str">
        <f>CONCATENATE(E146, ".sz")</f>
        <v>hip_FKConst.sz</v>
      </c>
      <c r="J281" t="s">
        <v>102</v>
      </c>
      <c r="M281" s="2" t="s">
        <v>8</v>
      </c>
      <c r="N281"/>
      <c r="O281"/>
      <c r="P281"/>
      <c r="Q281"/>
    </row>
    <row r="282" spans="2:17">
      <c r="B282" t="s">
        <v>51</v>
      </c>
      <c r="C282" s="19" t="str">
        <f>CONCATENATE(E146, ".v")</f>
        <v>hip_FKConst.v</v>
      </c>
      <c r="J282" t="s">
        <v>102</v>
      </c>
      <c r="M282" s="2" t="s">
        <v>8</v>
      </c>
      <c r="N282"/>
      <c r="O282"/>
      <c r="P282"/>
      <c r="Q282"/>
    </row>
    <row r="283" spans="2:17">
      <c r="B283" t="s">
        <v>51</v>
      </c>
      <c r="C283" s="19" t="str">
        <f>CONCATENATE(E147, ".tx")</f>
        <v>shoulder_FKConst.tx</v>
      </c>
      <c r="J283" t="s">
        <v>102</v>
      </c>
      <c r="M283" s="2" t="s">
        <v>8</v>
      </c>
      <c r="N283"/>
      <c r="O283"/>
      <c r="P283"/>
      <c r="Q283"/>
    </row>
    <row r="284" spans="2:17">
      <c r="B284" t="s">
        <v>51</v>
      </c>
      <c r="C284" s="19" t="str">
        <f>CONCATENATE(E147, ".ty")</f>
        <v>shoulder_FKConst.ty</v>
      </c>
      <c r="J284" t="s">
        <v>102</v>
      </c>
      <c r="M284" s="2" t="s">
        <v>8</v>
      </c>
      <c r="N284"/>
      <c r="O284"/>
      <c r="P284"/>
      <c r="Q284"/>
    </row>
    <row r="285" spans="2:17">
      <c r="B285" t="s">
        <v>51</v>
      </c>
      <c r="C285" s="19" t="str">
        <f>CONCATENATE(E147, ".tz")</f>
        <v>shoulder_FKConst.tz</v>
      </c>
      <c r="J285" t="s">
        <v>102</v>
      </c>
      <c r="M285" s="2" t="s">
        <v>8</v>
      </c>
      <c r="N285"/>
      <c r="O285"/>
      <c r="P285"/>
      <c r="Q285"/>
    </row>
    <row r="286" spans="2:17">
      <c r="B286" t="s">
        <v>51</v>
      </c>
      <c r="C286" s="19" t="str">
        <f>CONCATENATE(E147, ".rx")</f>
        <v>shoulder_FKConst.rx</v>
      </c>
      <c r="J286" t="s">
        <v>102</v>
      </c>
      <c r="M286" s="2" t="s">
        <v>8</v>
      </c>
      <c r="N286"/>
      <c r="O286"/>
      <c r="P286"/>
      <c r="Q286"/>
    </row>
    <row r="287" spans="2:17">
      <c r="B287" t="s">
        <v>51</v>
      </c>
      <c r="C287" s="19" t="str">
        <f>CONCATENATE(E147, ".ry")</f>
        <v>shoulder_FKConst.ry</v>
      </c>
      <c r="J287" t="s">
        <v>102</v>
      </c>
      <c r="M287" s="2" t="s">
        <v>8</v>
      </c>
      <c r="N287"/>
      <c r="O287"/>
      <c r="P287"/>
      <c r="Q287"/>
    </row>
    <row r="288" spans="2:17">
      <c r="B288" t="s">
        <v>51</v>
      </c>
      <c r="C288" s="19" t="str">
        <f>CONCATENATE(E147, ".rz")</f>
        <v>shoulder_FKConst.rz</v>
      </c>
      <c r="J288" t="s">
        <v>102</v>
      </c>
      <c r="M288" s="2" t="s">
        <v>8</v>
      </c>
      <c r="N288"/>
      <c r="O288"/>
      <c r="P288"/>
      <c r="Q288"/>
    </row>
    <row r="289" spans="2:17">
      <c r="B289" t="s">
        <v>51</v>
      </c>
      <c r="C289" s="19" t="str">
        <f>CONCATENATE(E147, ".sx")</f>
        <v>shoulder_FKConst.sx</v>
      </c>
      <c r="J289" t="s">
        <v>102</v>
      </c>
      <c r="M289" s="2" t="s">
        <v>8</v>
      </c>
      <c r="N289"/>
      <c r="O289"/>
      <c r="P289"/>
      <c r="Q289"/>
    </row>
    <row r="290" spans="2:17">
      <c r="B290" t="s">
        <v>51</v>
      </c>
      <c r="C290" s="19" t="str">
        <f>CONCATENATE(E147, ".sy")</f>
        <v>shoulder_FKConst.sy</v>
      </c>
      <c r="J290" t="s">
        <v>102</v>
      </c>
      <c r="M290" s="2" t="s">
        <v>8</v>
      </c>
      <c r="N290"/>
      <c r="O290"/>
      <c r="P290"/>
      <c r="Q290"/>
    </row>
    <row r="291" spans="2:17">
      <c r="B291" t="s">
        <v>51</v>
      </c>
      <c r="C291" s="19" t="str">
        <f>CONCATENATE(E147, ".sz")</f>
        <v>shoulder_FKConst.sz</v>
      </c>
      <c r="J291" t="s">
        <v>102</v>
      </c>
      <c r="M291" s="2" t="s">
        <v>8</v>
      </c>
      <c r="N291"/>
      <c r="O291"/>
      <c r="P291"/>
      <c r="Q291"/>
    </row>
    <row r="292" spans="2:17">
      <c r="B292" t="s">
        <v>51</v>
      </c>
      <c r="C292" s="19" t="str">
        <f>CONCATENATE(E147, ".v")</f>
        <v>shoulder_FKConst.v</v>
      </c>
      <c r="J292" t="s">
        <v>102</v>
      </c>
      <c r="M292" s="2" t="s">
        <v>8</v>
      </c>
      <c r="N292"/>
      <c r="O292"/>
      <c r="P292"/>
      <c r="Q292"/>
    </row>
    <row r="293" spans="2:17">
      <c r="B293" t="s">
        <v>51</v>
      </c>
      <c r="C293" s="19" t="str">
        <f>CONCATENATE(C207, ".tx")</f>
        <v>torso_grp.tx</v>
      </c>
      <c r="J293" t="s">
        <v>102</v>
      </c>
      <c r="M293" s="2" t="s">
        <v>8</v>
      </c>
      <c r="N293"/>
      <c r="O293"/>
      <c r="P293"/>
      <c r="Q293"/>
    </row>
    <row r="294" spans="2:17">
      <c r="B294" t="s">
        <v>51</v>
      </c>
      <c r="C294" s="19" t="str">
        <f>CONCATENATE(C207, ".ty")</f>
        <v>torso_grp.ty</v>
      </c>
      <c r="J294" t="s">
        <v>102</v>
      </c>
      <c r="M294" s="2" t="s">
        <v>8</v>
      </c>
      <c r="N294"/>
      <c r="O294"/>
      <c r="P294"/>
      <c r="Q294"/>
    </row>
    <row r="295" spans="2:17">
      <c r="B295" t="s">
        <v>51</v>
      </c>
      <c r="C295" s="19" t="str">
        <f>CONCATENATE(C207, ".tz")</f>
        <v>torso_grp.tz</v>
      </c>
      <c r="J295" t="s">
        <v>102</v>
      </c>
      <c r="M295" s="2" t="s">
        <v>8</v>
      </c>
      <c r="N295"/>
      <c r="O295"/>
      <c r="P295"/>
      <c r="Q295"/>
    </row>
    <row r="296" spans="2:17">
      <c r="B296" t="s">
        <v>51</v>
      </c>
      <c r="C296" s="19" t="str">
        <f>CONCATENATE(C207, ".rx")</f>
        <v>torso_grp.rx</v>
      </c>
      <c r="J296" t="s">
        <v>102</v>
      </c>
      <c r="M296" s="2" t="s">
        <v>8</v>
      </c>
      <c r="N296"/>
      <c r="O296"/>
      <c r="P296"/>
      <c r="Q296"/>
    </row>
    <row r="297" spans="2:17">
      <c r="B297" t="s">
        <v>51</v>
      </c>
      <c r="C297" s="19" t="str">
        <f>CONCATENATE(C207, ".ry")</f>
        <v>torso_grp.ry</v>
      </c>
      <c r="J297" t="s">
        <v>102</v>
      </c>
      <c r="M297" s="2" t="s">
        <v>8</v>
      </c>
      <c r="N297"/>
      <c r="O297"/>
      <c r="P297"/>
      <c r="Q297"/>
    </row>
    <row r="298" spans="2:17">
      <c r="B298" t="s">
        <v>51</v>
      </c>
      <c r="C298" s="19" t="str">
        <f>CONCATENATE(C207, ".rz")</f>
        <v>torso_grp.rz</v>
      </c>
      <c r="J298" t="s">
        <v>102</v>
      </c>
      <c r="M298" s="2" t="s">
        <v>8</v>
      </c>
      <c r="N298"/>
      <c r="O298"/>
      <c r="P298"/>
      <c r="Q298"/>
    </row>
    <row r="299" spans="2:17">
      <c r="B299" t="s">
        <v>51</v>
      </c>
      <c r="C299" s="19" t="str">
        <f>CONCATENATE(C207, ".sx")</f>
        <v>torso_grp.sx</v>
      </c>
      <c r="J299" t="s">
        <v>102</v>
      </c>
      <c r="M299" s="2" t="s">
        <v>8</v>
      </c>
      <c r="N299"/>
      <c r="O299"/>
      <c r="P299"/>
      <c r="Q299"/>
    </row>
    <row r="300" spans="2:17">
      <c r="B300" t="s">
        <v>51</v>
      </c>
      <c r="C300" s="19" t="str">
        <f>CONCATENATE(C207, ".sy")</f>
        <v>torso_grp.sy</v>
      </c>
      <c r="J300" t="s">
        <v>102</v>
      </c>
      <c r="M300" s="2" t="s">
        <v>8</v>
      </c>
      <c r="O300"/>
      <c r="P300"/>
      <c r="Q300"/>
    </row>
    <row r="301" spans="2:17">
      <c r="B301" t="s">
        <v>51</v>
      </c>
      <c r="C301" s="19" t="str">
        <f>CONCATENATE(C207, ".sz")</f>
        <v>torso_grp.sz</v>
      </c>
      <c r="J301" t="s">
        <v>102</v>
      </c>
      <c r="M301" s="2" t="s">
        <v>8</v>
      </c>
      <c r="O301"/>
      <c r="P301"/>
      <c r="Q301"/>
    </row>
    <row r="303" spans="2:17">
      <c r="B303" s="2" t="s">
        <v>155</v>
      </c>
      <c r="O303"/>
      <c r="P303"/>
      <c r="Q303"/>
    </row>
    <row r="304" spans="2:17">
      <c r="B304" t="s">
        <v>51</v>
      </c>
      <c r="C304" s="19" t="str">
        <f>CONCATENATE(I88, ".visibility")</f>
        <v>ik_spine.visibility</v>
      </c>
      <c r="D304" t="s">
        <v>52</v>
      </c>
      <c r="E304" s="10">
        <v>0</v>
      </c>
      <c r="J304" t="s">
        <v>53</v>
      </c>
      <c r="M304" s="2" t="s">
        <v>8</v>
      </c>
      <c r="O304"/>
      <c r="P304"/>
      <c r="Q304"/>
    </row>
    <row r="305" spans="2:17">
      <c r="B305" t="s">
        <v>51</v>
      </c>
      <c r="C305" s="19" t="str">
        <f>CONCATENATE(E89, ".visibility")</f>
        <v>ik_spine_curve.visibility</v>
      </c>
      <c r="D305" t="s">
        <v>52</v>
      </c>
      <c r="E305" s="10">
        <v>0</v>
      </c>
      <c r="J305" t="s">
        <v>53</v>
      </c>
      <c r="M305" s="2" t="s">
        <v>8</v>
      </c>
      <c r="O305"/>
      <c r="P305"/>
      <c r="Q305"/>
    </row>
    <row r="307" spans="2:17">
      <c r="B307" s="2" t="s">
        <v>156</v>
      </c>
      <c r="O307"/>
      <c r="P307"/>
      <c r="Q307"/>
    </row>
    <row r="308" spans="2:17">
      <c r="B308" t="s">
        <v>97</v>
      </c>
      <c r="C308" s="1" t="s">
        <v>103</v>
      </c>
      <c r="J308" t="s">
        <v>104</v>
      </c>
      <c r="M308" s="2" t="s">
        <v>8</v>
      </c>
      <c r="O308"/>
      <c r="P308"/>
      <c r="Q308"/>
    </row>
    <row r="309" spans="2:17">
      <c r="B309" t="s">
        <v>99</v>
      </c>
      <c r="C309" s="18" t="str">
        <f>C308</f>
        <v>Skeleton</v>
      </c>
      <c r="D309" t="s">
        <v>27</v>
      </c>
      <c r="E309" s="18" t="str">
        <f>C8</f>
        <v>root</v>
      </c>
      <c r="J309" t="s">
        <v>28</v>
      </c>
      <c r="M309" s="2" t="s">
        <v>8</v>
      </c>
      <c r="O309"/>
      <c r="P309"/>
      <c r="Q309"/>
    </row>
    <row r="310" spans="2:17">
      <c r="B310" t="s">
        <v>51</v>
      </c>
      <c r="C310" s="19" t="str">
        <f>CONCATENATE(C308, ".color")</f>
        <v>Skeleton.color</v>
      </c>
      <c r="D310" t="s">
        <v>52</v>
      </c>
      <c r="E310" s="10">
        <f>N310</f>
        <v>0</v>
      </c>
      <c r="J310" t="s">
        <v>53</v>
      </c>
      <c r="M310" s="2" t="s">
        <v>8</v>
      </c>
      <c r="N310" s="10">
        <v>0</v>
      </c>
      <c r="O310"/>
      <c r="P310"/>
      <c r="Q310"/>
    </row>
    <row r="311" spans="2:17">
      <c r="B311" t="s">
        <v>51</v>
      </c>
      <c r="C311" s="19" t="str">
        <f>CONCATENATE(C308, ".displayType")</f>
        <v>Skeleton.displayType</v>
      </c>
      <c r="D311" t="s">
        <v>52</v>
      </c>
      <c r="E311" s="10">
        <v>2</v>
      </c>
      <c r="J311" t="s">
        <v>53</v>
      </c>
      <c r="M311" s="2" t="s">
        <v>8</v>
      </c>
      <c r="O311"/>
      <c r="P311"/>
      <c r="Q311"/>
    </row>
    <row r="313" spans="2:17">
      <c r="B313" s="2" t="s">
        <v>117</v>
      </c>
    </row>
    <row r="314" spans="2:17">
      <c r="B314" s="13" t="s">
        <v>118</v>
      </c>
    </row>
    <row r="315" spans="2:17">
      <c r="B315" t="s">
        <v>111</v>
      </c>
      <c r="C315" s="1" t="s">
        <v>110</v>
      </c>
      <c r="E315" s="1"/>
      <c r="J315" t="s">
        <v>112</v>
      </c>
      <c r="M315" s="2" t="s">
        <v>8</v>
      </c>
    </row>
    <row r="316" spans="2:17">
      <c r="B316" t="s">
        <v>26</v>
      </c>
      <c r="C316" s="18" t="str">
        <f>C201</f>
        <v>body_CTRL</v>
      </c>
      <c r="D316" t="s">
        <v>27</v>
      </c>
      <c r="E316" s="18" t="str">
        <f>C315</f>
        <v>character_grp</v>
      </c>
      <c r="J316" t="s">
        <v>28</v>
      </c>
      <c r="M316" s="2" t="s">
        <v>8</v>
      </c>
    </row>
    <row r="317" spans="2:17">
      <c r="B317" t="s">
        <v>26</v>
      </c>
      <c r="C317" s="18" t="str">
        <f>C207</f>
        <v>torso_grp</v>
      </c>
      <c r="D317" t="s">
        <v>27</v>
      </c>
      <c r="E317" s="18" t="str">
        <f>C315</f>
        <v>character_grp</v>
      </c>
      <c r="J317" t="s">
        <v>28</v>
      </c>
      <c r="M317" s="2" t="s">
        <v>8</v>
      </c>
    </row>
    <row r="318" spans="2:17">
      <c r="B318" t="s">
        <v>26</v>
      </c>
      <c r="C318" s="18" t="str">
        <f>C8</f>
        <v>root</v>
      </c>
      <c r="D318" t="s">
        <v>27</v>
      </c>
      <c r="E318" s="18" t="str">
        <f>C315</f>
        <v>character_grp</v>
      </c>
      <c r="J318" t="s">
        <v>28</v>
      </c>
      <c r="M318" s="2" t="s">
        <v>8</v>
      </c>
    </row>
    <row r="319" spans="2:17">
      <c r="B319" t="s">
        <v>51</v>
      </c>
      <c r="C319" s="19" t="str">
        <f>CONCATENATE(C315, ".rotateOrder")</f>
        <v>character_grp.rotateOrder</v>
      </c>
      <c r="D319" t="s">
        <v>52</v>
      </c>
      <c r="E319" s="10">
        <v>4</v>
      </c>
      <c r="J319" t="s">
        <v>53</v>
      </c>
      <c r="M319" s="2" t="s">
        <v>8</v>
      </c>
      <c r="N319" s="3" t="s">
        <v>92</v>
      </c>
    </row>
    <row r="320" spans="2:17">
      <c r="B320" s="13" t="s">
        <v>115</v>
      </c>
    </row>
    <row r="321" spans="2:17">
      <c r="B321" t="s">
        <v>75</v>
      </c>
      <c r="C321" s="14" t="s">
        <v>77</v>
      </c>
      <c r="D321" t="s">
        <v>36</v>
      </c>
      <c r="E321" s="1" t="s">
        <v>113</v>
      </c>
      <c r="J321" t="s">
        <v>28</v>
      </c>
      <c r="M321" s="2" t="s">
        <v>8</v>
      </c>
    </row>
    <row r="322" spans="2:17">
      <c r="B322" t="s">
        <v>51</v>
      </c>
      <c r="C322" s="19" t="str">
        <f>CONCATENATE(E321, ".operation")</f>
        <v>torso_normalizeScaleZ_div.operation</v>
      </c>
      <c r="J322" t="s">
        <v>78</v>
      </c>
      <c r="M322" s="2" t="s">
        <v>8</v>
      </c>
    </row>
    <row r="323" spans="2:17">
      <c r="B323" t="s">
        <v>63</v>
      </c>
      <c r="C323" s="18" t="str">
        <f>C173</f>
        <v>ik_spine_curveInfo.arcLength</v>
      </c>
      <c r="D323" s="16" t="s">
        <v>27</v>
      </c>
      <c r="E323" s="19" t="str">
        <f>CONCATENATE(E321, ".input1X")</f>
        <v>torso_normalizeScaleZ_div.input1X</v>
      </c>
      <c r="J323" t="s">
        <v>28</v>
      </c>
      <c r="M323" s="2" t="s">
        <v>8</v>
      </c>
    </row>
    <row r="324" spans="2:17">
      <c r="B324" t="s">
        <v>63</v>
      </c>
      <c r="C324" s="19" t="str">
        <f>CONCATENATE(C315, ".scaleZ")</f>
        <v>character_grp.scaleZ</v>
      </c>
      <c r="D324" t="s">
        <v>27</v>
      </c>
      <c r="E324" s="19" t="str">
        <f>CONCATENATE(E321, ".input2X")</f>
        <v>torso_normalizeScaleZ_div.input2X</v>
      </c>
      <c r="J324" t="s">
        <v>28</v>
      </c>
      <c r="M324" s="2" t="s">
        <v>8</v>
      </c>
    </row>
    <row r="325" spans="2:17">
      <c r="B325" t="s">
        <v>63</v>
      </c>
      <c r="C325" s="19" t="str">
        <f>CONCATENATE(E321, ".outputX")</f>
        <v>torso_normalizeScaleZ_div.outputX</v>
      </c>
      <c r="D325" t="s">
        <v>27</v>
      </c>
      <c r="E325" s="18" t="str">
        <f>E173</f>
        <v>torso_stretchPercentage_div.input1X</v>
      </c>
      <c r="J325" t="s">
        <v>114</v>
      </c>
      <c r="M325" s="2" t="s">
        <v>8</v>
      </c>
    </row>
    <row r="326" spans="2:17">
      <c r="B326" s="13" t="s">
        <v>119</v>
      </c>
    </row>
    <row r="327" spans="2:17">
      <c r="B327" t="s">
        <v>47</v>
      </c>
      <c r="C327" s="19" t="str">
        <f>CONCATENATE(C315, "_CTRL_nurb")</f>
        <v>character_grp_CTRL_nurb</v>
      </c>
      <c r="D327" t="s">
        <v>48</v>
      </c>
      <c r="E327" s="3">
        <f>N327</f>
        <v>0</v>
      </c>
      <c r="F327" t="s">
        <v>2</v>
      </c>
      <c r="G327" s="4">
        <f>O327</f>
        <v>-5</v>
      </c>
      <c r="H327" t="s">
        <v>2</v>
      </c>
      <c r="I327" s="5">
        <f>P327</f>
        <v>0</v>
      </c>
      <c r="J327" t="s">
        <v>70</v>
      </c>
      <c r="K327" s="18">
        <f>Q327</f>
        <v>26</v>
      </c>
      <c r="L327" t="s">
        <v>71</v>
      </c>
      <c r="M327" s="2" t="s">
        <v>8</v>
      </c>
      <c r="N327" s="3">
        <v>0</v>
      </c>
      <c r="O327" s="4">
        <v>-5</v>
      </c>
      <c r="P327" s="5">
        <v>0</v>
      </c>
      <c r="Q327" s="11">
        <v>26</v>
      </c>
    </row>
    <row r="328" spans="2:17">
      <c r="B328" t="s">
        <v>26</v>
      </c>
      <c r="C328" s="19" t="str">
        <f>CONCATENATE(C327, "Shape")</f>
        <v>character_grp_CTRL_nurbShape</v>
      </c>
      <c r="D328" t="s">
        <v>27</v>
      </c>
      <c r="E328" s="18" t="str">
        <f>C315</f>
        <v>character_grp</v>
      </c>
      <c r="J328" t="s">
        <v>73</v>
      </c>
      <c r="M328" s="2" t="s">
        <v>8</v>
      </c>
    </row>
    <row r="329" spans="2:17">
      <c r="B329" t="s">
        <v>40</v>
      </c>
      <c r="C329" s="18" t="str">
        <f>C328</f>
        <v>character_grp_CTRL_nurbShape</v>
      </c>
      <c r="D329" t="s">
        <v>27</v>
      </c>
      <c r="E329" s="19" t="str">
        <f>CONCATENATE(C315, "Shape")</f>
        <v>character_grpShape</v>
      </c>
      <c r="J329" t="s">
        <v>28</v>
      </c>
      <c r="M329" s="2" t="s">
        <v>8</v>
      </c>
    </row>
    <row r="330" spans="2:17">
      <c r="B330" t="s">
        <v>74</v>
      </c>
      <c r="C330" s="18" t="str">
        <f>C327</f>
        <v>character_grp_CTRL_nurb</v>
      </c>
      <c r="J330" t="s">
        <v>28</v>
      </c>
      <c r="M330" s="2" t="s">
        <v>8</v>
      </c>
    </row>
    <row r="331" spans="2:17">
      <c r="B331" t="s">
        <v>40</v>
      </c>
      <c r="C331" s="18" t="str">
        <f>C315</f>
        <v>character_grp</v>
      </c>
      <c r="D331" t="s">
        <v>27</v>
      </c>
      <c r="E331" s="19" t="str">
        <f>CONCATENATE(REPLACE(C315, LEN(C315) - 3, 4, ""), "_CTRL")</f>
        <v>character_CTRL</v>
      </c>
      <c r="J331" t="s">
        <v>28</v>
      </c>
      <c r="M331" s="2" t="s">
        <v>8</v>
      </c>
    </row>
    <row r="333" spans="2:17">
      <c r="B333" s="2" t="s">
        <v>158</v>
      </c>
    </row>
    <row r="334" spans="2:17">
      <c r="B334" s="13" t="s">
        <v>159</v>
      </c>
    </row>
    <row r="335" spans="2:17">
      <c r="B335" t="s">
        <v>160</v>
      </c>
      <c r="C335" s="18" t="str">
        <f>C109</f>
        <v>shoulder_CTRL</v>
      </c>
      <c r="D335" t="s">
        <v>161</v>
      </c>
      <c r="E335" s="1" t="s">
        <v>162</v>
      </c>
      <c r="J335" t="s">
        <v>168</v>
      </c>
      <c r="M335" s="2" t="s">
        <v>8</v>
      </c>
    </row>
    <row r="336" spans="2:17">
      <c r="B336" t="s">
        <v>160</v>
      </c>
      <c r="C336" s="18" t="str">
        <f>C109</f>
        <v>shoulder_CTRL</v>
      </c>
      <c r="D336" t="s">
        <v>161</v>
      </c>
      <c r="E336" s="1" t="s">
        <v>163</v>
      </c>
      <c r="J336" t="s">
        <v>168</v>
      </c>
      <c r="M336" s="2" t="s">
        <v>8</v>
      </c>
    </row>
    <row r="337" spans="2:13">
      <c r="B337" s="13" t="s">
        <v>166</v>
      </c>
    </row>
    <row r="338" spans="2:13">
      <c r="B338" t="s">
        <v>75</v>
      </c>
      <c r="C338" s="14" t="s">
        <v>164</v>
      </c>
      <c r="D338" t="s">
        <v>36</v>
      </c>
      <c r="E338" s="19" t="str">
        <f>CONCATENATE(C109, "_isStretch")</f>
        <v>shoulder_CTRL_isStretch</v>
      </c>
      <c r="J338" t="s">
        <v>28</v>
      </c>
      <c r="M338" s="2" t="s">
        <v>8</v>
      </c>
    </row>
    <row r="339" spans="2:13">
      <c r="B339" t="s">
        <v>51</v>
      </c>
      <c r="C339" s="19" t="str">
        <f>CONCATENATE(E338, ".operation")</f>
        <v>shoulder_CTRL_isStretch.operation</v>
      </c>
      <c r="J339" t="s">
        <v>165</v>
      </c>
      <c r="M339" s="2" t="s">
        <v>8</v>
      </c>
    </row>
    <row r="340" spans="2:13">
      <c r="B340" t="s">
        <v>51</v>
      </c>
      <c r="C340" s="19" t="str">
        <f>CONCATENATE(E338, ".secondTerm")</f>
        <v>shoulder_CTRL_isStretch.secondTerm</v>
      </c>
      <c r="J340" t="s">
        <v>82</v>
      </c>
      <c r="M340" s="2" t="s">
        <v>8</v>
      </c>
    </row>
    <row r="341" spans="2:13">
      <c r="B341" t="s">
        <v>63</v>
      </c>
      <c r="C341" s="19" t="str">
        <f>CONCATENATE(C109, ".stretch")</f>
        <v>shoulder_CTRL.stretch</v>
      </c>
      <c r="D341" t="s">
        <v>27</v>
      </c>
      <c r="E341" s="19" t="str">
        <f>CONCATENATE(E338, ".firstTerm")</f>
        <v>shoulder_CTRL_isStretch.firstTerm</v>
      </c>
      <c r="J341" t="s">
        <v>28</v>
      </c>
      <c r="M341" s="2" t="s">
        <v>8</v>
      </c>
    </row>
    <row r="342" spans="2:13">
      <c r="B342" t="s">
        <v>63</v>
      </c>
      <c r="C342" s="18" t="str">
        <f>C177</f>
        <v>torso_stretchPercentage_div.outputX</v>
      </c>
      <c r="D342" t="s">
        <v>27</v>
      </c>
      <c r="E342" s="19" t="str">
        <f>CONCATENATE(E338, ".colorIfTrueR")</f>
        <v>shoulder_CTRL_isStretch.colorIfTrueR</v>
      </c>
      <c r="J342" t="s">
        <v>28</v>
      </c>
      <c r="M342" s="2" t="s">
        <v>8</v>
      </c>
    </row>
    <row r="343" spans="2:13">
      <c r="B343" t="s">
        <v>63</v>
      </c>
      <c r="C343" s="19" t="str">
        <f>CONCATENATE(E338, ".outColorR")</f>
        <v>shoulder_CTRL_isStretch.outColorR</v>
      </c>
      <c r="D343" t="s">
        <v>27</v>
      </c>
      <c r="E343" s="19" t="str">
        <f>CONCATENATE(C12, ".scaleX")</f>
        <v>pelvis.scaleX</v>
      </c>
      <c r="J343" t="s">
        <v>114</v>
      </c>
      <c r="M343" s="2" t="s">
        <v>8</v>
      </c>
    </row>
    <row r="344" spans="2:13">
      <c r="B344" t="s">
        <v>63</v>
      </c>
      <c r="C344" s="19" t="str">
        <f>CONCATENATE(E338, ".outColorR")</f>
        <v>shoulder_CTRL_isStretch.outColorR</v>
      </c>
      <c r="D344" t="s">
        <v>27</v>
      </c>
      <c r="E344" s="19" t="str">
        <f>CONCATENATE(C13, ".scaleX")</f>
        <v>spine_01.scaleX</v>
      </c>
      <c r="J344" t="s">
        <v>114</v>
      </c>
      <c r="M344" s="2" t="s">
        <v>8</v>
      </c>
    </row>
    <row r="345" spans="2:13">
      <c r="B345" t="s">
        <v>63</v>
      </c>
      <c r="C345" s="19" t="str">
        <f>CONCATENATE(E338, ".outColorR")</f>
        <v>shoulder_CTRL_isStretch.outColorR</v>
      </c>
      <c r="D345" t="s">
        <v>27</v>
      </c>
      <c r="E345" s="19" t="str">
        <f>CONCATENATE(C14, ".scaleX")</f>
        <v>spine_02.scaleX</v>
      </c>
      <c r="J345" t="s">
        <v>114</v>
      </c>
      <c r="M345" s="2" t="s">
        <v>8</v>
      </c>
    </row>
    <row r="346" spans="2:13">
      <c r="B346" t="s">
        <v>63</v>
      </c>
      <c r="C346" s="19" t="str">
        <f>CONCATENATE(E338, ".outColorR")</f>
        <v>shoulder_CTRL_isStretch.outColorR</v>
      </c>
      <c r="D346" t="s">
        <v>27</v>
      </c>
      <c r="E346" s="19" t="str">
        <f>CONCATENATE(C15, ".scaleX")</f>
        <v>spine_03.scaleX</v>
      </c>
      <c r="J346" t="s">
        <v>114</v>
      </c>
      <c r="M346" s="2" t="s">
        <v>8</v>
      </c>
    </row>
    <row r="347" spans="2:13">
      <c r="B347" s="13" t="s">
        <v>167</v>
      </c>
    </row>
    <row r="348" spans="2:13">
      <c r="B348" t="s">
        <v>75</v>
      </c>
      <c r="C348" s="14" t="s">
        <v>164</v>
      </c>
      <c r="D348" t="s">
        <v>36</v>
      </c>
      <c r="E348" s="20" t="str">
        <f>CONCATENATE(C109, "_isSquash")</f>
        <v>shoulder_CTRL_isSquash</v>
      </c>
      <c r="J348" t="s">
        <v>28</v>
      </c>
      <c r="M348" s="2" t="s">
        <v>8</v>
      </c>
    </row>
    <row r="349" spans="2:13">
      <c r="B349" t="s">
        <v>51</v>
      </c>
      <c r="C349" s="19" t="str">
        <f>CONCATENATE(E348, ".operation")</f>
        <v>shoulder_CTRL_isSquash.operation</v>
      </c>
      <c r="J349" t="s">
        <v>165</v>
      </c>
      <c r="M349" s="2" t="s">
        <v>8</v>
      </c>
    </row>
    <row r="350" spans="2:13">
      <c r="B350" t="s">
        <v>51</v>
      </c>
      <c r="C350" s="19" t="str">
        <f>CONCATENATE(E348, ".secondTerm")</f>
        <v>shoulder_CTRL_isSquash.secondTerm</v>
      </c>
      <c r="J350" t="s">
        <v>82</v>
      </c>
      <c r="M350" s="2" t="s">
        <v>8</v>
      </c>
    </row>
    <row r="351" spans="2:13">
      <c r="B351" t="s">
        <v>63</v>
      </c>
      <c r="C351" s="19" t="str">
        <f>CONCATENATE(C109, ".squash")</f>
        <v>shoulder_CTRL.squash</v>
      </c>
      <c r="D351" t="s">
        <v>27</v>
      </c>
      <c r="E351" s="19" t="str">
        <f>CONCATENATE(E348, ".firstTerm")</f>
        <v>shoulder_CTRL_isSquash.firstTerm</v>
      </c>
      <c r="J351" t="s">
        <v>28</v>
      </c>
      <c r="M351" s="2" t="s">
        <v>8</v>
      </c>
    </row>
    <row r="352" spans="2:13">
      <c r="B352" t="s">
        <v>63</v>
      </c>
      <c r="C352" s="18" t="str">
        <f>C191</f>
        <v>torso_stretchPercentage_div2.outputX</v>
      </c>
      <c r="D352" t="s">
        <v>27</v>
      </c>
      <c r="E352" s="19" t="str">
        <f>CONCATENATE(E348, ".colorIfTrueR")</f>
        <v>shoulder_CTRL_isSquash.colorIfTrueR</v>
      </c>
      <c r="J352" t="s">
        <v>28</v>
      </c>
      <c r="M352" s="2" t="s">
        <v>8</v>
      </c>
    </row>
    <row r="353" spans="1:18">
      <c r="B353" t="s">
        <v>63</v>
      </c>
      <c r="C353" s="19" t="str">
        <f>CONCATENATE(E348, ".outColorR")</f>
        <v>shoulder_CTRL_isSquash.outColorR</v>
      </c>
      <c r="D353" t="s">
        <v>27</v>
      </c>
      <c r="E353" s="19" t="str">
        <f>CONCATENATE(C12, ".scaleY")</f>
        <v>pelvis.scaleY</v>
      </c>
      <c r="J353" t="s">
        <v>114</v>
      </c>
      <c r="M353" s="2" t="s">
        <v>8</v>
      </c>
    </row>
    <row r="354" spans="1:18">
      <c r="B354" t="s">
        <v>63</v>
      </c>
      <c r="C354" s="19" t="str">
        <f>CONCATENATE(E348, ".outColorR")</f>
        <v>shoulder_CTRL_isSquash.outColorR</v>
      </c>
      <c r="D354" t="s">
        <v>27</v>
      </c>
      <c r="E354" s="19" t="str">
        <f>CONCATENATE(C13, ".scaleY")</f>
        <v>spine_01.scaleY</v>
      </c>
      <c r="J354" t="s">
        <v>114</v>
      </c>
      <c r="M354" s="2" t="s">
        <v>8</v>
      </c>
    </row>
    <row r="355" spans="1:18">
      <c r="B355" t="s">
        <v>63</v>
      </c>
      <c r="C355" s="19" t="str">
        <f>CONCATENATE(E348, ".outColorR")</f>
        <v>shoulder_CTRL_isSquash.outColorR</v>
      </c>
      <c r="D355" t="s">
        <v>27</v>
      </c>
      <c r="E355" s="19" t="str">
        <f>CONCATENATE(C14, ".scaleY")</f>
        <v>spine_02.scaleY</v>
      </c>
      <c r="J355" t="s">
        <v>114</v>
      </c>
      <c r="M355" s="2" t="s">
        <v>8</v>
      </c>
    </row>
    <row r="356" spans="1:18">
      <c r="B356" t="s">
        <v>63</v>
      </c>
      <c r="C356" s="19" t="str">
        <f>CONCATENATE(E348, ".outColorR")</f>
        <v>shoulder_CTRL_isSquash.outColorR</v>
      </c>
      <c r="D356" t="s">
        <v>27</v>
      </c>
      <c r="E356" s="19" t="str">
        <f>CONCATENATE(C15, ".scaleY")</f>
        <v>spine_03.scaleY</v>
      </c>
      <c r="J356" t="s">
        <v>114</v>
      </c>
      <c r="M356" s="2" t="s">
        <v>8</v>
      </c>
    </row>
    <row r="357" spans="1:18">
      <c r="B357" t="s">
        <v>63</v>
      </c>
      <c r="C357" s="19" t="str">
        <f>CONCATENATE(E348, ".outColorR")</f>
        <v>shoulder_CTRL_isSquash.outColorR</v>
      </c>
      <c r="D357" t="s">
        <v>27</v>
      </c>
      <c r="E357" s="19" t="str">
        <f>CONCATENATE(C12, ".scaleZ")</f>
        <v>pelvis.scaleZ</v>
      </c>
      <c r="J357" t="s">
        <v>114</v>
      </c>
      <c r="M357" s="2" t="s">
        <v>8</v>
      </c>
    </row>
    <row r="358" spans="1:18">
      <c r="B358" t="s">
        <v>63</v>
      </c>
      <c r="C358" s="19" t="str">
        <f>CONCATENATE(E348, ".outColorR")</f>
        <v>shoulder_CTRL_isSquash.outColorR</v>
      </c>
      <c r="D358" t="s">
        <v>27</v>
      </c>
      <c r="E358" s="19" t="str">
        <f>CONCATENATE(C13, ".scaleZ")</f>
        <v>spine_01.scaleZ</v>
      </c>
      <c r="J358" t="s">
        <v>114</v>
      </c>
      <c r="M358" s="2" t="s">
        <v>8</v>
      </c>
    </row>
    <row r="359" spans="1:18">
      <c r="B359" t="s">
        <v>63</v>
      </c>
      <c r="C359" s="19" t="str">
        <f>CONCATENATE(E348, ".outColorR")</f>
        <v>shoulder_CTRL_isSquash.outColorR</v>
      </c>
      <c r="D359" t="s">
        <v>27</v>
      </c>
      <c r="E359" s="19" t="str">
        <f>CONCATENATE(C14, ".scaleZ")</f>
        <v>spine_02.scaleZ</v>
      </c>
      <c r="J359" t="s">
        <v>114</v>
      </c>
      <c r="M359" s="2" t="s">
        <v>8</v>
      </c>
    </row>
    <row r="360" spans="1:18">
      <c r="B360" t="s">
        <v>63</v>
      </c>
      <c r="C360" s="19" t="str">
        <f>CONCATENATE(E348, ".outColorR")</f>
        <v>shoulder_CTRL_isSquash.outColorR</v>
      </c>
      <c r="D360" t="s">
        <v>27</v>
      </c>
      <c r="E360" s="19" t="str">
        <f>CONCATENATE(C15, ".scaleZ")</f>
        <v>spine_03.scaleZ</v>
      </c>
      <c r="J360" t="s">
        <v>114</v>
      </c>
      <c r="M360" s="2" t="s">
        <v>8</v>
      </c>
    </row>
    <row r="362" spans="1:18">
      <c r="A362" s="2" t="s">
        <v>211</v>
      </c>
    </row>
    <row r="363" spans="1:18">
      <c r="B363" s="17" t="s">
        <v>187</v>
      </c>
      <c r="C363" s="1" t="s">
        <v>188</v>
      </c>
      <c r="O363"/>
      <c r="P363"/>
      <c r="Q363"/>
    </row>
    <row r="364" spans="1:18">
      <c r="B364" s="17" t="s">
        <v>185</v>
      </c>
      <c r="C364" s="18" t="str">
        <f>C16</f>
        <v>neck_01</v>
      </c>
      <c r="E364" s="3">
        <f>E16</f>
        <v>0</v>
      </c>
      <c r="G364" s="4">
        <f>G16</f>
        <v>7.1</v>
      </c>
      <c r="I364" s="5">
        <f>I16</f>
        <v>133.5</v>
      </c>
      <c r="O364"/>
      <c r="P364"/>
      <c r="Q364"/>
    </row>
    <row r="365" spans="1:18">
      <c r="B365" s="17" t="s">
        <v>186</v>
      </c>
      <c r="C365" s="18" t="str">
        <f>C19</f>
        <v>head</v>
      </c>
      <c r="E365" s="3">
        <f>E19</f>
        <v>0</v>
      </c>
      <c r="G365" s="4">
        <f>G19</f>
        <v>7.1</v>
      </c>
      <c r="I365" s="5">
        <f>I19</f>
        <v>146.5</v>
      </c>
      <c r="O365"/>
      <c r="P365"/>
      <c r="Q365"/>
    </row>
    <row r="366" spans="1:18">
      <c r="B366" s="2" t="s">
        <v>203</v>
      </c>
      <c r="O366"/>
      <c r="P366"/>
      <c r="Q366"/>
    </row>
    <row r="367" spans="1:18">
      <c r="B367" s="13" t="s">
        <v>190</v>
      </c>
      <c r="O367"/>
      <c r="P367"/>
      <c r="Q367"/>
    </row>
    <row r="368" spans="1:18">
      <c r="B368" t="s">
        <v>37</v>
      </c>
      <c r="C368" s="18" t="str">
        <f>C364</f>
        <v>neck_01</v>
      </c>
      <c r="D368" t="s">
        <v>38</v>
      </c>
      <c r="E368" s="18" t="str">
        <f>C365</f>
        <v>head</v>
      </c>
      <c r="G368" t="s">
        <v>36</v>
      </c>
      <c r="I368" s="18" t="str">
        <f>C363</f>
        <v>ik_neck</v>
      </c>
      <c r="J368" t="s">
        <v>39</v>
      </c>
      <c r="M368" s="2" t="s">
        <v>8</v>
      </c>
      <c r="O368"/>
      <c r="P368"/>
      <c r="Q368"/>
      <c r="R368" s="13" t="s">
        <v>194</v>
      </c>
    </row>
    <row r="369" spans="2:18">
      <c r="B369" t="s">
        <v>40</v>
      </c>
      <c r="C369" s="14" t="s">
        <v>41</v>
      </c>
      <c r="D369" t="s">
        <v>27</v>
      </c>
      <c r="E369" s="19" t="str">
        <f>CONCATENATE(I368, "_curve")</f>
        <v>ik_neck_curve</v>
      </c>
      <c r="J369" t="s">
        <v>28</v>
      </c>
      <c r="M369" s="2" t="s">
        <v>8</v>
      </c>
      <c r="O369"/>
      <c r="P369"/>
      <c r="Q369"/>
      <c r="R369" s="13" t="s">
        <v>175</v>
      </c>
    </row>
    <row r="370" spans="2:18">
      <c r="B370" t="s">
        <v>40</v>
      </c>
      <c r="C370" s="14" t="s">
        <v>42</v>
      </c>
      <c r="D370" t="s">
        <v>27</v>
      </c>
      <c r="E370" s="19" t="str">
        <f>CONCATENATE(I368, "_effector")</f>
        <v>ik_neck_effector</v>
      </c>
      <c r="J370" t="s">
        <v>28</v>
      </c>
      <c r="M370" s="2" t="s">
        <v>8</v>
      </c>
      <c r="O370"/>
      <c r="P370"/>
      <c r="Q370"/>
      <c r="R370" s="13" t="s">
        <v>175</v>
      </c>
    </row>
    <row r="371" spans="2:18">
      <c r="B371" t="s">
        <v>26</v>
      </c>
      <c r="C371" s="18" t="str">
        <f>E369</f>
        <v>ik_neck_curve</v>
      </c>
      <c r="J371" t="s">
        <v>45</v>
      </c>
      <c r="M371" s="2" t="s">
        <v>8</v>
      </c>
      <c r="O371"/>
      <c r="P371"/>
      <c r="Q371"/>
      <c r="R371" s="13" t="s">
        <v>193</v>
      </c>
    </row>
    <row r="372" spans="2:18">
      <c r="B372" s="13" t="s">
        <v>191</v>
      </c>
      <c r="C372" s="6"/>
      <c r="O372"/>
      <c r="P372"/>
      <c r="Q372"/>
    </row>
    <row r="373" spans="2:18">
      <c r="B373" t="s">
        <v>43</v>
      </c>
      <c r="C373" s="18" t="str">
        <f>C364</f>
        <v>neck_01</v>
      </c>
      <c r="D373" t="s">
        <v>36</v>
      </c>
      <c r="E373" s="19" t="str">
        <f>CONCATENATE(C373, "_bind")</f>
        <v>neck_01_bind</v>
      </c>
      <c r="J373" t="s">
        <v>44</v>
      </c>
      <c r="M373" s="2" t="s">
        <v>8</v>
      </c>
      <c r="O373"/>
      <c r="P373"/>
      <c r="Q373"/>
      <c r="R373" s="13" t="s">
        <v>200</v>
      </c>
    </row>
    <row r="374" spans="2:18">
      <c r="B374" t="s">
        <v>43</v>
      </c>
      <c r="C374" s="18" t="str">
        <f>C365</f>
        <v>head</v>
      </c>
      <c r="D374" t="s">
        <v>36</v>
      </c>
      <c r="E374" s="19" t="str">
        <f>CONCATENATE(C374, "_bind")</f>
        <v>head_bind</v>
      </c>
      <c r="J374" t="s">
        <v>44</v>
      </c>
      <c r="M374" s="2" t="s">
        <v>8</v>
      </c>
      <c r="O374"/>
      <c r="P374"/>
      <c r="Q374"/>
      <c r="R374" s="13" t="s">
        <v>201</v>
      </c>
    </row>
    <row r="375" spans="2:18">
      <c r="B375" t="s">
        <v>26</v>
      </c>
      <c r="C375" s="18" t="str">
        <f>E373</f>
        <v>neck_01_bind</v>
      </c>
      <c r="J375" t="s">
        <v>45</v>
      </c>
      <c r="M375" s="2" t="s">
        <v>8</v>
      </c>
      <c r="N375" s="1"/>
      <c r="O375"/>
      <c r="P375"/>
      <c r="Q375"/>
      <c r="R375" s="13" t="s">
        <v>193</v>
      </c>
    </row>
    <row r="376" spans="2:18">
      <c r="B376" t="s">
        <v>26</v>
      </c>
      <c r="C376" s="18" t="str">
        <f>E374</f>
        <v>head_bind</v>
      </c>
      <c r="J376" t="s">
        <v>45</v>
      </c>
      <c r="M376" s="2" t="s">
        <v>8</v>
      </c>
      <c r="O376"/>
      <c r="P376"/>
      <c r="Q376"/>
      <c r="R376" s="13" t="s">
        <v>193</v>
      </c>
    </row>
    <row r="377" spans="2:18">
      <c r="B377" s="13" t="s">
        <v>192</v>
      </c>
    </row>
    <row r="378" spans="2:18">
      <c r="B378" t="s">
        <v>32</v>
      </c>
      <c r="C378" s="19" t="str">
        <f>CONCATENATE("skinCluster_", C379)</f>
        <v>skinCluster_ik_neck_curve</v>
      </c>
      <c r="J378" t="s">
        <v>35</v>
      </c>
      <c r="M378" s="2" t="s">
        <v>8</v>
      </c>
      <c r="O378"/>
      <c r="P378"/>
      <c r="Q378"/>
      <c r="R378" s="13" t="s">
        <v>189</v>
      </c>
    </row>
    <row r="379" spans="2:18">
      <c r="B379" t="s">
        <v>33</v>
      </c>
      <c r="C379" s="18" t="str">
        <f>E369</f>
        <v>ik_neck_curve</v>
      </c>
      <c r="J379" t="s">
        <v>34</v>
      </c>
      <c r="M379" s="2" t="s">
        <v>8</v>
      </c>
    </row>
    <row r="380" spans="2:18">
      <c r="B380" t="s">
        <v>30</v>
      </c>
      <c r="C380" s="18" t="str">
        <f>E369</f>
        <v>ik_neck_curve</v>
      </c>
      <c r="D380" t="s">
        <v>27</v>
      </c>
      <c r="E380" s="18" t="str">
        <f>E373</f>
        <v>neck_01_bind</v>
      </c>
      <c r="G380" t="s">
        <v>27</v>
      </c>
      <c r="I380" s="18" t="str">
        <f>E374</f>
        <v>head_bind</v>
      </c>
      <c r="J380" t="s">
        <v>46</v>
      </c>
      <c r="M380" s="2" t="s">
        <v>8</v>
      </c>
      <c r="R380" s="13" t="s">
        <v>202</v>
      </c>
    </row>
    <row r="381" spans="2:18">
      <c r="B381" s="13" t="s">
        <v>195</v>
      </c>
      <c r="O381"/>
      <c r="P381"/>
      <c r="Q381"/>
    </row>
    <row r="382" spans="2:18">
      <c r="B382" t="s">
        <v>51</v>
      </c>
      <c r="C382" s="19" t="str">
        <f>CONCATENATE(I368, ".dTwistControlEnable")</f>
        <v>ik_neck.dTwistControlEnable</v>
      </c>
      <c r="D382" t="s">
        <v>52</v>
      </c>
      <c r="E382" s="10">
        <v>1</v>
      </c>
      <c r="J382" t="s">
        <v>53</v>
      </c>
      <c r="M382" s="2" t="s">
        <v>8</v>
      </c>
      <c r="O382"/>
      <c r="P382"/>
      <c r="Q382"/>
      <c r="R382" s="13" t="s">
        <v>196</v>
      </c>
    </row>
    <row r="383" spans="2:18">
      <c r="B383" t="s">
        <v>51</v>
      </c>
      <c r="C383" s="19" t="str">
        <f>CONCATENATE(I368, ".dWorldUpType")</f>
        <v>ik_neck.dWorldUpType</v>
      </c>
      <c r="D383" t="s">
        <v>52</v>
      </c>
      <c r="E383" s="10">
        <v>4</v>
      </c>
      <c r="J383" t="s">
        <v>53</v>
      </c>
      <c r="M383" s="2" t="s">
        <v>8</v>
      </c>
      <c r="O383"/>
      <c r="P383"/>
      <c r="Q383"/>
      <c r="R383" s="13" t="s">
        <v>197</v>
      </c>
    </row>
    <row r="384" spans="2:18">
      <c r="B384" t="s">
        <v>63</v>
      </c>
      <c r="C384" s="19" t="str">
        <f>CONCATENATE(E373, ".worldMatrix[0]")</f>
        <v>neck_01_bind.worldMatrix[0]</v>
      </c>
      <c r="D384" t="s">
        <v>27</v>
      </c>
      <c r="E384" s="19" t="str">
        <f>CONCATENATE(I368,".dWorldUpMatrix")</f>
        <v>ik_neck.dWorldUpMatrix</v>
      </c>
      <c r="J384" t="s">
        <v>28</v>
      </c>
      <c r="M384" s="2" t="s">
        <v>8</v>
      </c>
      <c r="O384"/>
      <c r="P384"/>
      <c r="Q384"/>
      <c r="R384" s="13" t="s">
        <v>198</v>
      </c>
    </row>
    <row r="385" spans="2:18">
      <c r="B385" t="s">
        <v>63</v>
      </c>
      <c r="C385" s="19" t="str">
        <f>CONCATENATE(E374, ".worldMatrix[0]")</f>
        <v>head_bind.worldMatrix[0]</v>
      </c>
      <c r="D385" t="s">
        <v>27</v>
      </c>
      <c r="E385" s="19" t="str">
        <f>CONCATENATE(I368,".dWorldUpMatrixEnd")</f>
        <v>ik_neck.dWorldUpMatrixEnd</v>
      </c>
      <c r="J385" t="s">
        <v>28</v>
      </c>
      <c r="M385" s="2" t="s">
        <v>8</v>
      </c>
      <c r="O385"/>
      <c r="P385"/>
      <c r="Q385"/>
      <c r="R385" s="13" t="s">
        <v>199</v>
      </c>
    </row>
    <row r="386" spans="2:18">
      <c r="C386" s="6"/>
      <c r="E386" s="6"/>
      <c r="G386"/>
      <c r="I386" s="6"/>
    </row>
    <row r="387" spans="2:18">
      <c r="B387" s="2" t="s">
        <v>206</v>
      </c>
      <c r="C387" s="6"/>
      <c r="E387" s="6"/>
      <c r="G387"/>
      <c r="I387" s="6"/>
    </row>
    <row r="388" spans="2:18">
      <c r="B388" t="s">
        <v>47</v>
      </c>
      <c r="C388" s="19" t="str">
        <f>CONCATENATE(C365, "_CTRL")</f>
        <v>head_CTRL</v>
      </c>
      <c r="D388" t="s">
        <v>48</v>
      </c>
      <c r="E388" s="3">
        <f>E365</f>
        <v>0</v>
      </c>
      <c r="F388" t="s">
        <v>2</v>
      </c>
      <c r="G388" s="4">
        <f>G365</f>
        <v>7.1</v>
      </c>
      <c r="H388" t="s">
        <v>2</v>
      </c>
      <c r="I388" s="5">
        <f>I365</f>
        <v>146.5</v>
      </c>
      <c r="J388" t="s">
        <v>70</v>
      </c>
      <c r="K388" s="18">
        <f>Q388</f>
        <v>12</v>
      </c>
      <c r="L388" t="s">
        <v>71</v>
      </c>
      <c r="M388" s="2" t="s">
        <v>8</v>
      </c>
      <c r="N388" s="3">
        <v>0</v>
      </c>
      <c r="O388" s="4">
        <v>0</v>
      </c>
      <c r="P388" s="5">
        <v>0</v>
      </c>
      <c r="Q388" s="11">
        <v>12</v>
      </c>
      <c r="R388" s="13" t="s">
        <v>178</v>
      </c>
    </row>
    <row r="389" spans="2:18">
      <c r="B389" t="s">
        <v>49</v>
      </c>
      <c r="E389" s="3">
        <f>E388-N388</f>
        <v>0</v>
      </c>
      <c r="F389" t="s">
        <v>2</v>
      </c>
      <c r="G389" s="4">
        <f>G388-O388</f>
        <v>7.1</v>
      </c>
      <c r="H389" t="s">
        <v>2</v>
      </c>
      <c r="I389" s="5">
        <f>I388-P388</f>
        <v>146.5</v>
      </c>
      <c r="J389" s="19" t="str">
        <f>CONCATENATE(", """, C388, ".scalePivot"", """, C388, ".rotatePivot"")")</f>
        <v>, "head_CTRL.scalePivot", "head_CTRL.rotatePivot")</v>
      </c>
      <c r="L389" s="1"/>
      <c r="M389" s="2" t="s">
        <v>8</v>
      </c>
      <c r="R389" s="13" t="s">
        <v>174</v>
      </c>
    </row>
    <row r="390" spans="2:18">
      <c r="B390" t="s">
        <v>171</v>
      </c>
      <c r="C390" s="6"/>
      <c r="E390" s="3">
        <f>N391</f>
        <v>45</v>
      </c>
      <c r="F390" t="s">
        <v>2</v>
      </c>
      <c r="G390" s="4">
        <f>O391</f>
        <v>0</v>
      </c>
      <c r="H390" t="s">
        <v>2</v>
      </c>
      <c r="I390" s="5">
        <f>P391</f>
        <v>0</v>
      </c>
      <c r="J390" s="19" t="str">
        <f>CONCATENATE(", """, C388, """, eu=True)")</f>
        <v>, "head_CTRL", eu=True)</v>
      </c>
      <c r="K390" s="6"/>
      <c r="M390" s="2" t="s">
        <v>8</v>
      </c>
      <c r="R390" s="13" t="s">
        <v>179</v>
      </c>
    </row>
    <row r="391" spans="2:18">
      <c r="B391" t="s">
        <v>172</v>
      </c>
      <c r="C391" s="6">
        <f>N387</f>
        <v>0</v>
      </c>
      <c r="J391" s="18" t="s">
        <v>173</v>
      </c>
      <c r="K391" s="6"/>
      <c r="M391" s="2" t="s">
        <v>8</v>
      </c>
      <c r="N391" s="3">
        <v>45</v>
      </c>
      <c r="O391" s="4">
        <v>0</v>
      </c>
      <c r="P391" s="5">
        <v>0</v>
      </c>
      <c r="R391" s="13" t="s">
        <v>180</v>
      </c>
    </row>
    <row r="392" spans="2:18">
      <c r="B392" t="s">
        <v>51</v>
      </c>
      <c r="C392" s="19" t="str">
        <f>CONCATENATE(C388, ".rotateOrder")</f>
        <v>head_CTRL.rotateOrder</v>
      </c>
      <c r="D392" t="s">
        <v>52</v>
      </c>
      <c r="E392" s="10">
        <v>4</v>
      </c>
      <c r="J392" t="s">
        <v>53</v>
      </c>
      <c r="M392" s="2" t="s">
        <v>8</v>
      </c>
      <c r="N392" s="3" t="s">
        <v>92</v>
      </c>
      <c r="R392" s="13" t="s">
        <v>181</v>
      </c>
    </row>
    <row r="393" spans="2:18">
      <c r="B393" t="s">
        <v>59</v>
      </c>
      <c r="C393" s="18" t="str">
        <f>C388</f>
        <v>head_CTRL</v>
      </c>
      <c r="D393" t="s">
        <v>27</v>
      </c>
      <c r="E393" s="18" t="str">
        <f>E374</f>
        <v>head_bind</v>
      </c>
      <c r="J393" t="s">
        <v>60</v>
      </c>
      <c r="M393" s="2" t="s">
        <v>8</v>
      </c>
      <c r="R393" s="13" t="s">
        <v>176</v>
      </c>
    </row>
    <row r="394" spans="2:18">
      <c r="C394" s="6"/>
      <c r="E394" s="6"/>
    </row>
    <row r="395" spans="2:18">
      <c r="B395" s="2" t="s">
        <v>205</v>
      </c>
      <c r="C395" s="6"/>
      <c r="E395" s="6"/>
      <c r="G395"/>
      <c r="I395" s="6"/>
    </row>
    <row r="396" spans="2:18">
      <c r="B396" t="s">
        <v>47</v>
      </c>
      <c r="C396" s="19" t="str">
        <f>CONCATENATE(C364, "_CTRL")</f>
        <v>neck_01_CTRL</v>
      </c>
      <c r="D396" t="s">
        <v>48</v>
      </c>
      <c r="E396" s="3">
        <f>E364+N396</f>
        <v>0</v>
      </c>
      <c r="F396" t="s">
        <v>2</v>
      </c>
      <c r="G396" s="4">
        <f>G364+O396</f>
        <v>7.1</v>
      </c>
      <c r="H396" t="s">
        <v>2</v>
      </c>
      <c r="I396" s="5">
        <f>I364+P396</f>
        <v>133.5</v>
      </c>
      <c r="J396" t="s">
        <v>70</v>
      </c>
      <c r="K396" s="18">
        <f>Q396</f>
        <v>12</v>
      </c>
      <c r="L396" t="s">
        <v>71</v>
      </c>
      <c r="M396" s="2" t="s">
        <v>8</v>
      </c>
      <c r="N396" s="3">
        <v>0</v>
      </c>
      <c r="O396" s="4">
        <v>0</v>
      </c>
      <c r="P396" s="5">
        <v>0</v>
      </c>
      <c r="Q396" s="11">
        <v>12</v>
      </c>
      <c r="R396" s="13" t="s">
        <v>204</v>
      </c>
    </row>
    <row r="397" spans="2:18">
      <c r="B397" t="s">
        <v>49</v>
      </c>
      <c r="E397" s="3">
        <f>E396-N396</f>
        <v>0</v>
      </c>
      <c r="F397" t="s">
        <v>2</v>
      </c>
      <c r="G397" s="4">
        <f>G396-O396</f>
        <v>7.1</v>
      </c>
      <c r="H397" t="s">
        <v>2</v>
      </c>
      <c r="I397" s="5">
        <f>I396-P396</f>
        <v>133.5</v>
      </c>
      <c r="J397" s="19" t="str">
        <f>CONCATENATE(", """, N395, ".scalePivot"", """, N395, ".rotatePivot"")")</f>
        <v>, ".scalePivot", ".rotatePivot")</v>
      </c>
      <c r="L397" s="1"/>
      <c r="M397" s="2" t="s">
        <v>8</v>
      </c>
      <c r="R397" s="13" t="s">
        <v>174</v>
      </c>
    </row>
    <row r="398" spans="2:18">
      <c r="B398" t="s">
        <v>51</v>
      </c>
      <c r="C398" s="19" t="str">
        <f>CONCATENATE(C396, ".rotateOrder")</f>
        <v>neck_01_CTRL.rotateOrder</v>
      </c>
      <c r="D398" t="s">
        <v>52</v>
      </c>
      <c r="E398" s="10">
        <v>4</v>
      </c>
      <c r="J398" t="s">
        <v>53</v>
      </c>
      <c r="M398" s="2" t="s">
        <v>8</v>
      </c>
      <c r="N398" s="3" t="s">
        <v>92</v>
      </c>
      <c r="R398" s="13" t="s">
        <v>181</v>
      </c>
    </row>
    <row r="399" spans="2:18">
      <c r="B399" t="s">
        <v>59</v>
      </c>
      <c r="C399" s="18" t="str">
        <f>C396</f>
        <v>neck_01_CTRL</v>
      </c>
      <c r="D399" t="s">
        <v>27</v>
      </c>
      <c r="E399" s="18" t="str">
        <f>E373</f>
        <v>neck_01_bind</v>
      </c>
      <c r="J399" t="s">
        <v>60</v>
      </c>
      <c r="M399" s="2" t="s">
        <v>8</v>
      </c>
      <c r="R399" s="13" t="s">
        <v>176</v>
      </c>
    </row>
    <row r="400" spans="2:18">
      <c r="C400" s="6"/>
      <c r="E400" s="6"/>
    </row>
    <row r="401" spans="2:17">
      <c r="B401" s="2" t="s">
        <v>130</v>
      </c>
    </row>
    <row r="402" spans="2:17">
      <c r="B402" t="s">
        <v>47</v>
      </c>
      <c r="C402" s="19" t="str">
        <f>CONCATENATE(N373, "_CTRL")</f>
        <v>_CTRL</v>
      </c>
      <c r="D402" t="s">
        <v>48</v>
      </c>
      <c r="E402" s="3">
        <f>E347+N402</f>
        <v>0</v>
      </c>
      <c r="F402" t="s">
        <v>2</v>
      </c>
      <c r="G402" s="4">
        <f>G347+O402</f>
        <v>-4</v>
      </c>
      <c r="H402" t="s">
        <v>2</v>
      </c>
      <c r="I402" s="5">
        <f>I347+P402</f>
        <v>0</v>
      </c>
      <c r="J402" t="s">
        <v>70</v>
      </c>
      <c r="K402" s="18">
        <f>Q402</f>
        <v>17</v>
      </c>
      <c r="L402" t="s">
        <v>71</v>
      </c>
      <c r="M402" s="2" t="s">
        <v>8</v>
      </c>
      <c r="N402" s="3">
        <v>0</v>
      </c>
      <c r="O402" s="4">
        <v>-4</v>
      </c>
      <c r="P402" s="5">
        <v>0</v>
      </c>
      <c r="Q402" s="11">
        <v>17</v>
      </c>
    </row>
    <row r="403" spans="2:17">
      <c r="B403" t="s">
        <v>49</v>
      </c>
      <c r="E403" s="3">
        <f>E402-N402</f>
        <v>0</v>
      </c>
      <c r="F403" t="s">
        <v>2</v>
      </c>
      <c r="G403" s="4">
        <f>G402-O402</f>
        <v>0</v>
      </c>
      <c r="H403" t="s">
        <v>2</v>
      </c>
      <c r="I403" s="5">
        <f>I402-P402</f>
        <v>0</v>
      </c>
      <c r="J403" s="19" t="str">
        <f>CONCATENATE(", """, C402, ".scalePivot"", """, C402, ".rotatePivot"")")</f>
        <v>, "_CTRL.scalePivot", "_CTRL.rotatePivot")</v>
      </c>
      <c r="L403" s="1"/>
      <c r="M403" s="2" t="s">
        <v>8</v>
      </c>
    </row>
    <row r="405" spans="2:17">
      <c r="B405" s="2" t="s">
        <v>131</v>
      </c>
    </row>
    <row r="406" spans="2:17">
      <c r="B406" t="s">
        <v>47</v>
      </c>
      <c r="C406" s="19" t="str">
        <f>CONCATENATE(N374, "_CTRL")</f>
        <v>_CTRL</v>
      </c>
      <c r="D406" t="s">
        <v>48</v>
      </c>
      <c r="E406" s="3">
        <f>E350+N406</f>
        <v>0</v>
      </c>
      <c r="F406" t="s">
        <v>2</v>
      </c>
      <c r="G406" s="4">
        <f>G350+O406</f>
        <v>-4</v>
      </c>
      <c r="H406" t="s">
        <v>2</v>
      </c>
      <c r="I406" s="5">
        <f>I350+P406</f>
        <v>0</v>
      </c>
      <c r="J406" t="s">
        <v>70</v>
      </c>
      <c r="K406" s="18">
        <f>Q406</f>
        <v>18</v>
      </c>
      <c r="L406" t="s">
        <v>71</v>
      </c>
      <c r="M406" s="2" t="s">
        <v>8</v>
      </c>
      <c r="N406" s="3">
        <v>0</v>
      </c>
      <c r="O406" s="4">
        <v>-4</v>
      </c>
      <c r="P406" s="5">
        <v>0</v>
      </c>
      <c r="Q406" s="11">
        <v>18</v>
      </c>
    </row>
    <row r="407" spans="2:17">
      <c r="B407" t="s">
        <v>49</v>
      </c>
      <c r="E407" s="3">
        <f>E406-N406</f>
        <v>0</v>
      </c>
      <c r="F407" t="s">
        <v>2</v>
      </c>
      <c r="G407" s="4">
        <f>G406-O406</f>
        <v>0</v>
      </c>
      <c r="H407" t="s">
        <v>2</v>
      </c>
      <c r="I407" s="5">
        <f>I406-P406</f>
        <v>0</v>
      </c>
      <c r="J407" s="19" t="str">
        <f>CONCATENATE(", """, C406, ".scalePivot"", """, C406, ".rotatePivot"")")</f>
        <v>, "_CTRL.scalePivot", "_CTRL.rotatePivot")</v>
      </c>
      <c r="L407" s="1"/>
      <c r="M407" s="2" t="s">
        <v>8</v>
      </c>
    </row>
    <row r="409" spans="2:17">
      <c r="B409" s="2" t="s">
        <v>132</v>
      </c>
    </row>
    <row r="410" spans="2:17">
      <c r="B410" t="s">
        <v>51</v>
      </c>
      <c r="C410" s="19" t="str">
        <f>CONCATENATE(C402, ".rotateOrder")</f>
        <v>_CTRL.rotateOrder</v>
      </c>
      <c r="D410" t="s">
        <v>52</v>
      </c>
      <c r="E410" s="10">
        <v>4</v>
      </c>
      <c r="J410" t="s">
        <v>53</v>
      </c>
      <c r="M410" s="2" t="s">
        <v>8</v>
      </c>
      <c r="N410" s="3" t="s">
        <v>92</v>
      </c>
    </row>
    <row r="411" spans="2:17">
      <c r="B411" t="s">
        <v>51</v>
      </c>
      <c r="C411" s="19" t="str">
        <f>CONCATENATE(E373, ".rotateOrder")</f>
        <v>neck_01_bind.rotateOrder</v>
      </c>
      <c r="D411" t="s">
        <v>52</v>
      </c>
      <c r="E411" s="10">
        <v>4</v>
      </c>
      <c r="J411" t="s">
        <v>53</v>
      </c>
      <c r="M411" s="2" t="s">
        <v>8</v>
      </c>
      <c r="N411" s="3" t="s">
        <v>92</v>
      </c>
    </row>
    <row r="412" spans="2:17">
      <c r="B412" t="s">
        <v>51</v>
      </c>
      <c r="C412" s="19" t="str">
        <f>CONCATENATE(C406, ".rotateOrder")</f>
        <v>_CTRL.rotateOrder</v>
      </c>
      <c r="D412" t="s">
        <v>52</v>
      </c>
      <c r="E412" s="10">
        <v>4</v>
      </c>
      <c r="J412" t="s">
        <v>53</v>
      </c>
      <c r="M412" s="2" t="s">
        <v>8</v>
      </c>
      <c r="N412" s="3" t="s">
        <v>92</v>
      </c>
      <c r="O412"/>
      <c r="P412"/>
      <c r="Q412"/>
    </row>
    <row r="413" spans="2:17">
      <c r="B413" t="s">
        <v>51</v>
      </c>
      <c r="C413" s="19" t="str">
        <f>CONCATENATE(E374, ".rotateOrder")</f>
        <v>head_bind.rotateOrder</v>
      </c>
      <c r="D413" t="s">
        <v>52</v>
      </c>
      <c r="E413" s="10">
        <v>4</v>
      </c>
      <c r="J413" t="s">
        <v>53</v>
      </c>
      <c r="M413" s="2" t="s">
        <v>8</v>
      </c>
      <c r="N413" s="3" t="s">
        <v>92</v>
      </c>
      <c r="O413"/>
      <c r="P413"/>
      <c r="Q413"/>
    </row>
    <row r="414" spans="2:17">
      <c r="C414" s="6"/>
      <c r="E414" s="10"/>
      <c r="O414"/>
      <c r="P414"/>
      <c r="Q414"/>
    </row>
    <row r="415" spans="2:17">
      <c r="B415" s="2" t="s">
        <v>133</v>
      </c>
      <c r="C415" s="6"/>
      <c r="E415" s="10"/>
      <c r="O415"/>
      <c r="P415"/>
      <c r="Q415"/>
    </row>
    <row r="416" spans="2:17">
      <c r="B416" t="s">
        <v>59</v>
      </c>
      <c r="C416" s="18" t="str">
        <f>C402</f>
        <v>_CTRL</v>
      </c>
      <c r="D416" t="s">
        <v>27</v>
      </c>
      <c r="E416" s="18" t="str">
        <f>E373</f>
        <v>neck_01_bind</v>
      </c>
      <c r="J416" t="s">
        <v>60</v>
      </c>
      <c r="M416" s="2" t="s">
        <v>8</v>
      </c>
      <c r="O416"/>
      <c r="P416"/>
      <c r="Q416"/>
    </row>
    <row r="417" spans="1:18">
      <c r="B417" t="s">
        <v>59</v>
      </c>
      <c r="C417" s="18" t="str">
        <f>C406</f>
        <v>_CTRL</v>
      </c>
      <c r="D417" t="s">
        <v>27</v>
      </c>
      <c r="E417" s="18" t="str">
        <f>E374</f>
        <v>head_bind</v>
      </c>
      <c r="J417" t="s">
        <v>60</v>
      </c>
      <c r="M417" s="2" t="s">
        <v>8</v>
      </c>
      <c r="O417"/>
      <c r="P417"/>
      <c r="Q417"/>
    </row>
    <row r="419" spans="1:18">
      <c r="A419" s="2" t="s">
        <v>170</v>
      </c>
    </row>
    <row r="420" spans="1:18">
      <c r="B420" s="21" t="str">
        <f>CONCATENATE("# Create Control - ", N420)</f>
        <v># Create Control - head_CTRL</v>
      </c>
      <c r="N420" s="19" t="str">
        <f>CONCATENATE(C19, "_CTRL")</f>
        <v>head_CTRL</v>
      </c>
    </row>
    <row r="421" spans="1:18">
      <c r="B421" t="s">
        <v>47</v>
      </c>
      <c r="C421" s="18" t="str">
        <f>N420</f>
        <v>head_CTRL</v>
      </c>
      <c r="D421" t="s">
        <v>48</v>
      </c>
      <c r="E421" s="3">
        <f>E19+N421</f>
        <v>0</v>
      </c>
      <c r="F421" t="s">
        <v>2</v>
      </c>
      <c r="G421" s="4">
        <f>G19+O421</f>
        <v>7.1</v>
      </c>
      <c r="H421" t="s">
        <v>2</v>
      </c>
      <c r="I421" s="5">
        <f>I19+P421</f>
        <v>146.5</v>
      </c>
      <c r="J421" t="s">
        <v>70</v>
      </c>
      <c r="K421" s="18">
        <f>Q421</f>
        <v>15</v>
      </c>
      <c r="L421" t="s">
        <v>71</v>
      </c>
      <c r="M421" s="2" t="s">
        <v>8</v>
      </c>
      <c r="N421" s="3">
        <v>0</v>
      </c>
      <c r="O421" s="4">
        <v>0</v>
      </c>
      <c r="P421" s="5">
        <v>0</v>
      </c>
      <c r="Q421" s="11">
        <v>15</v>
      </c>
      <c r="R421" s="13" t="s">
        <v>178</v>
      </c>
    </row>
    <row r="422" spans="1:18">
      <c r="B422" t="s">
        <v>49</v>
      </c>
      <c r="E422" s="3">
        <f>E421-N421</f>
        <v>0</v>
      </c>
      <c r="F422" t="s">
        <v>2</v>
      </c>
      <c r="G422" s="4">
        <f>G421-O421</f>
        <v>7.1</v>
      </c>
      <c r="H422" t="s">
        <v>2</v>
      </c>
      <c r="I422" s="5">
        <f>I421-P421</f>
        <v>146.5</v>
      </c>
      <c r="J422" s="19" t="str">
        <f>CONCATENATE(", """, N420, ".scalePivot"", """, N420, ".rotatePivot"")")</f>
        <v>, "head_CTRL.scalePivot", "head_CTRL.rotatePivot")</v>
      </c>
      <c r="L422" s="1"/>
      <c r="M422" s="2" t="s">
        <v>8</v>
      </c>
      <c r="R422" s="13" t="s">
        <v>177</v>
      </c>
    </row>
    <row r="423" spans="1:18">
      <c r="B423" t="s">
        <v>171</v>
      </c>
      <c r="C423" s="6"/>
      <c r="E423" s="3">
        <f>N424</f>
        <v>45</v>
      </c>
      <c r="F423" t="s">
        <v>2</v>
      </c>
      <c r="G423" s="4">
        <f>O424</f>
        <v>0</v>
      </c>
      <c r="H423" t="s">
        <v>2</v>
      </c>
      <c r="I423" s="5">
        <f>P424</f>
        <v>0</v>
      </c>
      <c r="J423" s="19" t="str">
        <f>CONCATENATE(", """, N420, """, eu=True)")</f>
        <v>, "head_CTRL", eu=True)</v>
      </c>
      <c r="K423" s="6"/>
      <c r="M423" s="2" t="s">
        <v>8</v>
      </c>
      <c r="R423" s="13" t="s">
        <v>179</v>
      </c>
    </row>
    <row r="424" spans="1:18">
      <c r="B424" t="s">
        <v>172</v>
      </c>
      <c r="C424" s="18" t="str">
        <f>N420</f>
        <v>head_CTRL</v>
      </c>
      <c r="J424" s="18" t="s">
        <v>173</v>
      </c>
      <c r="K424" s="6"/>
      <c r="M424" s="2" t="s">
        <v>8</v>
      </c>
      <c r="N424" s="3">
        <v>45</v>
      </c>
      <c r="O424" s="4">
        <v>0</v>
      </c>
      <c r="P424" s="5">
        <v>0</v>
      </c>
      <c r="R424" s="13" t="s">
        <v>180</v>
      </c>
    </row>
    <row r="425" spans="1:18">
      <c r="B425" t="s">
        <v>51</v>
      </c>
      <c r="C425" s="19" t="str">
        <f>CONCATENATE(N420, ".rotateOrder")</f>
        <v>head_CTRL.rotateOrder</v>
      </c>
      <c r="D425" t="s">
        <v>52</v>
      </c>
      <c r="E425" s="10">
        <v>4</v>
      </c>
      <c r="J425" t="s">
        <v>53</v>
      </c>
      <c r="M425" s="2" t="s">
        <v>8</v>
      </c>
      <c r="N425" s="3" t="s">
        <v>92</v>
      </c>
      <c r="R425" s="13" t="s">
        <v>181</v>
      </c>
    </row>
    <row r="426" spans="1:18">
      <c r="B426" t="s">
        <v>59</v>
      </c>
      <c r="C426" s="18" t="str">
        <f>N420</f>
        <v>head_CTRL</v>
      </c>
      <c r="D426" t="s">
        <v>27</v>
      </c>
      <c r="E426" s="18" t="str">
        <f>C19</f>
        <v>head</v>
      </c>
      <c r="J426" t="s">
        <v>60</v>
      </c>
      <c r="M426" s="2" t="s">
        <v>8</v>
      </c>
      <c r="R426" s="13" t="s">
        <v>182</v>
      </c>
    </row>
    <row r="428" spans="1:18">
      <c r="A428" s="2" t="s">
        <v>169</v>
      </c>
    </row>
    <row r="429" spans="1:18">
      <c r="B429" s="21" t="str">
        <f>CONCATENATE("# Create Control - ", N429)</f>
        <v># Create Control - neck_01_CTRL</v>
      </c>
      <c r="N429" s="19" t="str">
        <f>CONCATENATE(C16, "_CTRL")</f>
        <v>neck_01_CTRL</v>
      </c>
    </row>
    <row r="430" spans="1:18">
      <c r="B430" t="s">
        <v>47</v>
      </c>
      <c r="C430" s="18" t="str">
        <f>N429</f>
        <v>neck_01_CTRL</v>
      </c>
      <c r="D430" t="s">
        <v>48</v>
      </c>
      <c r="E430" s="3">
        <f>E16+N430</f>
        <v>0</v>
      </c>
      <c r="F430" t="s">
        <v>2</v>
      </c>
      <c r="G430" s="4">
        <f>G16+O430</f>
        <v>7.1</v>
      </c>
      <c r="H430" t="s">
        <v>2</v>
      </c>
      <c r="I430" s="5">
        <f>I16+P430</f>
        <v>133.5</v>
      </c>
      <c r="J430" t="s">
        <v>70</v>
      </c>
      <c r="K430" s="18">
        <f>Q430</f>
        <v>12</v>
      </c>
      <c r="L430" t="s">
        <v>71</v>
      </c>
      <c r="M430" s="2" t="s">
        <v>8</v>
      </c>
      <c r="N430" s="3">
        <v>0</v>
      </c>
      <c r="O430" s="4">
        <v>0</v>
      </c>
      <c r="P430" s="5">
        <v>0</v>
      </c>
      <c r="Q430" s="11">
        <v>12</v>
      </c>
      <c r="R430" s="13" t="s">
        <v>178</v>
      </c>
    </row>
    <row r="431" spans="1:18">
      <c r="B431" t="s">
        <v>49</v>
      </c>
      <c r="E431" s="3">
        <f>E430-N430</f>
        <v>0</v>
      </c>
      <c r="F431" t="s">
        <v>2</v>
      </c>
      <c r="G431" s="4">
        <f>G430-O430</f>
        <v>7.1</v>
      </c>
      <c r="H431" t="s">
        <v>2</v>
      </c>
      <c r="I431" s="5">
        <f>I430-P430</f>
        <v>133.5</v>
      </c>
      <c r="J431" s="19" t="str">
        <f>CONCATENATE(", """, N429, ".scalePivot"", """, N429, ".rotatePivot"")")</f>
        <v>, "neck_01_CTRL.scalePivot", "neck_01_CTRL.rotatePivot")</v>
      </c>
      <c r="L431" s="1"/>
      <c r="M431" s="2" t="s">
        <v>8</v>
      </c>
      <c r="R431" s="13" t="s">
        <v>183</v>
      </c>
    </row>
    <row r="432" spans="1:18">
      <c r="B432" t="s">
        <v>51</v>
      </c>
      <c r="C432" s="19" t="str">
        <f>CONCATENATE(N429, ".rotateOrder")</f>
        <v>neck_01_CTRL.rotateOrder</v>
      </c>
      <c r="D432" t="s">
        <v>52</v>
      </c>
      <c r="E432" s="10">
        <v>4</v>
      </c>
      <c r="J432" t="s">
        <v>53</v>
      </c>
      <c r="M432" s="2" t="s">
        <v>8</v>
      </c>
      <c r="N432" s="3" t="s">
        <v>92</v>
      </c>
      <c r="R432" s="13" t="s">
        <v>181</v>
      </c>
    </row>
    <row r="433" spans="2:18">
      <c r="B433" t="s">
        <v>59</v>
      </c>
      <c r="C433" s="18" t="str">
        <f>N429</f>
        <v>neck_01_CTRL</v>
      </c>
      <c r="D433" t="s">
        <v>27</v>
      </c>
      <c r="E433" s="18" t="str">
        <f>C16</f>
        <v>neck_01</v>
      </c>
      <c r="J433" t="s">
        <v>60</v>
      </c>
      <c r="M433" s="2" t="s">
        <v>8</v>
      </c>
      <c r="R433" s="13" t="s">
        <v>184</v>
      </c>
    </row>
    <row r="435" spans="2:18">
      <c r="B435" s="2" t="s">
        <v>127</v>
      </c>
    </row>
    <row r="436" spans="2:18">
      <c r="B436" t="s">
        <v>37</v>
      </c>
      <c r="C436" s="6">
        <f>C306</f>
        <v>0</v>
      </c>
      <c r="D436" t="s">
        <v>38</v>
      </c>
      <c r="E436" s="18" t="str">
        <f>C309</f>
        <v>Skeleton</v>
      </c>
      <c r="G436" t="s">
        <v>36</v>
      </c>
      <c r="I436" s="1" t="s">
        <v>50</v>
      </c>
      <c r="J436" t="s">
        <v>39</v>
      </c>
      <c r="M436" s="2" t="s">
        <v>8</v>
      </c>
    </row>
    <row r="437" spans="2:18">
      <c r="B437" t="s">
        <v>40</v>
      </c>
      <c r="C437" s="14" t="s">
        <v>41</v>
      </c>
      <c r="D437" t="s">
        <v>27</v>
      </c>
      <c r="E437" s="19" t="str">
        <f>CONCATENATE(I436, "_curve")</f>
        <v>ik_spine_curve</v>
      </c>
      <c r="J437" t="s">
        <v>28</v>
      </c>
      <c r="M437" s="2" t="s">
        <v>8</v>
      </c>
    </row>
    <row r="438" spans="2:18">
      <c r="B438" t="s">
        <v>40</v>
      </c>
      <c r="C438" s="14" t="s">
        <v>42</v>
      </c>
      <c r="D438" t="s">
        <v>27</v>
      </c>
      <c r="E438" s="19" t="str">
        <f>CONCATENATE(I436, "_effector")</f>
        <v>ik_spine_effector</v>
      </c>
      <c r="J438" t="s">
        <v>28</v>
      </c>
      <c r="M438" s="2" t="s">
        <v>8</v>
      </c>
    </row>
    <row r="439" spans="2:18">
      <c r="B439" t="s">
        <v>26</v>
      </c>
      <c r="C439" s="18" t="str">
        <f>E437</f>
        <v>ik_spine_curve</v>
      </c>
      <c r="J439" t="s">
        <v>45</v>
      </c>
      <c r="M439" s="2" t="s">
        <v>8</v>
      </c>
    </row>
  </sheetData>
  <conditionalFormatting sqref="C109">
    <cfRule type="expression" dxfId="0" priority="1">
      <formula>CONCATENATE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P8"/>
  <sheetViews>
    <sheetView workbookViewId="0">
      <selection activeCell="A41" sqref="A41"/>
    </sheetView>
  </sheetViews>
  <sheetFormatPr defaultRowHeight="15"/>
  <cols>
    <col min="1" max="1" width="13.42578125" customWidth="1"/>
    <col min="2" max="2" width="34" style="1" customWidth="1"/>
    <col min="3" max="3" width="5.42578125" customWidth="1"/>
    <col min="4" max="4" width="13.42578125" style="3" customWidth="1"/>
    <col min="5" max="5" width="1.5703125" bestFit="1" customWidth="1"/>
    <col min="6" max="6" width="13.42578125" style="4" customWidth="1"/>
    <col min="7" max="7" width="1.5703125" bestFit="1" customWidth="1"/>
    <col min="8" max="8" width="13.42578125" style="5" customWidth="1"/>
    <col min="9" max="9" width="13.7109375" customWidth="1"/>
    <col min="10" max="10" width="11.85546875" customWidth="1"/>
    <col min="11" max="11" width="36.7109375" customWidth="1"/>
    <col min="12" max="12" width="2" style="2" bestFit="1" customWidth="1"/>
    <col min="13" max="13" width="7.5703125" style="3" customWidth="1"/>
    <col min="14" max="14" width="7.5703125" style="4" customWidth="1"/>
    <col min="15" max="15" width="7.5703125" style="5" customWidth="1"/>
    <col min="16" max="16" width="7.5703125" style="11" customWidth="1"/>
  </cols>
  <sheetData>
    <row r="1" spans="1:16">
      <c r="A1" s="2" t="s">
        <v>0</v>
      </c>
    </row>
    <row r="3" spans="1:16">
      <c r="A3" s="2" t="s">
        <v>61</v>
      </c>
      <c r="B3" s="1" t="s">
        <v>9</v>
      </c>
      <c r="D3" s="3" t="s">
        <v>10</v>
      </c>
      <c r="F3" s="4" t="s">
        <v>11</v>
      </c>
      <c r="H3" s="5" t="s">
        <v>12</v>
      </c>
      <c r="M3" s="3" t="s">
        <v>10</v>
      </c>
      <c r="N3" s="4" t="s">
        <v>11</v>
      </c>
      <c r="O3" s="5" t="s">
        <v>12</v>
      </c>
      <c r="P3" s="11" t="s">
        <v>72</v>
      </c>
    </row>
    <row r="4" spans="1:16">
      <c r="A4" s="2"/>
    </row>
    <row r="5" spans="1:16">
      <c r="A5" s="2" t="s">
        <v>120</v>
      </c>
    </row>
    <row r="6" spans="1:16">
      <c r="A6" s="2" t="s">
        <v>105</v>
      </c>
      <c r="D6" s="3">
        <v>0</v>
      </c>
      <c r="F6" s="4">
        <v>7.1</v>
      </c>
      <c r="H6" s="5">
        <v>0</v>
      </c>
    </row>
    <row r="7" spans="1:16">
      <c r="A7" t="s">
        <v>107</v>
      </c>
      <c r="L7" s="2" t="s">
        <v>8</v>
      </c>
    </row>
    <row r="8" spans="1:16">
      <c r="A8" t="s">
        <v>13</v>
      </c>
      <c r="B8" s="1" t="s">
        <v>106</v>
      </c>
      <c r="C8" t="s">
        <v>14</v>
      </c>
      <c r="D8" s="7">
        <f>D6</f>
        <v>0</v>
      </c>
      <c r="E8" t="s">
        <v>2</v>
      </c>
      <c r="F8" s="8">
        <f>F6</f>
        <v>7.1</v>
      </c>
      <c r="G8" t="s">
        <v>2</v>
      </c>
      <c r="H8" s="9">
        <f>H6</f>
        <v>0</v>
      </c>
      <c r="I8" t="s">
        <v>3</v>
      </c>
      <c r="L8" s="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New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ChyrosNX</dc:creator>
  <cp:lastModifiedBy>ChyrosNX</cp:lastModifiedBy>
  <dcterms:created xsi:type="dcterms:W3CDTF">2014-09-29T11:54:16Z</dcterms:created>
  <dcterms:modified xsi:type="dcterms:W3CDTF">2014-10-12T16:19:53Z</dcterms:modified>
</cp:coreProperties>
</file>