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31" i="1"/>
  <c r="B230"/>
  <c r="B229"/>
  <c r="B228"/>
  <c r="B225"/>
  <c r="B224"/>
  <c r="B223"/>
  <c r="B222"/>
  <c r="B221"/>
  <c r="B218"/>
  <c r="B213"/>
  <c r="B214"/>
  <c r="B212"/>
  <c r="D209"/>
  <c r="B209"/>
  <c r="B208"/>
  <c r="D208"/>
  <c r="D77"/>
  <c r="B77"/>
  <c r="B75"/>
  <c r="H77" s="1"/>
  <c r="B201"/>
  <c r="D201"/>
  <c r="I188"/>
  <c r="D198"/>
  <c r="D197"/>
  <c r="D196"/>
  <c r="D195"/>
  <c r="D194"/>
  <c r="D193"/>
  <c r="B192"/>
  <c r="B189"/>
  <c r="D138"/>
  <c r="B198" s="1"/>
  <c r="D137"/>
  <c r="D141" s="1"/>
  <c r="B126"/>
  <c r="D152" s="1"/>
  <c r="B125"/>
  <c r="B145" s="1"/>
  <c r="B147" s="1"/>
  <c r="B127"/>
  <c r="B142" s="1"/>
  <c r="B124"/>
  <c r="B141" s="1"/>
  <c r="B56"/>
  <c r="B55"/>
  <c r="J56" s="1"/>
  <c r="B50"/>
  <c r="B49"/>
  <c r="J50" s="1"/>
  <c r="B48"/>
  <c r="B62" s="1"/>
  <c r="B44"/>
  <c r="B43"/>
  <c r="J44" s="1"/>
  <c r="B42"/>
  <c r="J43" s="1"/>
  <c r="B38"/>
  <c r="B37"/>
  <c r="J38" s="1"/>
  <c r="B36"/>
  <c r="J37" s="1"/>
  <c r="B54"/>
  <c r="J55" s="1"/>
  <c r="B32"/>
  <c r="B31"/>
  <c r="J32" s="1"/>
  <c r="B30"/>
  <c r="B59" s="1"/>
  <c r="D184"/>
  <c r="D183"/>
  <c r="D182"/>
  <c r="D181"/>
  <c r="D180"/>
  <c r="D179"/>
  <c r="D165"/>
  <c r="B179"/>
  <c r="B183" s="1"/>
  <c r="D177"/>
  <c r="B176"/>
  <c r="B177"/>
  <c r="B175"/>
  <c r="B171"/>
  <c r="D171"/>
  <c r="B172"/>
  <c r="B170"/>
  <c r="D167"/>
  <c r="D166"/>
  <c r="B165"/>
  <c r="B166" s="1"/>
  <c r="D162"/>
  <c r="B163"/>
  <c r="B161"/>
  <c r="D158"/>
  <c r="B162" s="1"/>
  <c r="D163" s="1"/>
  <c r="J151"/>
  <c r="H151"/>
  <c r="F151"/>
  <c r="D151"/>
  <c r="H145"/>
  <c r="F145"/>
  <c r="D145"/>
  <c r="J145"/>
  <c r="J101"/>
  <c r="J96"/>
  <c r="D119"/>
  <c r="D118"/>
  <c r="B117"/>
  <c r="B116"/>
  <c r="B101"/>
  <c r="I102" s="1"/>
  <c r="B96"/>
  <c r="I97" s="1"/>
  <c r="D87"/>
  <c r="B88" s="1"/>
  <c r="D86"/>
  <c r="H93" s="1"/>
  <c r="B87"/>
  <c r="B86"/>
  <c r="D83"/>
  <c r="D82"/>
  <c r="B92" s="1"/>
  <c r="D81"/>
  <c r="B81"/>
  <c r="B72"/>
  <c r="H74" s="1"/>
  <c r="D74"/>
  <c r="B74"/>
  <c r="B69"/>
  <c r="B68"/>
  <c r="D65"/>
  <c r="D64"/>
  <c r="D63"/>
  <c r="D62"/>
  <c r="D61"/>
  <c r="D60"/>
  <c r="D59"/>
  <c r="B65"/>
  <c r="B64"/>
  <c r="H48"/>
  <c r="H49" s="1"/>
  <c r="H50" s="1"/>
  <c r="F48"/>
  <c r="F49" s="1"/>
  <c r="F50" s="1"/>
  <c r="D48"/>
  <c r="D49" s="1"/>
  <c r="D50" s="1"/>
  <c r="H54"/>
  <c r="H55" s="1"/>
  <c r="H56" s="1"/>
  <c r="F54"/>
  <c r="F55" s="1"/>
  <c r="F56" s="1"/>
  <c r="D54"/>
  <c r="D55" s="1"/>
  <c r="D56" s="1"/>
  <c r="H42"/>
  <c r="H43" s="1"/>
  <c r="H44" s="1"/>
  <c r="F42"/>
  <c r="F43" s="1"/>
  <c r="F44" s="1"/>
  <c r="D42"/>
  <c r="D43" s="1"/>
  <c r="D44" s="1"/>
  <c r="H36"/>
  <c r="H37" s="1"/>
  <c r="H38" s="1"/>
  <c r="F36"/>
  <c r="F37" s="1"/>
  <c r="F38" s="1"/>
  <c r="D36"/>
  <c r="D37" s="1"/>
  <c r="D38" s="1"/>
  <c r="H30"/>
  <c r="H31" s="1"/>
  <c r="H32" s="1"/>
  <c r="F30"/>
  <c r="F31" s="1"/>
  <c r="F32" s="1"/>
  <c r="D30"/>
  <c r="D31" s="1"/>
  <c r="D32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B234" l="1"/>
  <c r="B232"/>
  <c r="B233"/>
  <c r="B197"/>
  <c r="B220"/>
  <c r="B217"/>
  <c r="B216"/>
  <c r="B215"/>
  <c r="B204"/>
  <c r="B219"/>
  <c r="H188"/>
  <c r="D142"/>
  <c r="F188"/>
  <c r="D188"/>
  <c r="B196"/>
  <c r="B195"/>
  <c r="B194"/>
  <c r="B193"/>
  <c r="B167"/>
  <c r="D159"/>
  <c r="B182"/>
  <c r="B159"/>
  <c r="B181"/>
  <c r="B180"/>
  <c r="B184"/>
  <c r="B151"/>
  <c r="B134"/>
  <c r="B154"/>
  <c r="J127"/>
  <c r="B133"/>
  <c r="J126"/>
  <c r="D146"/>
  <c r="B148"/>
  <c r="B130"/>
  <c r="J125"/>
  <c r="B63"/>
  <c r="J49"/>
  <c r="B61"/>
  <c r="B60"/>
  <c r="J31"/>
  <c r="B146"/>
  <c r="D148"/>
  <c r="B137"/>
  <c r="B138"/>
  <c r="B119"/>
  <c r="B118"/>
  <c r="D113"/>
  <c r="D112"/>
  <c r="F101"/>
  <c r="F102" s="1"/>
  <c r="D101"/>
  <c r="D102" s="1"/>
  <c r="B113"/>
  <c r="B112"/>
  <c r="B108"/>
  <c r="B106"/>
  <c r="B109"/>
  <c r="B107"/>
  <c r="D103"/>
  <c r="D98"/>
  <c r="D93"/>
  <c r="D127"/>
  <c r="F127"/>
  <c r="D126"/>
  <c r="F126"/>
  <c r="D125"/>
  <c r="F125"/>
  <c r="H101"/>
  <c r="H102" s="1"/>
  <c r="D124"/>
  <c r="H127"/>
  <c r="H126"/>
  <c r="H125"/>
  <c r="H124"/>
  <c r="F124"/>
  <c r="B91"/>
  <c r="B93"/>
  <c r="F96"/>
  <c r="F97" s="1"/>
  <c r="D96"/>
  <c r="D97" s="1"/>
  <c r="H96"/>
  <c r="H97" s="1"/>
  <c r="F25"/>
  <c r="B227" l="1"/>
  <c r="B226"/>
  <c r="B152"/>
  <c r="D154"/>
  <c r="B153"/>
</calcChain>
</file>

<file path=xl/sharedStrings.xml><?xml version="1.0" encoding="utf-8"?>
<sst xmlns="http://schemas.openxmlformats.org/spreadsheetml/2006/main" count="775" uniqueCount="142">
  <si>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</si>
  <si>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</si>
  <si>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</si>
  <si>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</si>
  <si>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</si>
  <si>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</si>
  <si>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</si>
  <si>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</si>
  <si>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</si>
  <si>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</si>
  <si>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</si>
  <si>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</si>
  <si>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</si>
  <si>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</si>
  <si>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</si>
  <si>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</si>
  <si>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</si>
  <si>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</si>
  <si>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</si>
  <si>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</si>
  <si>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</si>
  <si>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</si>
  <si>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</si>
  <si>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</si>
  <si>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</si>
  <si>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</si>
  <si>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</si>
  <si>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</si>
  <si>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</si>
  <si>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</si>
  <si>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</si>
  <si>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</si>
  <si>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</si>
  <si>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</si>
  <si>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</si>
  <si>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</si>
  <si>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</si>
  <si>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</si>
  <si>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</si>
  <si>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</si>
  <si>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</si>
  <si>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</si>
  <si>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</si>
  <si>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</si>
  <si>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</si>
  <si>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</si>
  <si>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</si>
  <si>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</si>
  <si>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</si>
  <si>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</si>
  <si>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</si>
  <si>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makeNurbCircle1</t>
  </si>
  <si>
    <t>cmds.move(</t>
  </si>
  <si>
    <t>ik_spine</t>
  </si>
  <si>
    <t>cmds.setAttr("</t>
  </si>
  <si>
    <t>",</t>
  </si>
  <si>
    <t>)</t>
  </si>
  <si>
    <t># Create Torso Joints</t>
  </si>
  <si>
    <t># Create Leg Joints (left)</t>
  </si>
  <si>
    <t># Create Arm Joints (left)</t>
  </si>
  <si>
    <t># - Pinky Joints (left)</t>
  </si>
  <si>
    <t># - Middle Joints (left)</t>
  </si>
  <si>
    <t># - Ring Joints (left)</t>
  </si>
  <si>
    <t># - Index Joints (left)</t>
  </si>
  <si>
    <t>hip</t>
  </si>
  <si>
    <t>shoulder</t>
  </si>
  <si>
    <t># - Create Bind Joints</t>
  </si>
  <si>
    <t>cmds.parentConstraint("</t>
  </si>
  <si>
    <t>", mo=True, weight=1)</t>
  </si>
  <si>
    <t># - Rotation Orders</t>
  </si>
  <si>
    <t># - Add Control - shoulder_CTRL</t>
  </si>
  <si>
    <t># - Add Control - hip_CTRL</t>
  </si>
  <si>
    <t># - Setup Advanced Twist Controls - ik_spine</t>
  </si>
  <si>
    <t>#####</t>
  </si>
  <si>
    <t>##### Create Finger Joints</t>
  </si>
  <si>
    <t># Add Initial Skin Weights</t>
  </si>
  <si>
    <t># - Create IK Spline</t>
  </si>
  <si>
    <t>cmds.connectAttr("</t>
  </si>
  <si>
    <t>##### Setup Torso IK Controls</t>
  </si>
  <si>
    <t>##### Setup Torso FK Controls</t>
  </si>
  <si>
    <t># - Setup FK Joints</t>
  </si>
  <si>
    <t># - Set Rotation Orders</t>
  </si>
  <si>
    <t># - Setup Joint Orientation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</si>
  <si>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</si>
  <si>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</si>
  <si>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</si>
  <si>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</si>
  <si>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cmds.group("</t>
  </si>
  <si>
    <t>), r=</t>
  </si>
  <si>
    <t>, ch=True, o=True)</t>
  </si>
  <si>
    <t>Radius</t>
  </si>
  <si>
    <t>", r=True, s=True)</t>
  </si>
  <si>
    <t>cmds.delete("</t>
  </si>
  <si>
    <t># -Add Control - fk_spine_01_CTRL</t>
  </si>
  <si>
    <t># -Add Control - fk_spine_02_CTRL</t>
  </si>
  <si>
    <t># - Add Stretch Squash Feature</t>
  </si>
  <si>
    <t>cmds.createNode("</t>
  </si>
  <si>
    <t>curveInfo</t>
  </si>
  <si>
    <t>multiplyDivide</t>
  </si>
  <si>
    <t>torso_stretchSquash_div</t>
  </si>
  <si>
    <t>torso_stretchSquash_pow</t>
  </si>
  <si>
    <t>torso_stretchSquash_div2</t>
  </si>
  <si>
    <t>", 2)</t>
  </si>
  <si>
    <t>", round(cmds.getAttr("</t>
  </si>
  <si>
    <t>", 3)</t>
  </si>
  <si>
    <t>", 0.5)</t>
  </si>
  <si>
    <t>", 1)</t>
  </si>
  <si>
    <t># -- Get curve ArcLength and compute stretch percentage</t>
  </si>
  <si>
    <t># -- Apply stretch percentage to Spine joints' X scale</t>
  </si>
  <si>
    <t># -- Get square root of stretch percentage (Step 1)</t>
  </si>
  <si>
    <t># Inverse result from above (Step 2)</t>
  </si>
  <si>
    <t># Apply calculated volume preservation to Spine joints' XY Scales</t>
  </si>
  <si>
    <t>"), 2))</t>
  </si>
  <si>
    <t>pinky</t>
  </si>
  <si>
    <t>ring</t>
  </si>
  <si>
    <t>middle</t>
  </si>
  <si>
    <t>index</t>
  </si>
  <si>
    <t>thumb</t>
  </si>
  <si>
    <t>cmds.curve(name="</t>
  </si>
  <si>
    <t>", d=1, p=[(-20.70, -17.79, 94), (20.70, -17.79, 94), (20.70, 23.60, 94), (-20.70, 23.60, 94), (-20.70, -17.79, 94)])</t>
  </si>
  <si>
    <t># - Add Control - body_CTRL</t>
  </si>
  <si>
    <t>body_CTRL</t>
  </si>
  <si>
    <t>yxz</t>
  </si>
  <si>
    <t>zyx</t>
  </si>
  <si>
    <t>torso_grp</t>
  </si>
  <si>
    <t xml:space="preserve">cmds.group(" </t>
  </si>
  <si>
    <t># - Add Skin Weight For IK Spline</t>
  </si>
  <si>
    <t># Mirror Left Joints To Right</t>
  </si>
  <si>
    <t># - Thumb Joints (left)</t>
  </si>
  <si>
    <t># - Create FKConst groups For hip_CTRL And Shoulder_CTRL</t>
  </si>
  <si>
    <t># - Group Torso Nodes And Parent To Control</t>
  </si>
  <si>
    <t># - Parent FKConst Groups To FK Joints</t>
  </si>
  <si>
    <t># - Parent Bind Joints To Controls</t>
  </si>
  <si>
    <t># - Parent Torso Group To Control</t>
  </si>
  <si>
    <t>mesh_luka_hair</t>
  </si>
  <si>
    <t>cmds.createDisplayLayer(name="</t>
  </si>
  <si>
    <t>Controls_FK</t>
  </si>
  <si>
    <t>cmds.editDisplayLayerMembers("</t>
  </si>
  <si>
    <t>", number=1, empty=True)</t>
  </si>
  <si>
    <t># Create Layer - Controls_FK</t>
  </si>
  <si>
    <t># Lock And Hide Channels</t>
  </si>
  <si>
    <t>", lock=True, keyable=False, channelBox=False)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</si>
</sst>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4"/>
  <sheetViews>
    <sheetView tabSelected="1" topLeftCell="A199" workbookViewId="0">
      <selection activeCell="L234" sqref="L234"/>
    </sheetView>
  </sheetViews>
  <sheetFormatPr defaultRowHeight="15"/>
  <cols>
    <col min="1" max="1" width="13.42578125" customWidth="1"/>
    <col min="2" max="2" width="34" style="1" bestFit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73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90</v>
      </c>
    </row>
    <row r="4" spans="1:16">
      <c r="A4" s="2" t="s">
        <v>57</v>
      </c>
      <c r="D4" s="3">
        <v>0</v>
      </c>
      <c r="F4" s="4">
        <v>7.1</v>
      </c>
      <c r="H4" s="5">
        <v>94</v>
      </c>
    </row>
    <row r="5" spans="1:16">
      <c r="A5" t="s">
        <v>20</v>
      </c>
      <c r="L5" s="2" t="s">
        <v>9</v>
      </c>
    </row>
    <row r="6" spans="1:16">
      <c r="A6" t="s">
        <v>14</v>
      </c>
      <c r="B6" s="1" t="s">
        <v>1</v>
      </c>
      <c r="C6" t="s">
        <v>15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94</v>
      </c>
      <c r="I6" t="s">
        <v>3</v>
      </c>
      <c r="L6" s="2" t="s">
        <v>9</v>
      </c>
    </row>
    <row r="7" spans="1:16">
      <c r="A7" t="s">
        <v>14</v>
      </c>
      <c r="B7" s="1" t="s">
        <v>4</v>
      </c>
      <c r="C7" t="s">
        <v>15</v>
      </c>
      <c r="D7" s="7">
        <f>D6+M7</f>
        <v>0</v>
      </c>
      <c r="E7" t="s">
        <v>2</v>
      </c>
      <c r="F7" s="8">
        <f>F6+N7</f>
        <v>7.1</v>
      </c>
      <c r="G7" t="s">
        <v>2</v>
      </c>
      <c r="H7" s="9">
        <f>H6+O7</f>
        <v>101</v>
      </c>
      <c r="I7" t="s">
        <v>16</v>
      </c>
      <c r="J7" s="6" t="str">
        <f>B6</f>
        <v>pelvis</v>
      </c>
      <c r="K7" t="s">
        <v>85</v>
      </c>
      <c r="L7" s="2" t="s">
        <v>9</v>
      </c>
      <c r="M7" s="3">
        <v>0</v>
      </c>
      <c r="N7" s="4">
        <v>0</v>
      </c>
      <c r="O7" s="5">
        <v>7</v>
      </c>
    </row>
    <row r="8" spans="1:16">
      <c r="A8" t="s">
        <v>14</v>
      </c>
      <c r="B8" s="1" t="s">
        <v>5</v>
      </c>
      <c r="C8" t="s">
        <v>15</v>
      </c>
      <c r="D8" s="7">
        <f>D7+M8</f>
        <v>0</v>
      </c>
      <c r="E8" t="s">
        <v>2</v>
      </c>
      <c r="F8" s="8">
        <f>F7+N8</f>
        <v>7.1</v>
      </c>
      <c r="G8" t="s">
        <v>2</v>
      </c>
      <c r="H8" s="9">
        <f>H7+O8</f>
        <v>113</v>
      </c>
      <c r="I8" t="s">
        <v>16</v>
      </c>
      <c r="J8" s="6" t="str">
        <f>B7</f>
        <v>spine_01</v>
      </c>
      <c r="K8" t="s">
        <v>85</v>
      </c>
      <c r="L8" s="2" t="s">
        <v>9</v>
      </c>
      <c r="M8" s="3">
        <v>0</v>
      </c>
      <c r="N8" s="4">
        <v>0</v>
      </c>
      <c r="O8" s="5">
        <v>12</v>
      </c>
    </row>
    <row r="9" spans="1:16">
      <c r="A9" t="s">
        <v>14</v>
      </c>
      <c r="B9" s="1" t="s">
        <v>6</v>
      </c>
      <c r="C9" t="s">
        <v>15</v>
      </c>
      <c r="D9" s="7">
        <f>D8+M9</f>
        <v>0</v>
      </c>
      <c r="E9" t="s">
        <v>2</v>
      </c>
      <c r="F9" s="8">
        <f>F8+N9</f>
        <v>7.1</v>
      </c>
      <c r="G9" t="s">
        <v>2</v>
      </c>
      <c r="H9" s="9">
        <f>H8+O9</f>
        <v>125</v>
      </c>
      <c r="I9" t="s">
        <v>16</v>
      </c>
      <c r="J9" s="6" t="str">
        <f>B8</f>
        <v>spine_02</v>
      </c>
      <c r="K9" t="s">
        <v>85</v>
      </c>
      <c r="L9" s="2" t="s">
        <v>9</v>
      </c>
      <c r="M9" s="3">
        <v>0</v>
      </c>
      <c r="N9" s="4">
        <v>0</v>
      </c>
      <c r="O9" s="5">
        <v>12</v>
      </c>
    </row>
    <row r="10" spans="1:16">
      <c r="A10" t="s">
        <v>14</v>
      </c>
      <c r="B10" s="1" t="s">
        <v>7</v>
      </c>
      <c r="C10" t="s">
        <v>15</v>
      </c>
      <c r="D10" s="7">
        <f>D9+M10</f>
        <v>0</v>
      </c>
      <c r="E10" t="s">
        <v>2</v>
      </c>
      <c r="F10" s="8">
        <f>F9+N10</f>
        <v>7.1</v>
      </c>
      <c r="G10" t="s">
        <v>2</v>
      </c>
      <c r="H10" s="9">
        <f>H9+O10</f>
        <v>135.19999999999999</v>
      </c>
      <c r="I10" t="s">
        <v>16</v>
      </c>
      <c r="J10" s="6" t="str">
        <f>B9</f>
        <v>spine_03</v>
      </c>
      <c r="K10" t="s">
        <v>85</v>
      </c>
      <c r="L10" s="2" t="s">
        <v>9</v>
      </c>
      <c r="M10" s="3">
        <v>0</v>
      </c>
      <c r="N10" s="4">
        <v>0</v>
      </c>
      <c r="O10" s="5">
        <v>10.199999999999999</v>
      </c>
    </row>
    <row r="11" spans="1:16">
      <c r="A11" t="s">
        <v>14</v>
      </c>
      <c r="B11" s="1" t="s">
        <v>8</v>
      </c>
      <c r="C11" t="s">
        <v>15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147.19999999999999</v>
      </c>
      <c r="I11" t="s">
        <v>16</v>
      </c>
      <c r="J11" s="6" t="str">
        <f>B10</f>
        <v>neck</v>
      </c>
      <c r="K11" t="s">
        <v>85</v>
      </c>
      <c r="L11" s="2" t="s">
        <v>9</v>
      </c>
      <c r="M11" s="3">
        <v>0</v>
      </c>
      <c r="N11" s="4">
        <v>0</v>
      </c>
      <c r="O11" s="5">
        <v>12</v>
      </c>
    </row>
    <row r="13" spans="1:16">
      <c r="A13" s="2" t="s">
        <v>58</v>
      </c>
      <c r="D13" s="3">
        <v>8</v>
      </c>
      <c r="F13" s="4">
        <v>4</v>
      </c>
      <c r="H13" s="5">
        <v>93</v>
      </c>
    </row>
    <row r="14" spans="1:16">
      <c r="A14" t="s">
        <v>20</v>
      </c>
      <c r="L14" s="2" t="s">
        <v>9</v>
      </c>
    </row>
    <row r="15" spans="1:16">
      <c r="A15" t="s">
        <v>14</v>
      </c>
      <c r="B15" s="1" t="s">
        <v>17</v>
      </c>
      <c r="C15" t="s">
        <v>15</v>
      </c>
      <c r="D15" s="7">
        <f>D13</f>
        <v>8</v>
      </c>
      <c r="E15" t="s">
        <v>2</v>
      </c>
      <c r="F15" s="8">
        <f>F13</f>
        <v>4</v>
      </c>
      <c r="G15" t="s">
        <v>2</v>
      </c>
      <c r="H15" s="9">
        <f>H13</f>
        <v>93</v>
      </c>
      <c r="I15" t="s">
        <v>3</v>
      </c>
      <c r="L15" s="2" t="s">
        <v>9</v>
      </c>
    </row>
    <row r="16" spans="1:16">
      <c r="A16" t="s">
        <v>14</v>
      </c>
      <c r="B16" s="1" t="s">
        <v>18</v>
      </c>
      <c r="C16" t="s">
        <v>15</v>
      </c>
      <c r="D16" s="7">
        <f>D15+M16</f>
        <v>8</v>
      </c>
      <c r="E16" t="s">
        <v>2</v>
      </c>
      <c r="F16" s="8">
        <f>F15+N16</f>
        <v>1.6</v>
      </c>
      <c r="G16" t="s">
        <v>2</v>
      </c>
      <c r="H16" s="9">
        <f>H15+O16</f>
        <v>52.5</v>
      </c>
      <c r="I16" t="s">
        <v>16</v>
      </c>
      <c r="J16" s="6" t="str">
        <f>B15</f>
        <v>thigh_l</v>
      </c>
      <c r="K16" t="s">
        <v>85</v>
      </c>
      <c r="L16" s="2" t="s">
        <v>9</v>
      </c>
      <c r="M16" s="3">
        <v>0</v>
      </c>
      <c r="N16" s="4">
        <v>-2.4</v>
      </c>
      <c r="O16" s="5">
        <v>-40.5</v>
      </c>
    </row>
    <row r="17" spans="1:15">
      <c r="A17" t="s">
        <v>14</v>
      </c>
      <c r="B17" s="1" t="s">
        <v>21</v>
      </c>
      <c r="C17" t="s">
        <v>15</v>
      </c>
      <c r="D17" s="7">
        <f>D16+M17</f>
        <v>8</v>
      </c>
      <c r="E17" t="s">
        <v>2</v>
      </c>
      <c r="F17" s="8">
        <f>F16+N17</f>
        <v>1.3</v>
      </c>
      <c r="G17" t="s">
        <v>2</v>
      </c>
      <c r="H17" s="9">
        <f>H16+O17</f>
        <v>13.600000000000001</v>
      </c>
      <c r="I17" t="s">
        <v>16</v>
      </c>
      <c r="J17" s="6" t="str">
        <f>B16</f>
        <v>calf_l</v>
      </c>
      <c r="K17" t="s">
        <v>85</v>
      </c>
      <c r="L17" s="2" t="s">
        <v>9</v>
      </c>
      <c r="M17" s="3">
        <v>0</v>
      </c>
      <c r="N17" s="4">
        <v>-0.3</v>
      </c>
      <c r="O17" s="5">
        <v>-38.9</v>
      </c>
    </row>
    <row r="18" spans="1:15">
      <c r="A18" t="s">
        <v>14</v>
      </c>
      <c r="B18" s="1" t="s">
        <v>19</v>
      </c>
      <c r="C18" t="s">
        <v>15</v>
      </c>
      <c r="D18" s="7">
        <f>D17+M18</f>
        <v>8</v>
      </c>
      <c r="E18" t="s">
        <v>2</v>
      </c>
      <c r="F18" s="8">
        <f>F17+N18</f>
        <v>-10</v>
      </c>
      <c r="G18" t="s">
        <v>2</v>
      </c>
      <c r="H18" s="9">
        <f>H17+O18</f>
        <v>0</v>
      </c>
      <c r="I18" t="s">
        <v>16</v>
      </c>
      <c r="J18" s="6" t="str">
        <f>B17</f>
        <v>foot_l</v>
      </c>
      <c r="K18" t="s">
        <v>85</v>
      </c>
      <c r="L18" s="2" t="s">
        <v>9</v>
      </c>
      <c r="M18" s="3">
        <v>0</v>
      </c>
      <c r="N18" s="4">
        <v>-11.3</v>
      </c>
      <c r="O18" s="5">
        <v>-13.6</v>
      </c>
    </row>
    <row r="20" spans="1:15">
      <c r="A20" s="2" t="s">
        <v>59</v>
      </c>
      <c r="D20" s="3">
        <v>3</v>
      </c>
      <c r="F20" s="4">
        <v>7.1</v>
      </c>
      <c r="H20" s="5">
        <v>132</v>
      </c>
    </row>
    <row r="21" spans="1:15">
      <c r="A21" t="s">
        <v>20</v>
      </c>
      <c r="L21" s="2" t="s">
        <v>9</v>
      </c>
    </row>
    <row r="22" spans="1:15">
      <c r="A22" t="s">
        <v>14</v>
      </c>
      <c r="B22" s="1" t="s">
        <v>22</v>
      </c>
      <c r="C22" t="s">
        <v>15</v>
      </c>
      <c r="D22" s="7">
        <f>D20</f>
        <v>3</v>
      </c>
      <c r="E22" t="s">
        <v>2</v>
      </c>
      <c r="F22" s="8">
        <f>F20</f>
        <v>7.1</v>
      </c>
      <c r="G22" t="s">
        <v>2</v>
      </c>
      <c r="H22" s="9">
        <f>H20</f>
        <v>132</v>
      </c>
      <c r="I22" t="s">
        <v>3</v>
      </c>
      <c r="L22" s="2" t="s">
        <v>9</v>
      </c>
    </row>
    <row r="23" spans="1:15">
      <c r="A23" t="s">
        <v>14</v>
      </c>
      <c r="B23" s="1" t="s">
        <v>23</v>
      </c>
      <c r="C23" t="s">
        <v>15</v>
      </c>
      <c r="D23" s="7">
        <f>D22+M23</f>
        <v>16</v>
      </c>
      <c r="E23" t="s">
        <v>2</v>
      </c>
      <c r="F23" s="8">
        <f>F22+N23</f>
        <v>7.1</v>
      </c>
      <c r="G23" t="s">
        <v>2</v>
      </c>
      <c r="H23" s="9">
        <f>H22+O23</f>
        <v>127.4</v>
      </c>
      <c r="I23" t="s">
        <v>16</v>
      </c>
      <c r="J23" s="6" t="str">
        <f>B22</f>
        <v>clavicle_l</v>
      </c>
      <c r="K23" t="s">
        <v>85</v>
      </c>
      <c r="L23" s="2" t="s">
        <v>9</v>
      </c>
      <c r="M23" s="3">
        <v>13</v>
      </c>
      <c r="N23" s="4">
        <v>0</v>
      </c>
      <c r="O23" s="5">
        <v>-4.5999999999999996</v>
      </c>
    </row>
    <row r="24" spans="1:15">
      <c r="A24" t="s">
        <v>14</v>
      </c>
      <c r="B24" s="1" t="s">
        <v>24</v>
      </c>
      <c r="C24" t="s">
        <v>15</v>
      </c>
      <c r="D24" s="7">
        <f>D23+M24</f>
        <v>34.799999999999997</v>
      </c>
      <c r="E24" t="s">
        <v>2</v>
      </c>
      <c r="F24" s="8">
        <f>F23+N24</f>
        <v>7.1999999999999993</v>
      </c>
      <c r="G24" t="s">
        <v>2</v>
      </c>
      <c r="H24" s="9">
        <f>H23+O24</f>
        <v>127.4</v>
      </c>
      <c r="I24" t="s">
        <v>16</v>
      </c>
      <c r="J24" s="6" t="str">
        <f>B23</f>
        <v>upperarm_l</v>
      </c>
      <c r="K24" t="s">
        <v>85</v>
      </c>
      <c r="L24" s="2" t="s">
        <v>9</v>
      </c>
      <c r="M24" s="3">
        <v>18.8</v>
      </c>
      <c r="N24" s="4">
        <v>0.1</v>
      </c>
      <c r="O24" s="5">
        <v>0</v>
      </c>
    </row>
    <row r="25" spans="1:15">
      <c r="A25" t="s">
        <v>14</v>
      </c>
      <c r="B25" s="1" t="s">
        <v>25</v>
      </c>
      <c r="C25" t="s">
        <v>15</v>
      </c>
      <c r="D25" s="7">
        <f>D24+M25</f>
        <v>56.599999999999994</v>
      </c>
      <c r="E25" t="s">
        <v>2</v>
      </c>
      <c r="F25" s="8">
        <f>F24+N25</f>
        <v>7.1</v>
      </c>
      <c r="G25" t="s">
        <v>2</v>
      </c>
      <c r="H25" s="9">
        <f>H24+O25</f>
        <v>127.4</v>
      </c>
      <c r="I25" t="s">
        <v>16</v>
      </c>
      <c r="J25" s="6" t="str">
        <f>B24</f>
        <v>lowerarm_l</v>
      </c>
      <c r="K25" t="s">
        <v>85</v>
      </c>
      <c r="L25" s="2" t="s">
        <v>9</v>
      </c>
      <c r="M25" s="3">
        <v>21.8</v>
      </c>
      <c r="N25" s="4">
        <v>-0.1</v>
      </c>
      <c r="O25" s="5">
        <v>0</v>
      </c>
    </row>
    <row r="27" spans="1:15">
      <c r="A27" s="2" t="s">
        <v>74</v>
      </c>
    </row>
    <row r="28" spans="1:15">
      <c r="A28" s="2" t="s">
        <v>60</v>
      </c>
      <c r="D28" s="3">
        <v>64.7</v>
      </c>
      <c r="F28" s="4">
        <v>11.3</v>
      </c>
      <c r="H28" s="5">
        <v>127.3</v>
      </c>
    </row>
    <row r="29" spans="1:15">
      <c r="A29" t="s">
        <v>20</v>
      </c>
      <c r="L29" s="2" t="s">
        <v>9</v>
      </c>
    </row>
    <row r="30" spans="1:15">
      <c r="A30" t="s">
        <v>14</v>
      </c>
      <c r="B30" s="10" t="str">
        <f>CONCATENATE(M30,"_01_l")</f>
        <v>pinky_01_l</v>
      </c>
      <c r="C30" t="s">
        <v>15</v>
      </c>
      <c r="D30" s="7">
        <f>D28</f>
        <v>64.7</v>
      </c>
      <c r="E30" t="s">
        <v>2</v>
      </c>
      <c r="F30" s="8">
        <f>F28</f>
        <v>11.3</v>
      </c>
      <c r="G30" t="s">
        <v>2</v>
      </c>
      <c r="H30" s="9">
        <f>H28</f>
        <v>127.3</v>
      </c>
      <c r="I30" t="s">
        <v>3</v>
      </c>
      <c r="L30" s="2" t="s">
        <v>9</v>
      </c>
      <c r="M30" s="1" t="s">
        <v>113</v>
      </c>
    </row>
    <row r="31" spans="1:15">
      <c r="A31" t="s">
        <v>14</v>
      </c>
      <c r="B31" s="10" t="str">
        <f>CONCATENATE(M30,"_02_l")</f>
        <v>pinky_02_l</v>
      </c>
      <c r="C31" t="s">
        <v>15</v>
      </c>
      <c r="D31" s="7">
        <f>D30+M31</f>
        <v>66.2</v>
      </c>
      <c r="E31" t="s">
        <v>2</v>
      </c>
      <c r="F31" s="8">
        <f>F30+N31</f>
        <v>11.600000000000001</v>
      </c>
      <c r="G31" t="s">
        <v>2</v>
      </c>
      <c r="H31" s="9">
        <f>H30+O31</f>
        <v>127.39999999999999</v>
      </c>
      <c r="I31" t="s">
        <v>16</v>
      </c>
      <c r="J31" s="6" t="str">
        <f>B30</f>
        <v>pinky_01_l</v>
      </c>
      <c r="K31" t="s">
        <v>85</v>
      </c>
      <c r="L31" s="2" t="s">
        <v>9</v>
      </c>
      <c r="M31" s="3">
        <v>1.5</v>
      </c>
      <c r="N31" s="4">
        <v>0.3</v>
      </c>
      <c r="O31" s="5">
        <v>0.1</v>
      </c>
    </row>
    <row r="32" spans="1:15">
      <c r="A32" t="s">
        <v>14</v>
      </c>
      <c r="B32" s="10" t="str">
        <f>CONCATENATE(M30,"_03_l")</f>
        <v>pinky_03_l</v>
      </c>
      <c r="C32" t="s">
        <v>15</v>
      </c>
      <c r="D32" s="7">
        <f>D31+M32</f>
        <v>67.7</v>
      </c>
      <c r="E32" t="s">
        <v>2</v>
      </c>
      <c r="F32" s="8">
        <f>F31+N32</f>
        <v>11.8</v>
      </c>
      <c r="G32" t="s">
        <v>2</v>
      </c>
      <c r="H32" s="9">
        <f>H31+O32</f>
        <v>127.3</v>
      </c>
      <c r="I32" t="s">
        <v>16</v>
      </c>
      <c r="J32" s="6" t="str">
        <f>B31</f>
        <v>pinky_02_l</v>
      </c>
      <c r="K32" t="s">
        <v>85</v>
      </c>
      <c r="L32" s="2" t="s">
        <v>9</v>
      </c>
      <c r="M32" s="3">
        <v>1.5</v>
      </c>
      <c r="N32" s="4">
        <v>0.2</v>
      </c>
      <c r="O32" s="5">
        <v>-0.1</v>
      </c>
    </row>
    <row r="34" spans="1:15">
      <c r="A34" s="2" t="s">
        <v>62</v>
      </c>
      <c r="D34" s="3">
        <v>65.7</v>
      </c>
      <c r="F34" s="4">
        <v>9.1999999999999993</v>
      </c>
      <c r="H34" s="5">
        <v>127.4</v>
      </c>
    </row>
    <row r="35" spans="1:15">
      <c r="A35" t="s">
        <v>20</v>
      </c>
      <c r="L35" s="2" t="s">
        <v>9</v>
      </c>
    </row>
    <row r="36" spans="1:15">
      <c r="A36" t="s">
        <v>14</v>
      </c>
      <c r="B36" s="10" t="str">
        <f>CONCATENATE(M36,"_01_l")</f>
        <v>ring_01_l</v>
      </c>
      <c r="C36" t="s">
        <v>15</v>
      </c>
      <c r="D36" s="7">
        <f>D34</f>
        <v>65.7</v>
      </c>
      <c r="E36" t="s">
        <v>2</v>
      </c>
      <c r="F36" s="8">
        <f>F34</f>
        <v>9.1999999999999993</v>
      </c>
      <c r="G36" t="s">
        <v>2</v>
      </c>
      <c r="H36" s="9">
        <f>H34</f>
        <v>127.4</v>
      </c>
      <c r="I36" t="s">
        <v>3</v>
      </c>
      <c r="L36" s="2" t="s">
        <v>9</v>
      </c>
      <c r="M36" s="1" t="s">
        <v>114</v>
      </c>
    </row>
    <row r="37" spans="1:15">
      <c r="A37" t="s">
        <v>14</v>
      </c>
      <c r="B37" s="10" t="str">
        <f>CONCATENATE(M36,"_02_l")</f>
        <v>ring_02_l</v>
      </c>
      <c r="C37" t="s">
        <v>15</v>
      </c>
      <c r="D37" s="7">
        <f>D36+M37</f>
        <v>68.100000000000009</v>
      </c>
      <c r="E37" t="s">
        <v>2</v>
      </c>
      <c r="F37" s="8">
        <f>F36+N37</f>
        <v>9.6</v>
      </c>
      <c r="G37" t="s">
        <v>2</v>
      </c>
      <c r="H37" s="9">
        <f>H36+O37</f>
        <v>127.30000000000001</v>
      </c>
      <c r="I37" t="s">
        <v>16</v>
      </c>
      <c r="J37" s="6" t="str">
        <f>B36</f>
        <v>ring_01_l</v>
      </c>
      <c r="K37" t="s">
        <v>85</v>
      </c>
      <c r="L37" s="2" t="s">
        <v>9</v>
      </c>
      <c r="M37" s="3">
        <v>2.4</v>
      </c>
      <c r="N37" s="4">
        <v>0.4</v>
      </c>
      <c r="O37" s="5">
        <v>-0.1</v>
      </c>
    </row>
    <row r="38" spans="1:15">
      <c r="A38" t="s">
        <v>14</v>
      </c>
      <c r="B38" s="10" t="str">
        <f>CONCATENATE(M36,"_03_l")</f>
        <v>ring_03_l</v>
      </c>
      <c r="C38" t="s">
        <v>15</v>
      </c>
      <c r="D38" s="7">
        <f>D37+M38</f>
        <v>70.500000000000014</v>
      </c>
      <c r="E38" t="s">
        <v>2</v>
      </c>
      <c r="F38" s="8">
        <f>F37+N38</f>
        <v>10</v>
      </c>
      <c r="G38" t="s">
        <v>2</v>
      </c>
      <c r="H38" s="9">
        <f>H37+O38</f>
        <v>127.30000000000001</v>
      </c>
      <c r="I38" t="s">
        <v>16</v>
      </c>
      <c r="J38" s="6" t="str">
        <f>B37</f>
        <v>ring_02_l</v>
      </c>
      <c r="K38" t="s">
        <v>85</v>
      </c>
      <c r="L38" s="2" t="s">
        <v>9</v>
      </c>
      <c r="M38" s="3">
        <v>2.4</v>
      </c>
      <c r="N38" s="4">
        <v>0.4</v>
      </c>
      <c r="O38" s="5">
        <v>0</v>
      </c>
    </row>
    <row r="40" spans="1:15">
      <c r="A40" s="2" t="s">
        <v>61</v>
      </c>
      <c r="D40" s="3">
        <v>66.2</v>
      </c>
      <c r="F40" s="4">
        <v>7.2</v>
      </c>
      <c r="H40" s="5">
        <v>127.4</v>
      </c>
    </row>
    <row r="41" spans="1:15">
      <c r="A41" t="s">
        <v>20</v>
      </c>
      <c r="L41" s="2" t="s">
        <v>9</v>
      </c>
    </row>
    <row r="42" spans="1:15">
      <c r="A42" t="s">
        <v>14</v>
      </c>
      <c r="B42" s="10" t="str">
        <f>CONCATENATE(M42,"_01_l")</f>
        <v>middle_01_l</v>
      </c>
      <c r="C42" t="s">
        <v>15</v>
      </c>
      <c r="D42" s="7">
        <f>D40</f>
        <v>66.2</v>
      </c>
      <c r="E42" t="s">
        <v>2</v>
      </c>
      <c r="F42" s="8">
        <f>F40</f>
        <v>7.2</v>
      </c>
      <c r="G42" t="s">
        <v>2</v>
      </c>
      <c r="H42" s="9">
        <f>H40</f>
        <v>127.4</v>
      </c>
      <c r="I42" t="s">
        <v>3</v>
      </c>
      <c r="L42" s="2" t="s">
        <v>9</v>
      </c>
      <c r="M42" s="1" t="s">
        <v>115</v>
      </c>
    </row>
    <row r="43" spans="1:15">
      <c r="A43" t="s">
        <v>14</v>
      </c>
      <c r="B43" s="10" t="str">
        <f>CONCATENATE(M42,"_02_l")</f>
        <v>middle_02_l</v>
      </c>
      <c r="C43" t="s">
        <v>15</v>
      </c>
      <c r="D43" s="7">
        <f>D42+M43</f>
        <v>68.8</v>
      </c>
      <c r="E43" t="s">
        <v>2</v>
      </c>
      <c r="F43" s="8">
        <f>F42+N43</f>
        <v>7.3</v>
      </c>
      <c r="G43" t="s">
        <v>2</v>
      </c>
      <c r="H43" s="9">
        <f>H42+O43</f>
        <v>127.30000000000001</v>
      </c>
      <c r="I43" t="s">
        <v>16</v>
      </c>
      <c r="J43" s="6" t="str">
        <f>B42</f>
        <v>middle_01_l</v>
      </c>
      <c r="K43" t="s">
        <v>85</v>
      </c>
      <c r="L43" s="2" t="s">
        <v>9</v>
      </c>
      <c r="M43" s="3">
        <v>2.6</v>
      </c>
      <c r="N43" s="4">
        <v>0.1</v>
      </c>
      <c r="O43" s="5">
        <v>-0.1</v>
      </c>
    </row>
    <row r="44" spans="1:15">
      <c r="A44" t="s">
        <v>14</v>
      </c>
      <c r="B44" s="10" t="str">
        <f>CONCATENATE(M42,"_03_l")</f>
        <v>middle_03_l</v>
      </c>
      <c r="C44" t="s">
        <v>15</v>
      </c>
      <c r="D44" s="7">
        <f>D43+M44</f>
        <v>71.2</v>
      </c>
      <c r="E44" t="s">
        <v>2</v>
      </c>
      <c r="F44" s="8">
        <f>F43+N44</f>
        <v>7.3</v>
      </c>
      <c r="G44" t="s">
        <v>2</v>
      </c>
      <c r="H44" s="9">
        <f>H43+O44</f>
        <v>127.4</v>
      </c>
      <c r="I44" t="s">
        <v>16</v>
      </c>
      <c r="J44" s="6" t="str">
        <f>B43</f>
        <v>middle_02_l</v>
      </c>
      <c r="K44" t="s">
        <v>85</v>
      </c>
      <c r="L44" s="2" t="s">
        <v>9</v>
      </c>
      <c r="M44" s="3">
        <v>2.4</v>
      </c>
      <c r="N44" s="4">
        <v>0</v>
      </c>
      <c r="O44" s="5">
        <v>0.1</v>
      </c>
    </row>
    <row r="46" spans="1:15">
      <c r="A46" s="2" t="s">
        <v>63</v>
      </c>
      <c r="D46" s="3">
        <v>65.7</v>
      </c>
      <c r="F46" s="4">
        <v>5.2</v>
      </c>
      <c r="H46" s="5">
        <v>127.3</v>
      </c>
    </row>
    <row r="47" spans="1:15">
      <c r="A47" t="s">
        <v>20</v>
      </c>
      <c r="L47" s="2" t="s">
        <v>9</v>
      </c>
    </row>
    <row r="48" spans="1:15">
      <c r="A48" t="s">
        <v>14</v>
      </c>
      <c r="B48" s="10" t="str">
        <f>CONCATENATE(M48,"_01_l")</f>
        <v>index_01_l</v>
      </c>
      <c r="C48" t="s">
        <v>15</v>
      </c>
      <c r="D48" s="7">
        <f>D46</f>
        <v>65.7</v>
      </c>
      <c r="E48" t="s">
        <v>2</v>
      </c>
      <c r="F48" s="8">
        <f>F46</f>
        <v>5.2</v>
      </c>
      <c r="G48" t="s">
        <v>2</v>
      </c>
      <c r="H48" s="9">
        <f>H46</f>
        <v>127.3</v>
      </c>
      <c r="I48" t="s">
        <v>3</v>
      </c>
      <c r="L48" s="2" t="s">
        <v>9</v>
      </c>
      <c r="M48" s="1" t="s">
        <v>116</v>
      </c>
    </row>
    <row r="49" spans="1:15">
      <c r="A49" t="s">
        <v>14</v>
      </c>
      <c r="B49" s="10" t="str">
        <f>CONCATENATE(M48,"_02_l")</f>
        <v>index_02_l</v>
      </c>
      <c r="C49" t="s">
        <v>15</v>
      </c>
      <c r="D49" s="7">
        <f>D48+M49</f>
        <v>67.8</v>
      </c>
      <c r="E49" t="s">
        <v>2</v>
      </c>
      <c r="F49" s="8">
        <f>F48+N49</f>
        <v>4.9000000000000004</v>
      </c>
      <c r="G49" t="s">
        <v>2</v>
      </c>
      <c r="H49" s="9">
        <f>H48+O49</f>
        <v>127.3</v>
      </c>
      <c r="I49" t="s">
        <v>16</v>
      </c>
      <c r="J49" s="6" t="str">
        <f>B48</f>
        <v>index_01_l</v>
      </c>
      <c r="K49" t="s">
        <v>85</v>
      </c>
      <c r="L49" s="2" t="s">
        <v>9</v>
      </c>
      <c r="M49" s="3">
        <v>2.1</v>
      </c>
      <c r="N49" s="4">
        <v>-0.3</v>
      </c>
      <c r="O49" s="5">
        <v>0</v>
      </c>
    </row>
    <row r="50" spans="1:15">
      <c r="A50" t="s">
        <v>14</v>
      </c>
      <c r="B50" s="10" t="str">
        <f>CONCATENATE(M48,"_03_l")</f>
        <v>index_03_l</v>
      </c>
      <c r="C50" t="s">
        <v>15</v>
      </c>
      <c r="D50" s="7">
        <f>D49+M50</f>
        <v>70.2</v>
      </c>
      <c r="E50" t="s">
        <v>2</v>
      </c>
      <c r="F50" s="8">
        <f>F49+N50</f>
        <v>4.6000000000000005</v>
      </c>
      <c r="G50" t="s">
        <v>2</v>
      </c>
      <c r="H50" s="9">
        <f>H49+O50</f>
        <v>127.3</v>
      </c>
      <c r="I50" t="s">
        <v>16</v>
      </c>
      <c r="J50" s="6" t="str">
        <f>B49</f>
        <v>index_02_l</v>
      </c>
      <c r="K50" t="s">
        <v>85</v>
      </c>
      <c r="L50" s="2" t="s">
        <v>9</v>
      </c>
      <c r="M50" s="3">
        <v>2.4</v>
      </c>
      <c r="N50" s="4">
        <v>-0.3</v>
      </c>
      <c r="O50" s="5">
        <v>0</v>
      </c>
    </row>
    <row r="52" spans="1:15">
      <c r="A52" s="2" t="s">
        <v>128</v>
      </c>
      <c r="D52" s="3">
        <v>59.8</v>
      </c>
      <c r="F52" s="4">
        <v>5.2</v>
      </c>
      <c r="H52" s="5">
        <v>127.2</v>
      </c>
    </row>
    <row r="53" spans="1:15">
      <c r="A53" t="s">
        <v>20</v>
      </c>
      <c r="L53" s="2" t="s">
        <v>9</v>
      </c>
    </row>
    <row r="54" spans="1:15">
      <c r="A54" t="s">
        <v>14</v>
      </c>
      <c r="B54" s="10" t="str">
        <f>CONCATENATE(M54,"_01_l")</f>
        <v>thumb_01_l</v>
      </c>
      <c r="C54" t="s">
        <v>15</v>
      </c>
      <c r="D54" s="7">
        <f>D52</f>
        <v>59.8</v>
      </c>
      <c r="E54" t="s">
        <v>2</v>
      </c>
      <c r="F54" s="8">
        <f>F52</f>
        <v>5.2</v>
      </c>
      <c r="G54" t="s">
        <v>2</v>
      </c>
      <c r="H54" s="9">
        <f>H52</f>
        <v>127.2</v>
      </c>
      <c r="I54" t="s">
        <v>3</v>
      </c>
      <c r="L54" s="2" t="s">
        <v>9</v>
      </c>
      <c r="M54" s="1" t="s">
        <v>117</v>
      </c>
    </row>
    <row r="55" spans="1:15">
      <c r="A55" t="s">
        <v>14</v>
      </c>
      <c r="B55" s="10" t="str">
        <f>CONCATENATE(M54,"_02_l")</f>
        <v>thumb_02_l</v>
      </c>
      <c r="C55" t="s">
        <v>15</v>
      </c>
      <c r="D55" s="7">
        <f>D54+M55</f>
        <v>61.099999999999994</v>
      </c>
      <c r="E55" t="s">
        <v>2</v>
      </c>
      <c r="F55" s="8">
        <f>F54+N55</f>
        <v>3.1</v>
      </c>
      <c r="G55" t="s">
        <v>2</v>
      </c>
      <c r="H55" s="9">
        <f>H54+O55</f>
        <v>127</v>
      </c>
      <c r="I55" t="s">
        <v>16</v>
      </c>
      <c r="J55" s="6" t="str">
        <f>B54</f>
        <v>thumb_01_l</v>
      </c>
      <c r="K55" t="s">
        <v>85</v>
      </c>
      <c r="L55" s="2" t="s">
        <v>9</v>
      </c>
      <c r="M55" s="3">
        <v>1.3</v>
      </c>
      <c r="N55" s="4">
        <v>-2.1</v>
      </c>
      <c r="O55" s="5">
        <v>-0.2</v>
      </c>
    </row>
    <row r="56" spans="1:15">
      <c r="A56" t="s">
        <v>14</v>
      </c>
      <c r="B56" s="10" t="str">
        <f>CONCATENATE(M54,"_03_l")</f>
        <v>thumb_03_l</v>
      </c>
      <c r="C56" t="s">
        <v>15</v>
      </c>
      <c r="D56" s="7">
        <f>D55+M56</f>
        <v>63.8</v>
      </c>
      <c r="E56" t="s">
        <v>2</v>
      </c>
      <c r="F56" s="8">
        <f>F55+N56</f>
        <v>2</v>
      </c>
      <c r="G56" t="s">
        <v>2</v>
      </c>
      <c r="H56" s="9">
        <f>H55+O56</f>
        <v>126</v>
      </c>
      <c r="I56" t="s">
        <v>16</v>
      </c>
      <c r="J56" s="6" t="str">
        <f>B55</f>
        <v>thumb_02_l</v>
      </c>
      <c r="K56" t="s">
        <v>85</v>
      </c>
      <c r="L56" s="2" t="s">
        <v>9</v>
      </c>
      <c r="M56" s="3">
        <v>2.7</v>
      </c>
      <c r="N56" s="4">
        <v>-1.1000000000000001</v>
      </c>
      <c r="O56" s="5">
        <v>-1</v>
      </c>
    </row>
    <row r="58" spans="1:15">
      <c r="A58" s="2" t="s">
        <v>30</v>
      </c>
      <c r="L58" s="2" t="s">
        <v>9</v>
      </c>
    </row>
    <row r="59" spans="1:15">
      <c r="A59" t="s">
        <v>27</v>
      </c>
      <c r="B59" s="6" t="str">
        <f>B30</f>
        <v>pinky_01_l</v>
      </c>
      <c r="C59" t="s">
        <v>28</v>
      </c>
      <c r="D59" s="6" t="str">
        <f>B25</f>
        <v>hand_l</v>
      </c>
      <c r="I59" t="s">
        <v>29</v>
      </c>
      <c r="L59" s="2" t="s">
        <v>9</v>
      </c>
    </row>
    <row r="60" spans="1:15">
      <c r="A60" t="s">
        <v>27</v>
      </c>
      <c r="B60" s="6" t="str">
        <f>B36</f>
        <v>ring_01_l</v>
      </c>
      <c r="C60" t="s">
        <v>28</v>
      </c>
      <c r="D60" s="6" t="str">
        <f>B25</f>
        <v>hand_l</v>
      </c>
      <c r="I60" t="s">
        <v>29</v>
      </c>
      <c r="L60" s="2" t="s">
        <v>9</v>
      </c>
    </row>
    <row r="61" spans="1:15">
      <c r="A61" t="s">
        <v>27</v>
      </c>
      <c r="B61" s="6" t="str">
        <f>B42</f>
        <v>middle_01_l</v>
      </c>
      <c r="C61" t="s">
        <v>28</v>
      </c>
      <c r="D61" s="6" t="str">
        <f>B25</f>
        <v>hand_l</v>
      </c>
      <c r="I61" t="s">
        <v>29</v>
      </c>
      <c r="L61" s="2" t="s">
        <v>9</v>
      </c>
    </row>
    <row r="62" spans="1:15">
      <c r="A62" t="s">
        <v>27</v>
      </c>
      <c r="B62" s="6" t="str">
        <f>B48</f>
        <v>index_01_l</v>
      </c>
      <c r="C62" t="s">
        <v>28</v>
      </c>
      <c r="D62" s="6" t="str">
        <f>B25</f>
        <v>hand_l</v>
      </c>
      <c r="I62" t="s">
        <v>29</v>
      </c>
      <c r="L62" s="2" t="s">
        <v>9</v>
      </c>
    </row>
    <row r="63" spans="1:15">
      <c r="A63" t="s">
        <v>27</v>
      </c>
      <c r="B63" s="6" t="str">
        <f>B54</f>
        <v>thumb_01_l</v>
      </c>
      <c r="C63" t="s">
        <v>28</v>
      </c>
      <c r="D63" s="6" t="str">
        <f>B25</f>
        <v>hand_l</v>
      </c>
      <c r="I63" t="s">
        <v>29</v>
      </c>
      <c r="L63" s="2" t="s">
        <v>9</v>
      </c>
    </row>
    <row r="64" spans="1:15">
      <c r="A64" t="s">
        <v>27</v>
      </c>
      <c r="B64" s="6" t="str">
        <f>B22</f>
        <v>clavicle_l</v>
      </c>
      <c r="C64" t="s">
        <v>28</v>
      </c>
      <c r="D64" s="6" t="str">
        <f>B9</f>
        <v>spine_03</v>
      </c>
      <c r="I64" t="s">
        <v>29</v>
      </c>
      <c r="L64" s="2" t="s">
        <v>9</v>
      </c>
    </row>
    <row r="65" spans="1:15">
      <c r="A65" t="s">
        <v>27</v>
      </c>
      <c r="B65" s="6" t="str">
        <f>B15</f>
        <v>thigh_l</v>
      </c>
      <c r="C65" t="s">
        <v>28</v>
      </c>
      <c r="D65" s="6" t="str">
        <f>B6</f>
        <v>pelvis</v>
      </c>
      <c r="I65" t="s">
        <v>29</v>
      </c>
      <c r="L65" s="2" t="s">
        <v>9</v>
      </c>
    </row>
    <row r="67" spans="1:15">
      <c r="A67" s="2" t="s">
        <v>127</v>
      </c>
      <c r="B67" s="4"/>
      <c r="C67" s="5"/>
      <c r="D67"/>
      <c r="F67"/>
      <c r="H67"/>
      <c r="L67"/>
      <c r="M67"/>
      <c r="N67"/>
      <c r="O67" s="13"/>
    </row>
    <row r="68" spans="1:15">
      <c r="A68" t="s">
        <v>26</v>
      </c>
      <c r="B68" s="6" t="str">
        <f>B22</f>
        <v>clavicle_l</v>
      </c>
      <c r="I68" t="s">
        <v>86</v>
      </c>
      <c r="L68" s="2" t="s">
        <v>9</v>
      </c>
    </row>
    <row r="69" spans="1:15">
      <c r="A69" t="s">
        <v>26</v>
      </c>
      <c r="B69" s="6" t="str">
        <f>B15</f>
        <v>thigh_l</v>
      </c>
      <c r="I69" t="s">
        <v>86</v>
      </c>
      <c r="L69" s="2" t="s">
        <v>9</v>
      </c>
    </row>
    <row r="71" spans="1:15">
      <c r="A71" s="2" t="s">
        <v>75</v>
      </c>
    </row>
    <row r="72" spans="1:15">
      <c r="A72" t="s">
        <v>34</v>
      </c>
      <c r="B72" s="6" t="str">
        <f>CONCATENATE("skinCluster_", B73)</f>
        <v>skinCluster_mesh_luka_body</v>
      </c>
      <c r="I72" t="s">
        <v>37</v>
      </c>
      <c r="L72" s="2" t="s">
        <v>9</v>
      </c>
    </row>
    <row r="73" spans="1:15">
      <c r="A73" t="s">
        <v>35</v>
      </c>
      <c r="B73" s="1" t="s">
        <v>32</v>
      </c>
      <c r="I73" t="s">
        <v>36</v>
      </c>
      <c r="L73" s="2" t="s">
        <v>9</v>
      </c>
    </row>
    <row r="74" spans="1:15">
      <c r="A74" t="s">
        <v>31</v>
      </c>
      <c r="B74" s="6" t="str">
        <f>B73</f>
        <v>mesh_luka_body</v>
      </c>
      <c r="C74" t="s">
        <v>28</v>
      </c>
      <c r="D74" s="6" t="str">
        <f>B6</f>
        <v>pelvis</v>
      </c>
      <c r="F74" t="s">
        <v>38</v>
      </c>
      <c r="H74" s="6" t="str">
        <f>B72</f>
        <v>skinCluster_mesh_luka_body</v>
      </c>
      <c r="K74" t="s">
        <v>33</v>
      </c>
      <c r="L74" s="2" t="s">
        <v>9</v>
      </c>
    </row>
    <row r="75" spans="1:15">
      <c r="A75" t="s">
        <v>34</v>
      </c>
      <c r="B75" s="6" t="str">
        <f>CONCATENATE("skinCluster_", B76)</f>
        <v>skinCluster_mesh_luka_hair</v>
      </c>
      <c r="I75" t="s">
        <v>37</v>
      </c>
      <c r="L75" s="2" t="s">
        <v>9</v>
      </c>
    </row>
    <row r="76" spans="1:15">
      <c r="A76" t="s">
        <v>35</v>
      </c>
      <c r="B76" s="1" t="s">
        <v>134</v>
      </c>
      <c r="I76" t="s">
        <v>36</v>
      </c>
      <c r="L76" s="2" t="s">
        <v>9</v>
      </c>
    </row>
    <row r="77" spans="1:15">
      <c r="A77" t="s">
        <v>31</v>
      </c>
      <c r="B77" s="6" t="str">
        <f>B76</f>
        <v>mesh_luka_hair</v>
      </c>
      <c r="C77" t="s">
        <v>28</v>
      </c>
      <c r="D77" s="6" t="str">
        <f>B6</f>
        <v>pelvis</v>
      </c>
      <c r="F77" t="s">
        <v>38</v>
      </c>
      <c r="H77" s="6" t="str">
        <f>B75</f>
        <v>skinCluster_mesh_luka_hair</v>
      </c>
      <c r="K77" t="s">
        <v>33</v>
      </c>
      <c r="L77" s="2" t="s">
        <v>9</v>
      </c>
    </row>
    <row r="79" spans="1:15">
      <c r="A79" s="2" t="s">
        <v>78</v>
      </c>
    </row>
    <row r="80" spans="1:15">
      <c r="A80" s="2" t="s">
        <v>76</v>
      </c>
    </row>
    <row r="81" spans="1:16">
      <c r="A81" t="s">
        <v>39</v>
      </c>
      <c r="B81" s="6" t="str">
        <f>B6</f>
        <v>pelvis</v>
      </c>
      <c r="C81" t="s">
        <v>40</v>
      </c>
      <c r="D81" s="6" t="str">
        <f>B9</f>
        <v>spine_03</v>
      </c>
      <c r="F81" t="s">
        <v>38</v>
      </c>
      <c r="H81" s="1" t="s">
        <v>53</v>
      </c>
      <c r="I81" t="s">
        <v>41</v>
      </c>
      <c r="L81" s="2" t="s">
        <v>9</v>
      </c>
    </row>
    <row r="82" spans="1:16">
      <c r="A82" t="s">
        <v>42</v>
      </c>
      <c r="B82" s="16" t="s">
        <v>43</v>
      </c>
      <c r="C82" t="s">
        <v>28</v>
      </c>
      <c r="D82" s="10" t="str">
        <f>CONCATENATE(H81, "_curve")</f>
        <v>ik_spine_curve</v>
      </c>
      <c r="I82" t="s">
        <v>29</v>
      </c>
      <c r="L82" s="2" t="s">
        <v>9</v>
      </c>
    </row>
    <row r="83" spans="1:16">
      <c r="A83" t="s">
        <v>42</v>
      </c>
      <c r="B83" s="16" t="s">
        <v>44</v>
      </c>
      <c r="C83" t="s">
        <v>28</v>
      </c>
      <c r="D83" s="10" t="str">
        <f>CONCATENATE(H81, "_effector")</f>
        <v>ik_spine_effector</v>
      </c>
      <c r="I83" t="s">
        <v>29</v>
      </c>
      <c r="L83" s="2" t="s">
        <v>9</v>
      </c>
    </row>
    <row r="85" spans="1:16">
      <c r="A85" s="2" t="s">
        <v>66</v>
      </c>
    </row>
    <row r="86" spans="1:16">
      <c r="A86" t="s">
        <v>45</v>
      </c>
      <c r="B86" s="6" t="str">
        <f>B6</f>
        <v>pelvis</v>
      </c>
      <c r="C86" t="s">
        <v>38</v>
      </c>
      <c r="D86" s="10" t="str">
        <f>CONCATENATE(M86, "_bind")</f>
        <v>hip_bind</v>
      </c>
      <c r="I86" t="s">
        <v>46</v>
      </c>
      <c r="L86" s="2" t="s">
        <v>9</v>
      </c>
      <c r="M86" s="1" t="s">
        <v>64</v>
      </c>
    </row>
    <row r="87" spans="1:16">
      <c r="A87" t="s">
        <v>45</v>
      </c>
      <c r="B87" s="6" t="str">
        <f>B9</f>
        <v>spine_03</v>
      </c>
      <c r="C87" t="s">
        <v>38</v>
      </c>
      <c r="D87" s="10" t="str">
        <f>CONCATENATE(M87, "_bind")</f>
        <v>shoulder_bind</v>
      </c>
      <c r="I87" t="s">
        <v>46</v>
      </c>
      <c r="L87" s="2" t="s">
        <v>9</v>
      </c>
      <c r="M87" s="1" t="s">
        <v>65</v>
      </c>
    </row>
    <row r="88" spans="1:16">
      <c r="A88" t="s">
        <v>27</v>
      </c>
      <c r="B88" s="6" t="str">
        <f>D87</f>
        <v>shoulder_bind</v>
      </c>
      <c r="I88" t="s">
        <v>47</v>
      </c>
      <c r="L88" s="2" t="s">
        <v>9</v>
      </c>
    </row>
    <row r="90" spans="1:16">
      <c r="A90" s="2" t="s">
        <v>126</v>
      </c>
    </row>
    <row r="91" spans="1:16">
      <c r="A91" t="s">
        <v>34</v>
      </c>
      <c r="B91" s="6" t="str">
        <f>CONCATENATE("skinCluster_", B92)</f>
        <v>skinCluster_ik_spine_curve</v>
      </c>
      <c r="I91" t="s">
        <v>37</v>
      </c>
      <c r="L91" s="2" t="s">
        <v>9</v>
      </c>
    </row>
    <row r="92" spans="1:16">
      <c r="A92" t="s">
        <v>35</v>
      </c>
      <c r="B92" s="6" t="str">
        <f>D82</f>
        <v>ik_spine_curve</v>
      </c>
      <c r="I92" t="s">
        <v>36</v>
      </c>
      <c r="L92" s="2" t="s">
        <v>9</v>
      </c>
    </row>
    <row r="93" spans="1:16">
      <c r="A93" t="s">
        <v>31</v>
      </c>
      <c r="B93" s="6" t="str">
        <f>B92</f>
        <v>ik_spine_curve</v>
      </c>
      <c r="C93" t="s">
        <v>28</v>
      </c>
      <c r="D93" s="6" t="str">
        <f>D87</f>
        <v>shoulder_bind</v>
      </c>
      <c r="F93" t="s">
        <v>28</v>
      </c>
      <c r="H93" s="6" t="str">
        <f>D86</f>
        <v>hip_bind</v>
      </c>
      <c r="I93" t="s">
        <v>48</v>
      </c>
      <c r="L93" s="2" t="s">
        <v>9</v>
      </c>
    </row>
    <row r="95" spans="1:16">
      <c r="A95" s="2" t="s">
        <v>71</v>
      </c>
    </row>
    <row r="96" spans="1:16">
      <c r="A96" t="s">
        <v>49</v>
      </c>
      <c r="B96" s="10" t="str">
        <f>CONCATENATE(M86, "_CTRL")</f>
        <v>hip_CTRL</v>
      </c>
      <c r="C96" t="s">
        <v>50</v>
      </c>
      <c r="D96" s="3">
        <f>D6+M96</f>
        <v>0</v>
      </c>
      <c r="E96" t="s">
        <v>2</v>
      </c>
      <c r="F96" s="4">
        <f>F6+N96</f>
        <v>3.0999999999999996</v>
      </c>
      <c r="G96" t="s">
        <v>2</v>
      </c>
      <c r="H96" s="5">
        <f>H6+O96</f>
        <v>94</v>
      </c>
      <c r="I96" t="s">
        <v>88</v>
      </c>
      <c r="J96" s="6">
        <f>P96</f>
        <v>17</v>
      </c>
      <c r="K96" t="s">
        <v>89</v>
      </c>
      <c r="L96" s="2" t="s">
        <v>9</v>
      </c>
      <c r="M96" s="3">
        <v>0</v>
      </c>
      <c r="N96" s="4">
        <v>-4</v>
      </c>
      <c r="O96" s="5">
        <v>0</v>
      </c>
      <c r="P96" s="12">
        <v>17</v>
      </c>
    </row>
    <row r="97" spans="1:16">
      <c r="A97" t="s">
        <v>52</v>
      </c>
      <c r="D97" s="3">
        <f>D96-M96</f>
        <v>0</v>
      </c>
      <c r="E97" t="s">
        <v>2</v>
      </c>
      <c r="F97" s="4">
        <f>F96-N96</f>
        <v>7.1</v>
      </c>
      <c r="G97" t="s">
        <v>2</v>
      </c>
      <c r="H97" s="5">
        <f>H96-O96</f>
        <v>94</v>
      </c>
      <c r="I97" s="6" t="str">
        <f>CONCATENATE(", """, B96, ".scalePivot"", """, B96, ".rotatePivot"")")</f>
        <v>, "hip_CTRL.scalePivot", "hip_CTRL.rotatePivot")</v>
      </c>
      <c r="K97" s="1"/>
      <c r="L97" s="2" t="s">
        <v>9</v>
      </c>
    </row>
    <row r="98" spans="1:16">
      <c r="A98" t="s">
        <v>42</v>
      </c>
      <c r="B98" s="16" t="s">
        <v>51</v>
      </c>
      <c r="C98" t="s">
        <v>28</v>
      </c>
      <c r="D98" s="10" t="str">
        <f>CONCATENATE(B96, "_nurb")</f>
        <v>hip_CTRL_nurb</v>
      </c>
      <c r="I98" t="s">
        <v>29</v>
      </c>
      <c r="L98" s="2" t="s">
        <v>9</v>
      </c>
    </row>
    <row r="100" spans="1:16">
      <c r="A100" s="2" t="s">
        <v>70</v>
      </c>
    </row>
    <row r="101" spans="1:16">
      <c r="A101" t="s">
        <v>49</v>
      </c>
      <c r="B101" s="10" t="str">
        <f>CONCATENATE(M87, "_CTRL")</f>
        <v>shoulder_CTRL</v>
      </c>
      <c r="C101" t="s">
        <v>50</v>
      </c>
      <c r="D101" s="3">
        <f>D9+M101</f>
        <v>0</v>
      </c>
      <c r="E101" t="s">
        <v>2</v>
      </c>
      <c r="F101" s="4">
        <f>F9+N101</f>
        <v>3.0999999999999996</v>
      </c>
      <c r="G101" t="s">
        <v>2</v>
      </c>
      <c r="H101" s="5">
        <f>H9+O101</f>
        <v>125</v>
      </c>
      <c r="I101" t="s">
        <v>88</v>
      </c>
      <c r="J101" s="6">
        <f>P101</f>
        <v>18</v>
      </c>
      <c r="K101" t="s">
        <v>89</v>
      </c>
      <c r="L101" s="2" t="s">
        <v>9</v>
      </c>
      <c r="M101" s="3">
        <v>0</v>
      </c>
      <c r="N101" s="4">
        <v>-4</v>
      </c>
      <c r="O101" s="5">
        <v>0</v>
      </c>
      <c r="P101" s="12">
        <v>18</v>
      </c>
    </row>
    <row r="102" spans="1:16">
      <c r="A102" t="s">
        <v>52</v>
      </c>
      <c r="D102" s="3">
        <f>D101-M101</f>
        <v>0</v>
      </c>
      <c r="E102" t="s">
        <v>2</v>
      </c>
      <c r="F102" s="4">
        <f>F101-N101</f>
        <v>7.1</v>
      </c>
      <c r="G102" t="s">
        <v>2</v>
      </c>
      <c r="H102" s="5">
        <f>H101-O101</f>
        <v>125</v>
      </c>
      <c r="I102" s="6" t="str">
        <f>CONCATENATE(", """, B101, ".scalePivot"", """, B101, ".rotatePivot"")")</f>
        <v>, "shoulder_CTRL.scalePivot", "shoulder_CTRL.rotatePivot")</v>
      </c>
      <c r="K102" s="1"/>
      <c r="L102" s="2" t="s">
        <v>9</v>
      </c>
    </row>
    <row r="103" spans="1:16">
      <c r="A103" t="s">
        <v>42</v>
      </c>
      <c r="B103" s="16" t="s">
        <v>51</v>
      </c>
      <c r="C103" t="s">
        <v>28</v>
      </c>
      <c r="D103" s="10" t="str">
        <f>CONCATENATE(B101, "_nurb")</f>
        <v>shoulder_CTRL_nurb</v>
      </c>
      <c r="I103" t="s">
        <v>29</v>
      </c>
      <c r="L103" s="2" t="s">
        <v>9</v>
      </c>
    </row>
    <row r="105" spans="1:16">
      <c r="A105" s="2" t="s">
        <v>81</v>
      </c>
    </row>
    <row r="106" spans="1:16">
      <c r="A106" t="s">
        <v>54</v>
      </c>
      <c r="B106" s="6" t="str">
        <f>CONCATENATE(B96, ".rotateOrder")</f>
        <v>hip_CTRL.rotateOrder</v>
      </c>
      <c r="C106" t="s">
        <v>55</v>
      </c>
      <c r="D106" s="11">
        <v>4</v>
      </c>
      <c r="I106" t="s">
        <v>56</v>
      </c>
      <c r="L106" s="2" t="s">
        <v>9</v>
      </c>
      <c r="M106" s="3" t="s">
        <v>122</v>
      </c>
    </row>
    <row r="107" spans="1:16">
      <c r="A107" t="s">
        <v>54</v>
      </c>
      <c r="B107" s="6" t="str">
        <f>CONCATENATE(D86, ".rotateOrder")</f>
        <v>hip_bind.rotateOrder</v>
      </c>
      <c r="C107" t="s">
        <v>55</v>
      </c>
      <c r="D107" s="11">
        <v>4</v>
      </c>
      <c r="I107" t="s">
        <v>56</v>
      </c>
      <c r="L107" s="2" t="s">
        <v>9</v>
      </c>
      <c r="M107" s="3" t="s">
        <v>122</v>
      </c>
    </row>
    <row r="108" spans="1:16">
      <c r="A108" t="s">
        <v>54</v>
      </c>
      <c r="B108" s="6" t="str">
        <f>CONCATENATE(B101, ".rotateOrder")</f>
        <v>shoulder_CTRL.rotateOrder</v>
      </c>
      <c r="C108" t="s">
        <v>55</v>
      </c>
      <c r="D108" s="11">
        <v>4</v>
      </c>
      <c r="I108" t="s">
        <v>56</v>
      </c>
      <c r="L108" s="2" t="s">
        <v>9</v>
      </c>
      <c r="M108" s="3" t="s">
        <v>122</v>
      </c>
    </row>
    <row r="109" spans="1:16">
      <c r="A109" t="s">
        <v>54</v>
      </c>
      <c r="B109" s="6" t="str">
        <f>CONCATENATE(D87, ".rotateOrder")</f>
        <v>shoulder_bind.rotateOrder</v>
      </c>
      <c r="C109" t="s">
        <v>55</v>
      </c>
      <c r="D109" s="11">
        <v>4</v>
      </c>
      <c r="I109" t="s">
        <v>56</v>
      </c>
      <c r="L109" s="2" t="s">
        <v>9</v>
      </c>
      <c r="M109" s="3" t="s">
        <v>122</v>
      </c>
    </row>
    <row r="110" spans="1:16">
      <c r="B110" s="6"/>
      <c r="D110" s="11"/>
    </row>
    <row r="111" spans="1:16">
      <c r="A111" s="2" t="s">
        <v>132</v>
      </c>
      <c r="B111" s="6"/>
      <c r="D111" s="11"/>
    </row>
    <row r="112" spans="1:16">
      <c r="A112" t="s">
        <v>67</v>
      </c>
      <c r="B112" s="6" t="str">
        <f>B96</f>
        <v>hip_CTRL</v>
      </c>
      <c r="C112" t="s">
        <v>28</v>
      </c>
      <c r="D112" s="6" t="str">
        <f>D86</f>
        <v>hip_bind</v>
      </c>
      <c r="I112" t="s">
        <v>68</v>
      </c>
      <c r="L112" s="2" t="s">
        <v>9</v>
      </c>
    </row>
    <row r="113" spans="1:12">
      <c r="A113" t="s">
        <v>67</v>
      </c>
      <c r="B113" s="6" t="str">
        <f>B101</f>
        <v>shoulder_CTRL</v>
      </c>
      <c r="C113" t="s">
        <v>28</v>
      </c>
      <c r="D113" s="6" t="str">
        <f>D87</f>
        <v>shoulder_bind</v>
      </c>
      <c r="I113" t="s">
        <v>68</v>
      </c>
      <c r="L113" s="2" t="s">
        <v>9</v>
      </c>
    </row>
    <row r="115" spans="1:12">
      <c r="A115" s="2" t="s">
        <v>72</v>
      </c>
    </row>
    <row r="116" spans="1:12">
      <c r="A116" t="s">
        <v>54</v>
      </c>
      <c r="B116" s="6" t="str">
        <f>CONCATENATE(H81, ".dTwistControlEnable")</f>
        <v>ik_spine.dTwistControlEnable</v>
      </c>
      <c r="C116" t="s">
        <v>55</v>
      </c>
      <c r="D116" s="11">
        <v>1</v>
      </c>
      <c r="I116" t="s">
        <v>56</v>
      </c>
      <c r="L116" s="2" t="s">
        <v>9</v>
      </c>
    </row>
    <row r="117" spans="1:12">
      <c r="A117" t="s">
        <v>54</v>
      </c>
      <c r="B117" s="6" t="str">
        <f>CONCATENATE(H81, ".dWorldUpType")</f>
        <v>ik_spine.dWorldUpType</v>
      </c>
      <c r="C117" t="s">
        <v>55</v>
      </c>
      <c r="D117" s="11">
        <v>4</v>
      </c>
      <c r="I117" t="s">
        <v>56</v>
      </c>
      <c r="L117" s="2" t="s">
        <v>9</v>
      </c>
    </row>
    <row r="118" spans="1:12">
      <c r="A118" t="s">
        <v>77</v>
      </c>
      <c r="B118" s="6" t="str">
        <f>CONCATENATE(D86, ".worldMatrix[0]")</f>
        <v>hip_bind.worldMatrix[0]</v>
      </c>
      <c r="C118" t="s">
        <v>28</v>
      </c>
      <c r="D118" s="6" t="str">
        <f>CONCATENATE(H81,".dWorldUpMatrix")</f>
        <v>ik_spine.dWorldUpMatrix</v>
      </c>
      <c r="I118" t="s">
        <v>29</v>
      </c>
      <c r="L118" s="2" t="s">
        <v>9</v>
      </c>
    </row>
    <row r="119" spans="1:12">
      <c r="A119" t="s">
        <v>77</v>
      </c>
      <c r="B119" s="6" t="str">
        <f>CONCATENATE(D87, ".worldMatrix[0]")</f>
        <v>shoulder_bind.worldMatrix[0]</v>
      </c>
      <c r="C119" t="s">
        <v>28</v>
      </c>
      <c r="D119" s="6" t="str">
        <f>CONCATENATE(H81,".dWorldUpMatrixEnd")</f>
        <v>ik_spine.dWorldUpMatrixEnd</v>
      </c>
      <c r="I119" t="s">
        <v>29</v>
      </c>
      <c r="L119" s="2" t="s">
        <v>9</v>
      </c>
    </row>
    <row r="121" spans="1:12">
      <c r="A121" s="2" t="s">
        <v>79</v>
      </c>
    </row>
    <row r="122" spans="1:12">
      <c r="A122" s="2" t="s">
        <v>80</v>
      </c>
    </row>
    <row r="123" spans="1:12">
      <c r="A123" t="s">
        <v>20</v>
      </c>
      <c r="L123" s="2" t="s">
        <v>9</v>
      </c>
    </row>
    <row r="124" spans="1:12">
      <c r="A124" t="s">
        <v>14</v>
      </c>
      <c r="B124" s="10" t="str">
        <f>CONCATENATE("fk_", M86)</f>
        <v>fk_hip</v>
      </c>
      <c r="C124" t="s">
        <v>15</v>
      </c>
      <c r="D124" s="7">
        <f>D6</f>
        <v>0</v>
      </c>
      <c r="E124" t="s">
        <v>2</v>
      </c>
      <c r="F124" s="8">
        <f>F6</f>
        <v>7.1</v>
      </c>
      <c r="G124" t="s">
        <v>2</v>
      </c>
      <c r="H124" s="9">
        <f>H6</f>
        <v>94</v>
      </c>
      <c r="I124" t="s">
        <v>3</v>
      </c>
      <c r="L124" s="2" t="s">
        <v>9</v>
      </c>
    </row>
    <row r="125" spans="1:12">
      <c r="A125" t="s">
        <v>14</v>
      </c>
      <c r="B125" s="10" t="str">
        <f>CONCATENATE("fk_", B7)</f>
        <v>fk_spine_01</v>
      </c>
      <c r="C125" t="s">
        <v>15</v>
      </c>
      <c r="D125" s="7">
        <f>D7</f>
        <v>0</v>
      </c>
      <c r="E125" t="s">
        <v>2</v>
      </c>
      <c r="F125" s="8">
        <f>F7</f>
        <v>7.1</v>
      </c>
      <c r="G125" t="s">
        <v>2</v>
      </c>
      <c r="H125" s="9">
        <f>H7</f>
        <v>101</v>
      </c>
      <c r="I125" t="s">
        <v>16</v>
      </c>
      <c r="J125" s="6" t="str">
        <f>B124</f>
        <v>fk_hip</v>
      </c>
      <c r="K125" t="s">
        <v>85</v>
      </c>
      <c r="L125" s="2" t="s">
        <v>9</v>
      </c>
    </row>
    <row r="126" spans="1:12">
      <c r="A126" t="s">
        <v>14</v>
      </c>
      <c r="B126" s="10" t="str">
        <f>CONCATENATE("fk_", B8)</f>
        <v>fk_spine_02</v>
      </c>
      <c r="C126" t="s">
        <v>15</v>
      </c>
      <c r="D126" s="7">
        <f>D8</f>
        <v>0</v>
      </c>
      <c r="E126" t="s">
        <v>2</v>
      </c>
      <c r="F126" s="8">
        <f>F8</f>
        <v>7.1</v>
      </c>
      <c r="G126" t="s">
        <v>2</v>
      </c>
      <c r="H126" s="9">
        <f>H8</f>
        <v>113</v>
      </c>
      <c r="I126" t="s">
        <v>16</v>
      </c>
      <c r="J126" s="6" t="str">
        <f>B125</f>
        <v>fk_spine_01</v>
      </c>
      <c r="K126" t="s">
        <v>85</v>
      </c>
      <c r="L126" s="2" t="s">
        <v>9</v>
      </c>
    </row>
    <row r="127" spans="1:12">
      <c r="A127" t="s">
        <v>14</v>
      </c>
      <c r="B127" s="10" t="str">
        <f>CONCATENATE("fk_", M87)</f>
        <v>fk_shoulder</v>
      </c>
      <c r="C127" t="s">
        <v>15</v>
      </c>
      <c r="D127" s="7">
        <f>D9</f>
        <v>0</v>
      </c>
      <c r="E127" t="s">
        <v>2</v>
      </c>
      <c r="F127" s="8">
        <f>F9</f>
        <v>7.1</v>
      </c>
      <c r="G127" t="s">
        <v>2</v>
      </c>
      <c r="H127" s="9">
        <f>H9</f>
        <v>125</v>
      </c>
      <c r="I127" t="s">
        <v>16</v>
      </c>
      <c r="J127" s="6" t="str">
        <f>B126</f>
        <v>fk_spine_02</v>
      </c>
      <c r="K127" t="s">
        <v>85</v>
      </c>
      <c r="L127" s="2" t="s">
        <v>9</v>
      </c>
    </row>
    <row r="129" spans="1:13">
      <c r="A129" s="2" t="s">
        <v>82</v>
      </c>
    </row>
    <row r="130" spans="1:13">
      <c r="A130" t="s">
        <v>83</v>
      </c>
      <c r="B130" s="6" t="str">
        <f>B124</f>
        <v>fk_hip</v>
      </c>
      <c r="I130" t="s">
        <v>84</v>
      </c>
      <c r="L130" s="2" t="s">
        <v>9</v>
      </c>
    </row>
    <row r="132" spans="1:13">
      <c r="A132" s="2" t="s">
        <v>69</v>
      </c>
    </row>
    <row r="133" spans="1:13">
      <c r="A133" t="s">
        <v>54</v>
      </c>
      <c r="B133" s="6" t="str">
        <f>CONCATENATE(B125, ".rotateOrder")</f>
        <v>fk_spine_01.rotateOrder</v>
      </c>
      <c r="C133" t="s">
        <v>55</v>
      </c>
      <c r="D133" s="11">
        <v>5</v>
      </c>
      <c r="I133" t="s">
        <v>56</v>
      </c>
      <c r="L133" s="2" t="s">
        <v>9</v>
      </c>
      <c r="M133" s="3" t="s">
        <v>123</v>
      </c>
    </row>
    <row r="134" spans="1:13">
      <c r="A134" t="s">
        <v>54</v>
      </c>
      <c r="B134" s="6" t="str">
        <f>CONCATENATE(B126, ".rotateOrder")</f>
        <v>fk_spine_02.rotateOrder</v>
      </c>
      <c r="C134" t="s">
        <v>55</v>
      </c>
      <c r="D134" s="11">
        <v>5</v>
      </c>
      <c r="I134" t="s">
        <v>56</v>
      </c>
      <c r="L134" s="2" t="s">
        <v>9</v>
      </c>
      <c r="M134" s="3" t="s">
        <v>123</v>
      </c>
    </row>
    <row r="136" spans="1:13">
      <c r="A136" s="2" t="s">
        <v>129</v>
      </c>
    </row>
    <row r="137" spans="1:13">
      <c r="A137" t="s">
        <v>87</v>
      </c>
      <c r="B137" s="6" t="str">
        <f>B96</f>
        <v>hip_CTRL</v>
      </c>
      <c r="C137" t="s">
        <v>38</v>
      </c>
      <c r="D137" s="10" t="str">
        <f>CONCATENATE(M86, "_FKConst")</f>
        <v>hip_FKConst</v>
      </c>
      <c r="I137" t="s">
        <v>29</v>
      </c>
      <c r="L137" s="2" t="s">
        <v>9</v>
      </c>
    </row>
    <row r="138" spans="1:13">
      <c r="A138" t="s">
        <v>87</v>
      </c>
      <c r="B138" s="6" t="str">
        <f>B101</f>
        <v>shoulder_CTRL</v>
      </c>
      <c r="C138" t="s">
        <v>38</v>
      </c>
      <c r="D138" s="10" t="str">
        <f>CONCATENATE(M87, "_FKConst")</f>
        <v>shoulder_FKConst</v>
      </c>
      <c r="I138" t="s">
        <v>29</v>
      </c>
      <c r="L138" s="2" t="s">
        <v>9</v>
      </c>
    </row>
    <row r="140" spans="1:13">
      <c r="A140" s="2" t="s">
        <v>131</v>
      </c>
      <c r="B140" s="6"/>
      <c r="D140" s="11"/>
    </row>
    <row r="141" spans="1:13">
      <c r="A141" t="s">
        <v>67</v>
      </c>
      <c r="B141" s="6" t="str">
        <f>B124</f>
        <v>fk_hip</v>
      </c>
      <c r="C141" t="s">
        <v>28</v>
      </c>
      <c r="D141" s="6" t="str">
        <f>D137</f>
        <v>hip_FKConst</v>
      </c>
      <c r="I141" t="s">
        <v>68</v>
      </c>
      <c r="L141" s="2" t="s">
        <v>9</v>
      </c>
    </row>
    <row r="142" spans="1:13">
      <c r="A142" t="s">
        <v>67</v>
      </c>
      <c r="B142" s="6" t="str">
        <f>B127</f>
        <v>fk_shoulder</v>
      </c>
      <c r="C142" t="s">
        <v>28</v>
      </c>
      <c r="D142" s="6" t="str">
        <f>D138</f>
        <v>shoulder_FKConst</v>
      </c>
      <c r="I142" t="s">
        <v>68</v>
      </c>
      <c r="L142" s="2" t="s">
        <v>9</v>
      </c>
    </row>
    <row r="144" spans="1:13">
      <c r="A144" s="2" t="s">
        <v>93</v>
      </c>
    </row>
    <row r="145" spans="1:16">
      <c r="A145" t="s">
        <v>49</v>
      </c>
      <c r="B145" s="10" t="str">
        <f>CONCATENATE(B125, "_CTRL")</f>
        <v>fk_spine_01_CTRL</v>
      </c>
      <c r="C145" t="s">
        <v>50</v>
      </c>
      <c r="D145" s="3">
        <f>M145</f>
        <v>0</v>
      </c>
      <c r="E145" t="s">
        <v>2</v>
      </c>
      <c r="F145" s="4">
        <f>N145</f>
        <v>-5</v>
      </c>
      <c r="G145" t="s">
        <v>2</v>
      </c>
      <c r="H145" s="5">
        <f>O145</f>
        <v>0</v>
      </c>
      <c r="I145" t="s">
        <v>88</v>
      </c>
      <c r="J145">
        <f>P145</f>
        <v>16</v>
      </c>
      <c r="K145" t="s">
        <v>89</v>
      </c>
      <c r="L145" s="2" t="s">
        <v>9</v>
      </c>
      <c r="M145" s="3">
        <v>0</v>
      </c>
      <c r="N145" s="4">
        <v>-5</v>
      </c>
      <c r="O145" s="5">
        <v>0</v>
      </c>
      <c r="P145" s="12">
        <v>16</v>
      </c>
    </row>
    <row r="146" spans="1:16">
      <c r="A146" t="s">
        <v>27</v>
      </c>
      <c r="B146" s="10" t="str">
        <f>CONCATENATE(B145, "Shape")</f>
        <v>fk_spine_01_CTRLShape</v>
      </c>
      <c r="C146" t="s">
        <v>28</v>
      </c>
      <c r="D146" s="6" t="str">
        <f>B125</f>
        <v>fk_spine_01</v>
      </c>
      <c r="I146" t="s">
        <v>91</v>
      </c>
      <c r="L146" s="2" t="s">
        <v>9</v>
      </c>
    </row>
    <row r="147" spans="1:16">
      <c r="A147" t="s">
        <v>92</v>
      </c>
      <c r="B147" s="6" t="str">
        <f>B145</f>
        <v>fk_spine_01_CTRL</v>
      </c>
      <c r="I147" t="s">
        <v>29</v>
      </c>
      <c r="L147" s="2" t="s">
        <v>9</v>
      </c>
    </row>
    <row r="148" spans="1:16">
      <c r="A148" t="s">
        <v>42</v>
      </c>
      <c r="B148" s="6" t="str">
        <f>B125</f>
        <v>fk_spine_01</v>
      </c>
      <c r="C148" t="s">
        <v>28</v>
      </c>
      <c r="D148" s="6" t="str">
        <f>B145</f>
        <v>fk_spine_01_CTRL</v>
      </c>
      <c r="I148" t="s">
        <v>29</v>
      </c>
      <c r="L148" s="2" t="s">
        <v>9</v>
      </c>
    </row>
    <row r="149" spans="1:16">
      <c r="B149" s="6"/>
      <c r="D149" s="6"/>
    </row>
    <row r="150" spans="1:16">
      <c r="A150" s="2" t="s">
        <v>94</v>
      </c>
    </row>
    <row r="151" spans="1:16">
      <c r="A151" t="s">
        <v>49</v>
      </c>
      <c r="B151" s="10" t="str">
        <f>CONCATENATE(B126, "_CTRL")</f>
        <v>fk_spine_02_CTRL</v>
      </c>
      <c r="C151" t="s">
        <v>50</v>
      </c>
      <c r="D151" s="3">
        <f>M151</f>
        <v>0</v>
      </c>
      <c r="E151" t="s">
        <v>2</v>
      </c>
      <c r="F151" s="4">
        <f>N151</f>
        <v>-5</v>
      </c>
      <c r="G151" t="s">
        <v>2</v>
      </c>
      <c r="H151" s="5">
        <f>O151</f>
        <v>0</v>
      </c>
      <c r="I151" t="s">
        <v>88</v>
      </c>
      <c r="J151">
        <f>P151</f>
        <v>16</v>
      </c>
      <c r="K151" t="s">
        <v>89</v>
      </c>
      <c r="L151" s="2" t="s">
        <v>9</v>
      </c>
      <c r="M151" s="3">
        <v>0</v>
      </c>
      <c r="N151" s="4">
        <v>-5</v>
      </c>
      <c r="O151" s="5">
        <v>0</v>
      </c>
      <c r="P151" s="12">
        <v>16</v>
      </c>
    </row>
    <row r="152" spans="1:16">
      <c r="A152" t="s">
        <v>27</v>
      </c>
      <c r="B152" s="10" t="str">
        <f>CONCATENATE(B151, "Shape")</f>
        <v>fk_spine_02_CTRLShape</v>
      </c>
      <c r="C152" t="s">
        <v>28</v>
      </c>
      <c r="D152" s="6" t="str">
        <f>B126</f>
        <v>fk_spine_02</v>
      </c>
      <c r="I152" t="s">
        <v>91</v>
      </c>
      <c r="L152" s="2" t="s">
        <v>9</v>
      </c>
    </row>
    <row r="153" spans="1:16">
      <c r="A153" t="s">
        <v>92</v>
      </c>
      <c r="B153" s="6" t="str">
        <f>B151</f>
        <v>fk_spine_02_CTRL</v>
      </c>
      <c r="I153" t="s">
        <v>29</v>
      </c>
      <c r="L153" s="2" t="s">
        <v>9</v>
      </c>
    </row>
    <row r="154" spans="1:16">
      <c r="A154" t="s">
        <v>42</v>
      </c>
      <c r="B154" s="6" t="str">
        <f>B126</f>
        <v>fk_spine_02</v>
      </c>
      <c r="C154" t="s">
        <v>28</v>
      </c>
      <c r="D154" s="6" t="str">
        <f>B151</f>
        <v>fk_spine_02_CTRL</v>
      </c>
      <c r="I154" t="s">
        <v>29</v>
      </c>
      <c r="L154" s="2" t="s">
        <v>9</v>
      </c>
    </row>
    <row r="156" spans="1:16">
      <c r="A156" s="2" t="s">
        <v>95</v>
      </c>
    </row>
    <row r="157" spans="1:16">
      <c r="A157" s="14" t="s">
        <v>107</v>
      </c>
    </row>
    <row r="158" spans="1:16">
      <c r="A158" t="s">
        <v>96</v>
      </c>
      <c r="B158" s="16" t="s">
        <v>97</v>
      </c>
      <c r="C158" t="s">
        <v>38</v>
      </c>
      <c r="D158" s="10" t="str">
        <f>CONCATENATE(H81, "_", B158)</f>
        <v>ik_spine_curveInfo</v>
      </c>
      <c r="I158" t="s">
        <v>29</v>
      </c>
      <c r="L158" s="2" t="s">
        <v>9</v>
      </c>
    </row>
    <row r="159" spans="1:16">
      <c r="A159" t="s">
        <v>77</v>
      </c>
      <c r="B159" s="15" t="str">
        <f>CONCATENATE(D82, "Shape.worldSpace[0]")</f>
        <v>ik_spine_curveShape.worldSpace[0]</v>
      </c>
      <c r="C159" t="s">
        <v>28</v>
      </c>
      <c r="D159" s="15" t="str">
        <f>CONCATENATE(D158, ".inputCurve")</f>
        <v>ik_spine_curveInfo.inputCurve</v>
      </c>
      <c r="I159" t="s">
        <v>29</v>
      </c>
      <c r="L159" s="2" t="s">
        <v>9</v>
      </c>
    </row>
    <row r="160" spans="1:16">
      <c r="A160" t="s">
        <v>96</v>
      </c>
      <c r="B160" s="16" t="s">
        <v>98</v>
      </c>
      <c r="C160" t="s">
        <v>38</v>
      </c>
      <c r="D160" s="1" t="s">
        <v>99</v>
      </c>
      <c r="I160" t="s">
        <v>29</v>
      </c>
      <c r="L160" s="2" t="s">
        <v>9</v>
      </c>
    </row>
    <row r="161" spans="1:12">
      <c r="A161" t="s">
        <v>54</v>
      </c>
      <c r="B161" s="15" t="str">
        <f>CONCATENATE(D160, ".operation")</f>
        <v>torso_stretchSquash_div.operation</v>
      </c>
      <c r="I161" t="s">
        <v>102</v>
      </c>
      <c r="L161" s="2" t="s">
        <v>9</v>
      </c>
    </row>
    <row r="162" spans="1:12">
      <c r="A162" t="s">
        <v>77</v>
      </c>
      <c r="B162" s="15" t="str">
        <f>CONCATENATE(D158, ".arcLength")</f>
        <v>ik_spine_curveInfo.arcLength</v>
      </c>
      <c r="C162" t="s">
        <v>28</v>
      </c>
      <c r="D162" s="15" t="str">
        <f>CONCATENATE(D160, ".input1X")</f>
        <v>torso_stretchSquash_div.input1X</v>
      </c>
      <c r="I162" t="s">
        <v>29</v>
      </c>
      <c r="L162" s="2" t="s">
        <v>9</v>
      </c>
    </row>
    <row r="163" spans="1:12">
      <c r="A163" t="s">
        <v>54</v>
      </c>
      <c r="B163" s="15" t="str">
        <f>CONCATENATE(D160, ".input2X")</f>
        <v>torso_stretchSquash_div.input2X</v>
      </c>
      <c r="C163" t="s">
        <v>103</v>
      </c>
      <c r="D163" s="17" t="str">
        <f>B162</f>
        <v>ik_spine_curveInfo.arcLength</v>
      </c>
      <c r="I163" t="s">
        <v>112</v>
      </c>
      <c r="L163" s="2" t="s">
        <v>9</v>
      </c>
    </row>
    <row r="164" spans="1:12">
      <c r="A164" s="14" t="s">
        <v>108</v>
      </c>
    </row>
    <row r="165" spans="1:12">
      <c r="A165" t="s">
        <v>77</v>
      </c>
      <c r="B165" s="15" t="str">
        <f>CONCATENATE(D160, ".outputX")</f>
        <v>torso_stretchSquash_div.outputX</v>
      </c>
      <c r="C165" t="s">
        <v>28</v>
      </c>
      <c r="D165" s="15" t="str">
        <f>CONCATENATE(B7, ".scaleX")</f>
        <v>spine_01.scaleX</v>
      </c>
      <c r="I165" t="s">
        <v>29</v>
      </c>
      <c r="L165" s="2" t="s">
        <v>9</v>
      </c>
    </row>
    <row r="166" spans="1:12">
      <c r="A166" t="s">
        <v>77</v>
      </c>
      <c r="B166" s="17" t="str">
        <f>B165</f>
        <v>torso_stretchSquash_div.outputX</v>
      </c>
      <c r="C166" t="s">
        <v>28</v>
      </c>
      <c r="D166" s="15" t="str">
        <f>CONCATENATE(B8, ".scaleX")</f>
        <v>spine_02.scaleX</v>
      </c>
      <c r="I166" t="s">
        <v>29</v>
      </c>
      <c r="L166" s="2" t="s">
        <v>9</v>
      </c>
    </row>
    <row r="167" spans="1:12">
      <c r="A167" t="s">
        <v>77</v>
      </c>
      <c r="B167" s="17" t="str">
        <f>B165</f>
        <v>torso_stretchSquash_div.outputX</v>
      </c>
      <c r="C167" t="s">
        <v>28</v>
      </c>
      <c r="D167" s="15" t="str">
        <f>CONCATENATE(B9, ".scaleX")</f>
        <v>spine_03.scaleX</v>
      </c>
      <c r="I167" t="s">
        <v>29</v>
      </c>
      <c r="L167" s="2" t="s">
        <v>9</v>
      </c>
    </row>
    <row r="168" spans="1:12">
      <c r="A168" s="14" t="s">
        <v>109</v>
      </c>
    </row>
    <row r="169" spans="1:12">
      <c r="A169" t="s">
        <v>96</v>
      </c>
      <c r="B169" s="16" t="s">
        <v>98</v>
      </c>
      <c r="C169" t="s">
        <v>38</v>
      </c>
      <c r="D169" s="1" t="s">
        <v>100</v>
      </c>
      <c r="I169" t="s">
        <v>29</v>
      </c>
      <c r="L169" s="2" t="s">
        <v>9</v>
      </c>
    </row>
    <row r="170" spans="1:12">
      <c r="A170" t="s">
        <v>54</v>
      </c>
      <c r="B170" s="15" t="str">
        <f>CONCATENATE(D169, ".operation")</f>
        <v>torso_stretchSquash_pow.operation</v>
      </c>
      <c r="I170" t="s">
        <v>104</v>
      </c>
      <c r="L170" s="2" t="s">
        <v>9</v>
      </c>
    </row>
    <row r="171" spans="1:12">
      <c r="A171" t="s">
        <v>77</v>
      </c>
      <c r="B171" s="15" t="str">
        <f>CONCATENATE(D160, ".outputX")</f>
        <v>torso_stretchSquash_div.outputX</v>
      </c>
      <c r="C171" t="s">
        <v>28</v>
      </c>
      <c r="D171" s="15" t="str">
        <f>CONCATENATE(D169, ".input1X")</f>
        <v>torso_stretchSquash_pow.input1X</v>
      </c>
      <c r="I171" t="s">
        <v>29</v>
      </c>
      <c r="L171" s="2" t="s">
        <v>9</v>
      </c>
    </row>
    <row r="172" spans="1:12">
      <c r="A172" t="s">
        <v>54</v>
      </c>
      <c r="B172" s="15" t="str">
        <f>CONCATENATE(D169, ".input2X")</f>
        <v>torso_stretchSquash_pow.input2X</v>
      </c>
      <c r="I172" t="s">
        <v>105</v>
      </c>
      <c r="L172" s="2" t="s">
        <v>9</v>
      </c>
    </row>
    <row r="173" spans="1:12">
      <c r="A173" s="14" t="s">
        <v>110</v>
      </c>
    </row>
    <row r="174" spans="1:12">
      <c r="A174" t="s">
        <v>96</v>
      </c>
      <c r="B174" s="16" t="s">
        <v>98</v>
      </c>
      <c r="C174" t="s">
        <v>38</v>
      </c>
      <c r="D174" s="1" t="s">
        <v>101</v>
      </c>
      <c r="I174" t="s">
        <v>29</v>
      </c>
      <c r="L174" s="2" t="s">
        <v>9</v>
      </c>
    </row>
    <row r="175" spans="1:12">
      <c r="A175" t="s">
        <v>54</v>
      </c>
      <c r="B175" s="15" t="str">
        <f>CONCATENATE(D174, ".operation")</f>
        <v>torso_stretchSquash_div2.operation</v>
      </c>
      <c r="I175" t="s">
        <v>102</v>
      </c>
      <c r="L175" s="2" t="s">
        <v>9</v>
      </c>
    </row>
    <row r="176" spans="1:12">
      <c r="A176" t="s">
        <v>54</v>
      </c>
      <c r="B176" s="15" t="str">
        <f>CONCATENATE(D174, ".input1X")</f>
        <v>torso_stretchSquash_div2.input1X</v>
      </c>
      <c r="I176" t="s">
        <v>106</v>
      </c>
      <c r="L176" s="2" t="s">
        <v>9</v>
      </c>
    </row>
    <row r="177" spans="1:13">
      <c r="A177" t="s">
        <v>77</v>
      </c>
      <c r="B177" s="15" t="str">
        <f>CONCATENATE(D169, ".outputX")</f>
        <v>torso_stretchSquash_pow.outputX</v>
      </c>
      <c r="C177" t="s">
        <v>28</v>
      </c>
      <c r="D177" s="15" t="str">
        <f>CONCATENATE(D174, ".input2X")</f>
        <v>torso_stretchSquash_div2.input2X</v>
      </c>
      <c r="I177" t="s">
        <v>29</v>
      </c>
      <c r="L177" s="2" t="s">
        <v>9</v>
      </c>
    </row>
    <row r="178" spans="1:13">
      <c r="A178" s="14" t="s">
        <v>111</v>
      </c>
    </row>
    <row r="179" spans="1:13">
      <c r="A179" t="s">
        <v>77</v>
      </c>
      <c r="B179" s="15" t="str">
        <f>CONCATENATE(D174, ".outputX")</f>
        <v>torso_stretchSquash_div2.outputX</v>
      </c>
      <c r="C179" t="s">
        <v>28</v>
      </c>
      <c r="D179" s="15" t="str">
        <f>CONCATENATE(B7, ".scaleY")</f>
        <v>spine_01.scaleY</v>
      </c>
      <c r="I179" t="s">
        <v>29</v>
      </c>
      <c r="L179" s="2" t="s">
        <v>9</v>
      </c>
    </row>
    <row r="180" spans="1:13">
      <c r="A180" t="s">
        <v>77</v>
      </c>
      <c r="B180" s="17" t="str">
        <f>B179</f>
        <v>torso_stretchSquash_div2.outputX</v>
      </c>
      <c r="C180" t="s">
        <v>28</v>
      </c>
      <c r="D180" s="15" t="str">
        <f>CONCATENATE(B8, ".scaleY")</f>
        <v>spine_02.scaleY</v>
      </c>
      <c r="I180" t="s">
        <v>29</v>
      </c>
      <c r="L180" s="2" t="s">
        <v>9</v>
      </c>
    </row>
    <row r="181" spans="1:13">
      <c r="A181" t="s">
        <v>77</v>
      </c>
      <c r="B181" s="17" t="str">
        <f>B179</f>
        <v>torso_stretchSquash_div2.outputX</v>
      </c>
      <c r="C181" t="s">
        <v>28</v>
      </c>
      <c r="D181" s="15" t="str">
        <f>CONCATENATE(B9, ".scaleY")</f>
        <v>spine_03.scaleY</v>
      </c>
      <c r="I181" t="s">
        <v>29</v>
      </c>
      <c r="L181" s="2" t="s">
        <v>9</v>
      </c>
    </row>
    <row r="182" spans="1:13">
      <c r="A182" t="s">
        <v>77</v>
      </c>
      <c r="B182" s="17" t="str">
        <f>B179</f>
        <v>torso_stretchSquash_div2.outputX</v>
      </c>
      <c r="C182" t="s">
        <v>28</v>
      </c>
      <c r="D182" s="15" t="str">
        <f>CONCATENATE(B7, ".scaleZ")</f>
        <v>spine_01.scaleZ</v>
      </c>
      <c r="I182" t="s">
        <v>29</v>
      </c>
      <c r="L182" s="2" t="s">
        <v>9</v>
      </c>
    </row>
    <row r="183" spans="1:13">
      <c r="A183" t="s">
        <v>77</v>
      </c>
      <c r="B183" s="17" t="str">
        <f>B179</f>
        <v>torso_stretchSquash_div2.outputX</v>
      </c>
      <c r="C183" t="s">
        <v>28</v>
      </c>
      <c r="D183" s="15" t="str">
        <f>CONCATENATE(B8, ".scaleZ")</f>
        <v>spine_02.scaleZ</v>
      </c>
      <c r="I183" t="s">
        <v>29</v>
      </c>
      <c r="L183" s="2" t="s">
        <v>9</v>
      </c>
    </row>
    <row r="184" spans="1:13">
      <c r="A184" t="s">
        <v>77</v>
      </c>
      <c r="B184" s="17" t="str">
        <f>B179</f>
        <v>torso_stretchSquash_div2.outputX</v>
      </c>
      <c r="C184" t="s">
        <v>28</v>
      </c>
      <c r="D184" s="15" t="str">
        <f>CONCATENATE(B9, ".scaleZ")</f>
        <v>spine_03.scaleZ</v>
      </c>
      <c r="I184" t="s">
        <v>29</v>
      </c>
      <c r="L184" s="2" t="s">
        <v>9</v>
      </c>
    </row>
    <row r="186" spans="1:13">
      <c r="A186" s="2" t="s">
        <v>120</v>
      </c>
    </row>
    <row r="187" spans="1:13">
      <c r="A187" t="s">
        <v>118</v>
      </c>
      <c r="B187" s="1" t="s">
        <v>121</v>
      </c>
      <c r="C187" t="s">
        <v>119</v>
      </c>
      <c r="L187" s="2" t="s">
        <v>9</v>
      </c>
    </row>
    <row r="188" spans="1:13">
      <c r="A188" t="s">
        <v>52</v>
      </c>
      <c r="D188" s="3">
        <f>D6</f>
        <v>0</v>
      </c>
      <c r="E188" t="s">
        <v>2</v>
      </c>
      <c r="F188" s="3">
        <f>F6</f>
        <v>7.1</v>
      </c>
      <c r="G188" t="s">
        <v>2</v>
      </c>
      <c r="H188" s="3">
        <f>H6</f>
        <v>94</v>
      </c>
      <c r="I188" s="6" t="str">
        <f>CONCATENATE(", """, B187, ".scalePivot"", """, B187, ".rotatePivot"")")</f>
        <v>, "body_CTRL.scalePivot", "body_CTRL.rotatePivot")</v>
      </c>
      <c r="K188" s="1"/>
      <c r="L188" s="2" t="s">
        <v>9</v>
      </c>
    </row>
    <row r="189" spans="1:13">
      <c r="A189" t="s">
        <v>54</v>
      </c>
      <c r="B189" s="6" t="str">
        <f>CONCATENATE(B187, ".rotateOrder")</f>
        <v>body_CTRL.rotateOrder</v>
      </c>
      <c r="C189" t="s">
        <v>55</v>
      </c>
      <c r="D189" s="11">
        <v>4</v>
      </c>
      <c r="I189" t="s">
        <v>56</v>
      </c>
      <c r="L189" s="2" t="s">
        <v>9</v>
      </c>
      <c r="M189" s="3" t="s">
        <v>122</v>
      </c>
    </row>
    <row r="191" spans="1:13">
      <c r="A191" s="2" t="s">
        <v>130</v>
      </c>
    </row>
    <row r="192" spans="1:13">
      <c r="A192" t="s">
        <v>125</v>
      </c>
      <c r="B192" s="17" t="str">
        <f>H81</f>
        <v>ik_spine</v>
      </c>
      <c r="C192" t="s">
        <v>38</v>
      </c>
      <c r="D192" s="1" t="s">
        <v>124</v>
      </c>
      <c r="I192" t="s">
        <v>29</v>
      </c>
      <c r="L192" s="2" t="s">
        <v>9</v>
      </c>
    </row>
    <row r="193" spans="1:12">
      <c r="A193" t="s">
        <v>27</v>
      </c>
      <c r="B193" s="17" t="str">
        <f>D82</f>
        <v>ik_spine_curve</v>
      </c>
      <c r="C193" t="s">
        <v>28</v>
      </c>
      <c r="D193" s="17" t="str">
        <f>D192</f>
        <v>torso_grp</v>
      </c>
      <c r="I193" t="s">
        <v>29</v>
      </c>
      <c r="L193" s="2" t="s">
        <v>9</v>
      </c>
    </row>
    <row r="194" spans="1:12">
      <c r="A194" t="s">
        <v>27</v>
      </c>
      <c r="B194" s="17" t="str">
        <f>D86</f>
        <v>hip_bind</v>
      </c>
      <c r="C194" t="s">
        <v>28</v>
      </c>
      <c r="D194" s="17" t="str">
        <f>D192</f>
        <v>torso_grp</v>
      </c>
      <c r="I194" t="s">
        <v>29</v>
      </c>
      <c r="L194" s="2" t="s">
        <v>9</v>
      </c>
    </row>
    <row r="195" spans="1:12">
      <c r="A195" t="s">
        <v>27</v>
      </c>
      <c r="B195" s="17" t="str">
        <f>D87</f>
        <v>shoulder_bind</v>
      </c>
      <c r="C195" t="s">
        <v>28</v>
      </c>
      <c r="D195" s="17" t="str">
        <f>D192</f>
        <v>torso_grp</v>
      </c>
      <c r="I195" t="s">
        <v>29</v>
      </c>
      <c r="L195" s="2" t="s">
        <v>9</v>
      </c>
    </row>
    <row r="196" spans="1:12">
      <c r="A196" t="s">
        <v>27</v>
      </c>
      <c r="B196" s="17" t="str">
        <f>B124</f>
        <v>fk_hip</v>
      </c>
      <c r="C196" t="s">
        <v>28</v>
      </c>
      <c r="D196" s="17" t="str">
        <f>D192</f>
        <v>torso_grp</v>
      </c>
      <c r="I196" t="s">
        <v>29</v>
      </c>
      <c r="L196" s="2" t="s">
        <v>9</v>
      </c>
    </row>
    <row r="197" spans="1:12">
      <c r="A197" t="s">
        <v>27</v>
      </c>
      <c r="B197" s="17" t="str">
        <f>D137</f>
        <v>hip_FKConst</v>
      </c>
      <c r="C197" t="s">
        <v>28</v>
      </c>
      <c r="D197" s="17" t="str">
        <f>D192</f>
        <v>torso_grp</v>
      </c>
      <c r="I197" t="s">
        <v>29</v>
      </c>
      <c r="L197" s="2" t="s">
        <v>9</v>
      </c>
    </row>
    <row r="198" spans="1:12">
      <c r="A198" t="s">
        <v>27</v>
      </c>
      <c r="B198" s="17" t="str">
        <f>D138</f>
        <v>shoulder_FKConst</v>
      </c>
      <c r="C198" t="s">
        <v>28</v>
      </c>
      <c r="D198" s="17" t="str">
        <f>D192</f>
        <v>torso_grp</v>
      </c>
      <c r="I198" t="s">
        <v>29</v>
      </c>
      <c r="L198" s="2" t="s">
        <v>9</v>
      </c>
    </row>
    <row r="199" spans="1:12">
      <c r="B199" s="17"/>
      <c r="D199" s="17"/>
    </row>
    <row r="200" spans="1:12">
      <c r="A200" s="2" t="s">
        <v>133</v>
      </c>
      <c r="B200" s="17"/>
      <c r="D200" s="17"/>
    </row>
    <row r="201" spans="1:12">
      <c r="A201" t="s">
        <v>67</v>
      </c>
      <c r="B201" s="6" t="str">
        <f>B187</f>
        <v>body_CTRL</v>
      </c>
      <c r="C201" t="s">
        <v>28</v>
      </c>
      <c r="D201" s="6" t="str">
        <f>D192</f>
        <v>torso_grp</v>
      </c>
      <c r="I201" t="s">
        <v>68</v>
      </c>
      <c r="L201" s="2" t="s">
        <v>9</v>
      </c>
    </row>
    <row r="203" spans="1:12">
      <c r="A203" s="2" t="s">
        <v>133</v>
      </c>
    </row>
    <row r="204" spans="1:12">
      <c r="A204" t="s">
        <v>54</v>
      </c>
      <c r="B204" s="6" t="str">
        <f>CONCATENATE(D82, ".inheritsTransform")</f>
        <v>ik_spine_curve.inheritsTransform</v>
      </c>
      <c r="C204" t="s">
        <v>55</v>
      </c>
      <c r="D204" s="11">
        <v>0</v>
      </c>
      <c r="I204" t="s">
        <v>56</v>
      </c>
      <c r="L204" s="2" t="s">
        <v>9</v>
      </c>
    </row>
    <row r="206" spans="1:12">
      <c r="A206" s="2" t="s">
        <v>139</v>
      </c>
    </row>
    <row r="207" spans="1:12">
      <c r="A207" t="s">
        <v>135</v>
      </c>
      <c r="B207" s="1" t="s">
        <v>136</v>
      </c>
      <c r="I207" t="s">
        <v>138</v>
      </c>
      <c r="L207" s="2" t="s">
        <v>9</v>
      </c>
    </row>
    <row r="208" spans="1:12">
      <c r="A208" t="s">
        <v>137</v>
      </c>
      <c r="B208" s="17" t="str">
        <f>B207</f>
        <v>Controls_FK</v>
      </c>
      <c r="C208" t="s">
        <v>28</v>
      </c>
      <c r="D208" s="17" t="str">
        <f>B187</f>
        <v>body_CTRL</v>
      </c>
      <c r="I208" t="s">
        <v>29</v>
      </c>
      <c r="L208" s="2" t="s">
        <v>9</v>
      </c>
    </row>
    <row r="209" spans="1:13">
      <c r="A209" t="s">
        <v>54</v>
      </c>
      <c r="B209" s="15" t="str">
        <f>CONCATENATE(B207, ".color")</f>
        <v>Controls_FK.color</v>
      </c>
      <c r="C209" t="s">
        <v>55</v>
      </c>
      <c r="D209" s="11">
        <f>M209</f>
        <v>17</v>
      </c>
      <c r="I209" t="s">
        <v>56</v>
      </c>
      <c r="L209" s="2" t="s">
        <v>9</v>
      </c>
      <c r="M209" s="11">
        <v>17</v>
      </c>
    </row>
    <row r="211" spans="1:13">
      <c r="A211" s="2" t="s">
        <v>140</v>
      </c>
    </row>
    <row r="212" spans="1:13">
      <c r="A212" t="s">
        <v>54</v>
      </c>
      <c r="B212" s="15" t="str">
        <f>CONCATENATE(B187, ".sx")</f>
        <v>body_CTRL.sx</v>
      </c>
      <c r="I212" t="s">
        <v>141</v>
      </c>
      <c r="L212" s="2" t="s">
        <v>9</v>
      </c>
    </row>
    <row r="213" spans="1:13">
      <c r="A213" t="s">
        <v>54</v>
      </c>
      <c r="B213" s="15" t="str">
        <f>CONCATENATE(B187, ".sy")</f>
        <v>body_CTRL.sy</v>
      </c>
      <c r="I213" t="s">
        <v>141</v>
      </c>
      <c r="L213" s="2" t="s">
        <v>9</v>
      </c>
    </row>
    <row r="214" spans="1:13">
      <c r="A214" t="s">
        <v>54</v>
      </c>
      <c r="B214" s="15" t="str">
        <f>CONCATENATE(B187, ".sz")</f>
        <v>body_CTRL.sz</v>
      </c>
      <c r="I214" t="s">
        <v>141</v>
      </c>
      <c r="L214" s="2" t="s">
        <v>9</v>
      </c>
    </row>
    <row r="215" spans="1:13">
      <c r="A215" t="s">
        <v>54</v>
      </c>
      <c r="B215" s="15" t="str">
        <f>CONCATENATE(B96, ".sx")</f>
        <v>hip_CTRL.sx</v>
      </c>
      <c r="I215" t="s">
        <v>141</v>
      </c>
      <c r="L215" s="2" t="s">
        <v>9</v>
      </c>
    </row>
    <row r="216" spans="1:13">
      <c r="A216" t="s">
        <v>54</v>
      </c>
      <c r="B216" s="15" t="str">
        <f>CONCATENATE(B96, ".sy")</f>
        <v>hip_CTRL.sy</v>
      </c>
      <c r="I216" t="s">
        <v>141</v>
      </c>
      <c r="L216" s="2" t="s">
        <v>9</v>
      </c>
    </row>
    <row r="217" spans="1:13">
      <c r="A217" t="s">
        <v>54</v>
      </c>
      <c r="B217" s="15" t="str">
        <f>CONCATENATE(B96, ".sz")</f>
        <v>hip_CTRL.sz</v>
      </c>
      <c r="I217" t="s">
        <v>141</v>
      </c>
      <c r="L217" s="2" t="s">
        <v>9</v>
      </c>
    </row>
    <row r="218" spans="1:13">
      <c r="A218" t="s">
        <v>54</v>
      </c>
      <c r="B218" s="15" t="str">
        <f>CONCATENATE(B145, ".sx")</f>
        <v>fk_spine_01_CTRL.sx</v>
      </c>
      <c r="I218" t="s">
        <v>141</v>
      </c>
      <c r="L218" s="2" t="s">
        <v>9</v>
      </c>
    </row>
    <row r="219" spans="1:13">
      <c r="A219" t="s">
        <v>54</v>
      </c>
      <c r="B219" s="15" t="str">
        <f>CONCATENATE(B145, ".sy")</f>
        <v>fk_spine_01_CTRL.sy</v>
      </c>
      <c r="I219" t="s">
        <v>141</v>
      </c>
      <c r="L219" s="2" t="s">
        <v>9</v>
      </c>
    </row>
    <row r="220" spans="1:13">
      <c r="A220" t="s">
        <v>54</v>
      </c>
      <c r="B220" s="15" t="str">
        <f>CONCATENATE(B145, ".sz")</f>
        <v>fk_spine_01_CTRL.sz</v>
      </c>
      <c r="I220" t="s">
        <v>141</v>
      </c>
      <c r="L220" s="2" t="s">
        <v>9</v>
      </c>
    </row>
    <row r="221" spans="1:13">
      <c r="A221" t="s">
        <v>54</v>
      </c>
      <c r="B221" s="15" t="str">
        <f>CONCATENATE(B145, ".tx")</f>
        <v>fk_spine_01_CTRL.tx</v>
      </c>
      <c r="I221" t="s">
        <v>141</v>
      </c>
      <c r="L221" s="2" t="s">
        <v>9</v>
      </c>
    </row>
    <row r="222" spans="1:13">
      <c r="A222" t="s">
        <v>54</v>
      </c>
      <c r="B222" s="15" t="str">
        <f>CONCATENATE(B145, ".ty")</f>
        <v>fk_spine_01_CTRL.ty</v>
      </c>
      <c r="I222" t="s">
        <v>141</v>
      </c>
      <c r="L222" s="2" t="s">
        <v>9</v>
      </c>
    </row>
    <row r="223" spans="1:13">
      <c r="A223" t="s">
        <v>54</v>
      </c>
      <c r="B223" s="15" t="str">
        <f>CONCATENATE(B145, ".tz")</f>
        <v>fk_spine_01_CTRL.tz</v>
      </c>
      <c r="I223" t="s">
        <v>141</v>
      </c>
      <c r="L223" s="2" t="s">
        <v>9</v>
      </c>
    </row>
    <row r="224" spans="1:13">
      <c r="A224" t="s">
        <v>54</v>
      </c>
      <c r="B224" s="15" t="str">
        <f>CONCATENATE(B145, ".radi")</f>
        <v>fk_spine_01_CTRL.radi</v>
      </c>
      <c r="I224" t="s">
        <v>141</v>
      </c>
      <c r="L224" s="2" t="s">
        <v>9</v>
      </c>
    </row>
    <row r="225" spans="1:12">
      <c r="A225" t="s">
        <v>54</v>
      </c>
      <c r="B225" s="15" t="str">
        <f>CONCATENATE(B151, ".sx")</f>
        <v>fk_spine_02_CTRL.sx</v>
      </c>
      <c r="I225" t="s">
        <v>141</v>
      </c>
      <c r="L225" s="2" t="s">
        <v>9</v>
      </c>
    </row>
    <row r="226" spans="1:12">
      <c r="A226" t="s">
        <v>54</v>
      </c>
      <c r="B226" s="15" t="str">
        <f>CONCATENATE(B151, ".sy")</f>
        <v>fk_spine_02_CTRL.sy</v>
      </c>
      <c r="I226" t="s">
        <v>141</v>
      </c>
      <c r="L226" s="2" t="s">
        <v>9</v>
      </c>
    </row>
    <row r="227" spans="1:12">
      <c r="A227" t="s">
        <v>54</v>
      </c>
      <c r="B227" s="15" t="str">
        <f>CONCATENATE(B151, ".sz")</f>
        <v>fk_spine_02_CTRL.sz</v>
      </c>
      <c r="I227" t="s">
        <v>141</v>
      </c>
      <c r="L227" s="2" t="s">
        <v>9</v>
      </c>
    </row>
    <row r="228" spans="1:12">
      <c r="A228" t="s">
        <v>54</v>
      </c>
      <c r="B228" s="15" t="str">
        <f>CONCATENATE(B151, ".tx")</f>
        <v>fk_spine_02_CTRL.tx</v>
      </c>
      <c r="I228" t="s">
        <v>141</v>
      </c>
      <c r="L228" s="2" t="s">
        <v>9</v>
      </c>
    </row>
    <row r="229" spans="1:12">
      <c r="A229" t="s">
        <v>54</v>
      </c>
      <c r="B229" s="15" t="str">
        <f>CONCATENATE(B151, ".ty")</f>
        <v>fk_spine_02_CTRL.ty</v>
      </c>
      <c r="I229" t="s">
        <v>141</v>
      </c>
      <c r="L229" s="2" t="s">
        <v>9</v>
      </c>
    </row>
    <row r="230" spans="1:12">
      <c r="A230" t="s">
        <v>54</v>
      </c>
      <c r="B230" s="15" t="str">
        <f>CONCATENATE(B151, ".tz")</f>
        <v>fk_spine_02_CTRL.tz</v>
      </c>
      <c r="I230" t="s">
        <v>141</v>
      </c>
      <c r="L230" s="2" t="s">
        <v>9</v>
      </c>
    </row>
    <row r="231" spans="1:12">
      <c r="A231" t="s">
        <v>54</v>
      </c>
      <c r="B231" s="15" t="str">
        <f>CONCATENATE(B151, ".radi")</f>
        <v>fk_spine_02_CTRL.radi</v>
      </c>
      <c r="I231" t="s">
        <v>141</v>
      </c>
      <c r="L231" s="2" t="s">
        <v>9</v>
      </c>
    </row>
    <row r="232" spans="1:12">
      <c r="A232" t="s">
        <v>54</v>
      </c>
      <c r="B232" s="15" t="str">
        <f>CONCATENATE(B101, ".sx")</f>
        <v>shoulder_CTRL.sx</v>
      </c>
      <c r="I232" t="s">
        <v>141</v>
      </c>
      <c r="L232" s="2" t="s">
        <v>9</v>
      </c>
    </row>
    <row r="233" spans="1:12">
      <c r="A233" t="s">
        <v>54</v>
      </c>
      <c r="B233" s="15" t="str">
        <f>CONCATENATE(B101, ".sy")</f>
        <v>shoulder_CTRL.sy</v>
      </c>
      <c r="I233" t="s">
        <v>141</v>
      </c>
      <c r="L233" s="2" t="s">
        <v>9</v>
      </c>
    </row>
    <row r="234" spans="1:12">
      <c r="A234" t="s">
        <v>54</v>
      </c>
      <c r="B234" s="15" t="str">
        <f>CONCATENATE(B101, ".sz")</f>
        <v>shoulder_CTRL.sz</v>
      </c>
      <c r="I234" t="s">
        <v>141</v>
      </c>
      <c r="L234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2014-10-02T15:39:07Z</dcterms:modified>
</cp:coreProperties>
</file>