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3장\"/>
    </mc:Choice>
  </mc:AlternateContent>
  <bookViews>
    <workbookView xWindow="0" yWindow="0" windowWidth="15360" windowHeight="9165" tabRatio="804"/>
  </bookViews>
  <sheets>
    <sheet name="실적" sheetId="11" r:id="rId1"/>
    <sheet name="영업1팀" sheetId="2" r:id="rId2"/>
    <sheet name="영업2팀" sheetId="3" r:id="rId3"/>
    <sheet name="실적통합" sheetId="4" r:id="rId4"/>
    <sheet name="출고현황" sheetId="5" r:id="rId5"/>
    <sheet name="순이익 예측" sheetId="6" r:id="rId6"/>
    <sheet name="성적" sheetId="7" r:id="rId7"/>
    <sheet name="판매분석" sheetId="10" r:id="rId8"/>
    <sheet name="판매자료" sheetId="12" r:id="rId9"/>
    <sheet name="결제금 계산" sheetId="9" r:id="rId10"/>
  </sheets>
  <definedNames>
    <definedName name="_xlcn.WorksheetConnection_확인306.xlsx판매" hidden="1">판매[]</definedName>
  </definedNames>
  <calcPr calcId="162913"/>
  <pivotCaches>
    <pivotCache cacheId="14" r:id="rId11"/>
    <pivotCache cacheId="15" r:id="rId12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판매" name="판매" connection="WorksheetConnection_확인3-06.xlsx!판매"/>
        </x15:modelTables>
      </x15:dataModel>
    </ext>
  </extLst>
</workbook>
</file>

<file path=xl/calcChain.xml><?xml version="1.0" encoding="utf-8"?>
<calcChain xmlns="http://schemas.openxmlformats.org/spreadsheetml/2006/main">
  <c r="C9" i="6" l="1"/>
  <c r="F7" i="4"/>
  <c r="F8" i="4"/>
  <c r="F9" i="4"/>
  <c r="F10" i="4"/>
  <c r="F11" i="4"/>
  <c r="F12" i="4"/>
  <c r="F13" i="4"/>
  <c r="F6" i="4"/>
  <c r="B62" i="10"/>
  <c r="B58" i="10"/>
  <c r="B54" i="10"/>
  <c r="B50" i="10"/>
  <c r="B46" i="10"/>
  <c r="B42" i="10"/>
  <c r="B38" i="10"/>
  <c r="B34" i="10"/>
  <c r="B30" i="10"/>
  <c r="B26" i="10"/>
  <c r="B22" i="10"/>
  <c r="B18" i="10"/>
  <c r="B14" i="10"/>
  <c r="B10" i="10"/>
  <c r="B6" i="10"/>
  <c r="B56" i="10"/>
  <c r="B52" i="10"/>
  <c r="B44" i="10"/>
  <c r="B32" i="10"/>
  <c r="B24" i="10"/>
  <c r="B16" i="10"/>
  <c r="B12" i="10"/>
  <c r="B4" i="10"/>
  <c r="B59" i="10"/>
  <c r="B55" i="10"/>
  <c r="B47" i="10"/>
  <c r="B39" i="10"/>
  <c r="B31" i="10"/>
  <c r="B23" i="10"/>
  <c r="B15" i="10"/>
  <c r="B7" i="10"/>
  <c r="B61" i="10"/>
  <c r="B57" i="10"/>
  <c r="B53" i="10"/>
  <c r="B49" i="10"/>
  <c r="B45" i="10"/>
  <c r="B41" i="10"/>
  <c r="B37" i="10"/>
  <c r="B33" i="10"/>
  <c r="B29" i="10"/>
  <c r="B25" i="10"/>
  <c r="B21" i="10"/>
  <c r="B17" i="10"/>
  <c r="B13" i="10"/>
  <c r="B9" i="10"/>
  <c r="B5" i="10"/>
  <c r="B60" i="10"/>
  <c r="B48" i="10"/>
  <c r="B40" i="10"/>
  <c r="B36" i="10"/>
  <c r="B28" i="10"/>
  <c r="B20" i="10"/>
  <c r="B8" i="10"/>
  <c r="B63" i="10"/>
  <c r="B51" i="10"/>
  <c r="B43" i="10"/>
  <c r="B35" i="10"/>
  <c r="B27" i="10"/>
  <c r="B19" i="10"/>
  <c r="B11" i="10"/>
  <c r="C3" i="10"/>
  <c r="C58" i="10"/>
  <c r="C52" i="10"/>
  <c r="C36" i="10"/>
  <c r="C20" i="10"/>
  <c r="C4" i="10"/>
  <c r="C43" i="10"/>
  <c r="C63" i="10"/>
  <c r="C7" i="10"/>
  <c r="C14" i="10"/>
  <c r="C22" i="10"/>
  <c r="C39" i="10"/>
  <c r="C17" i="10"/>
  <c r="C33" i="10"/>
  <c r="C49" i="10"/>
  <c r="C54" i="10"/>
  <c r="C60" i="10"/>
  <c r="C42" i="10"/>
  <c r="C9" i="10"/>
  <c r="C34" i="10"/>
  <c r="C26" i="10"/>
  <c r="C48" i="10"/>
  <c r="C32" i="10"/>
  <c r="C16" i="10"/>
  <c r="C59" i="10"/>
  <c r="C31" i="10"/>
  <c r="C47" i="10"/>
  <c r="C50" i="10"/>
  <c r="C62" i="10"/>
  <c r="C10" i="10"/>
  <c r="C5" i="10"/>
  <c r="C21" i="10"/>
  <c r="C37" i="10"/>
  <c r="C53" i="10"/>
  <c r="C18" i="10"/>
  <c r="C44" i="10"/>
  <c r="C28" i="10"/>
  <c r="C12" i="10"/>
  <c r="C55" i="10"/>
  <c r="C19" i="10"/>
  <c r="C46" i="10"/>
  <c r="C25" i="10"/>
  <c r="C57" i="10"/>
  <c r="C41" i="10"/>
  <c r="C11" i="10"/>
  <c r="C35" i="10"/>
  <c r="C61" i="10"/>
  <c r="C45" i="10"/>
  <c r="C29" i="10"/>
  <c r="C13" i="10"/>
  <c r="C27" i="10"/>
  <c r="C30" i="10"/>
  <c r="C38" i="10"/>
  <c r="C23" i="10"/>
  <c r="C15" i="10"/>
  <c r="C51" i="10"/>
  <c r="C8" i="10"/>
  <c r="C24" i="10"/>
  <c r="C40" i="10"/>
  <c r="C56" i="10"/>
  <c r="C6" i="10"/>
  <c r="E22" i="7" l="1"/>
  <c r="D22" i="7"/>
  <c r="C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G22" i="7" s="1"/>
  <c r="F7" i="7"/>
  <c r="F22" i="7" s="1"/>
  <c r="C8" i="6" l="1"/>
  <c r="C10" i="6" s="1"/>
  <c r="F13" i="3" l="1"/>
  <c r="F12" i="3"/>
  <c r="F11" i="3"/>
  <c r="F10" i="3"/>
  <c r="F9" i="3"/>
  <c r="F8" i="3"/>
  <c r="F7" i="3"/>
  <c r="F6" i="3"/>
  <c r="F13" i="2"/>
  <c r="F12" i="2"/>
  <c r="F11" i="2"/>
  <c r="F10" i="2"/>
  <c r="F9" i="2"/>
  <c r="F8" i="2"/>
  <c r="F7" i="2"/>
  <c r="F6" i="2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확인3-06.xlsx!판매" type="102" refreshedVersion="6" minRefreshableVersion="5">
    <extLst>
      <ext xmlns:x15="http://schemas.microsoft.com/office/spreadsheetml/2010/11/main" uri="{DE250136-89BD-433C-8126-D09CA5730AF9}">
        <x15:connection id="판매">
          <x15:rangePr sourceName="_xlcn.WorksheetConnection_확인306.xlsx판매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1">
    <s v="ThisWorkbookDataModel"/>
    <s v="{[판매].[제품분류].[All]}"/>
    <s v="[판매].[고객업체].&amp;[협우상사]"/>
    <s v="[판매].[제품명].&amp;[대양 특선 건과(배)]"/>
    <s v="[판매].[고객업체].&amp;[미림백화점]"/>
    <s v="[판매].[고객업체].&amp;[진흥]"/>
    <s v="[판매].[제품명].&amp;[대양 핫 케이크 소스]"/>
    <s v="[판매].[고객업체].&amp;[신영상사]"/>
    <s v="[판매].[제품명].&amp;[보스톤산 게살 통조림]"/>
    <s v="[판매].[고객업체].&amp;[동광통상]"/>
    <s v="[판매].[제품명].&amp;[훈제 대합조개 통조림]"/>
    <s v="[판매].[고객업체].&amp;[경성트레이딩]"/>
    <s v="[판매].[고객업체].&amp;[혜성백화점]"/>
    <s v="[판매].[제품명].&amp;[콜롬비아산 원두커피]"/>
    <s v="[판매].[제품명].&amp;[유림 사과 통조림]"/>
    <s v="[판매].[고객업체].&amp;[한미교역]"/>
    <s v="[판매].[제품명].&amp;[태일 라이트 맥주]"/>
    <s v="[판매].[고객업체].&amp;[태강교역]"/>
    <s v="[판매].[제품명].&amp;[신한 100% 복숭아 시럽]"/>
    <s v="[판매].[제품명].&amp;[대양 특선 건과(자두)]"/>
    <s v="[판매].[고객업체].&amp;[오성통상]"/>
    <s v="[판매].[고객업체].&amp;[서주무역]"/>
    <s v="[판매].[고객업체].&amp;[삼화상사]"/>
    <s v="[판매].[제품명].&amp;[대관령 특제 버터]"/>
    <s v="[판매].[제품명].&amp;[태양 체리 시럽]"/>
    <s v="[판매].[고객업체].&amp;[광성교역]"/>
    <s v="[판매].[제품명].&amp;[진미 트로피컬 캔디]"/>
    <s v="[판매].[제품명].&amp;[대양 마말레이드]"/>
    <s v="[판매].[고객업체].&amp;[월드링크]"/>
    <s v="[판매].[제품명].&amp;[한성 통밀가루]"/>
    <s v="[판매].[제품명].&amp;[신한 초콜릿 소스]"/>
    <s v="[Measures].[합계: 판매금액]"/>
    <s v="[판매].[제품명].&amp;[대양 특선 딸기 소스]"/>
    <s v="[판매].[제품명].&amp;[성보 야생 녹차]"/>
    <s v="[판매].[제품명].&amp;[대양 특선 블루베리 잼]"/>
    <s v="[판매].[제품명].&amp;[앨리스 포장육]"/>
    <s v="[판매].[고객업체].[All]"/>
    <s v="[판매].[제품명].&amp;[서울 구이 김]"/>
    <s v="[판매].[제품명].&amp;[태양 100% 오렌지 주스]"/>
    <s v="[판매].[제품명].&amp;[신한 100% 파인애플 시럽]"/>
    <s v="[판매].[제품명].&amp;[필로 믹스]"/>
  </metadataStrings>
  <mdxMetadata count="122">
    <mdx n="0" f="s">
      <ms ns="1" c="0"/>
    </mdx>
    <mdx n="0" f="m">
      <t c="2">
        <n x="2"/>
        <n x="3"/>
      </t>
    </mdx>
    <mdx n="0" f="m">
      <t c="1">
        <n x="4"/>
      </t>
    </mdx>
    <mdx n="0" f="m">
      <t c="1">
        <n x="2"/>
      </t>
    </mdx>
    <mdx n="0" f="m">
      <t c="2">
        <n x="5"/>
        <n x="6"/>
      </t>
    </mdx>
    <mdx n="0" f="m">
      <t c="2">
        <n x="7"/>
        <n x="8"/>
      </t>
    </mdx>
    <mdx n="0" f="m">
      <t c="2">
        <n x="9"/>
        <n x="10"/>
      </t>
    </mdx>
    <mdx n="0" f="m">
      <t c="2">
        <n x="11"/>
        <n x="3"/>
      </t>
    </mdx>
    <mdx n="0" f="m">
      <t c="2">
        <n x="12"/>
        <n x="13"/>
      </t>
    </mdx>
    <mdx n="0" f="m">
      <t c="2">
        <n x="2"/>
        <n x="14"/>
      </t>
    </mdx>
    <mdx n="0" f="m">
      <t c="2">
        <n x="15"/>
        <n x="16"/>
      </t>
    </mdx>
    <mdx n="0" f="m">
      <t c="2">
        <n x="17"/>
        <n x="18"/>
      </t>
    </mdx>
    <mdx n="0" f="m">
      <t c="2">
        <n x="17"/>
        <n x="19"/>
      </t>
    </mdx>
    <mdx n="0" f="m">
      <t c="1">
        <n x="5"/>
      </t>
    </mdx>
    <mdx n="0" f="m">
      <t c="2">
        <n x="20"/>
        <n x="13"/>
      </t>
    </mdx>
    <mdx n="0" f="m">
      <t c="1">
        <n x="7"/>
      </t>
    </mdx>
    <mdx n="0" f="m">
      <t c="1">
        <n x="21"/>
      </t>
    </mdx>
    <mdx n="0" f="m">
      <t c="2">
        <n x="22"/>
        <n x="23"/>
      </t>
    </mdx>
    <mdx n="0" f="m">
      <t c="2">
        <n x="4"/>
        <n x="8"/>
      </t>
    </mdx>
    <mdx n="0" f="m">
      <t c="2">
        <n x="9"/>
        <n x="24"/>
      </t>
    </mdx>
    <mdx n="0" f="m">
      <t c="2">
        <n x="25"/>
        <n x="26"/>
      </t>
    </mdx>
    <mdx n="0" f="m">
      <t c="2">
        <n x="11"/>
        <n x="14"/>
      </t>
    </mdx>
    <mdx n="0" f="m">
      <t c="2">
        <n x="11"/>
        <n x="27"/>
      </t>
    </mdx>
    <mdx n="0" f="m">
      <t c="2">
        <n x="2"/>
        <n x="16"/>
      </t>
    </mdx>
    <mdx n="0" f="m">
      <t c="1">
        <n x="15"/>
      </t>
    </mdx>
    <mdx n="0" f="m">
      <t c="2">
        <n x="5"/>
        <n x="18"/>
      </t>
    </mdx>
    <mdx n="0" f="m">
      <t c="1">
        <n x="28"/>
      </t>
    </mdx>
    <mdx n="0" f="m">
      <t c="2">
        <n x="21"/>
        <n x="29"/>
      </t>
    </mdx>
    <mdx n="0" f="m">
      <t c="2">
        <n x="22"/>
        <n x="30"/>
      </t>
    </mdx>
    <mdx n="0" f="m">
      <t c="1">
        <n x="9"/>
      </t>
    </mdx>
    <mdx n="0" f="m">
      <t c="1">
        <n x="25"/>
      </t>
    </mdx>
    <mdx n="0" f="m">
      <t c="1">
        <n x="31"/>
      </t>
    </mdx>
    <mdx n="0" f="m">
      <t c="2">
        <n x="2"/>
        <n x="26"/>
      </t>
    </mdx>
    <mdx n="0" f="m">
      <t c="2">
        <n x="17"/>
        <n x="30"/>
      </t>
    </mdx>
    <mdx n="0" f="m">
      <t c="2">
        <n x="20"/>
        <n x="10"/>
      </t>
    </mdx>
    <mdx n="0" f="m">
      <t c="2">
        <n x="22"/>
        <n x="32"/>
      </t>
    </mdx>
    <mdx n="0" f="m">
      <t c="2">
        <n x="25"/>
        <n x="16"/>
      </t>
    </mdx>
    <mdx n="0" f="m">
      <t c="1">
        <n x="12"/>
      </t>
    </mdx>
    <mdx n="0" f="m">
      <t c="2">
        <n x="2"/>
        <n x="32"/>
      </t>
    </mdx>
    <mdx n="0" f="m">
      <t c="2">
        <n x="15"/>
        <n x="19"/>
      </t>
    </mdx>
    <mdx n="0" f="m">
      <t c="2">
        <n x="17"/>
        <n x="33"/>
      </t>
    </mdx>
    <mdx n="0" f="m">
      <t c="1">
        <n x="17"/>
      </t>
    </mdx>
    <mdx n="0" f="m">
      <t c="2">
        <n x="28"/>
        <n x="32"/>
      </t>
    </mdx>
    <mdx n="0" f="m">
      <t c="2">
        <n x="20"/>
        <n x="8"/>
      </t>
    </mdx>
    <mdx n="0" f="m">
      <t c="2">
        <n x="21"/>
        <n x="10"/>
      </t>
    </mdx>
    <mdx n="0" f="m">
      <t c="2">
        <n x="22"/>
        <n x="26"/>
      </t>
    </mdx>
    <mdx n="0" f="m">
      <t c="1">
        <n x="22"/>
      </t>
    </mdx>
    <mdx n="0" f="m">
      <t c="2">
        <n x="4"/>
        <n x="34"/>
      </t>
    </mdx>
    <mdx n="0" f="m">
      <t c="2">
        <n x="9"/>
        <n x="32"/>
      </t>
    </mdx>
    <mdx n="0" f="m">
      <t c="2">
        <n x="25"/>
        <n x="35"/>
      </t>
    </mdx>
    <mdx n="0" f="m">
      <t c="2">
        <n x="11"/>
        <n x="30"/>
      </t>
    </mdx>
    <mdx n="0" f="m">
      <t c="1">
        <n x="11"/>
      </t>
    </mdx>
    <mdx n="0" f="m">
      <t c="1">
        <n x="36"/>
      </t>
    </mdx>
    <mdx n="0" f="m">
      <t c="2">
        <n x="17"/>
        <n x="37"/>
      </t>
    </mdx>
    <mdx n="0" f="m">
      <t c="1">
        <n x="20"/>
      </t>
    </mdx>
    <mdx n="0" f="m">
      <t c="2">
        <n x="4"/>
        <n x="10"/>
      </t>
    </mdx>
    <mdx n="0" f="m">
      <t c="2">
        <n x="11"/>
        <n x="19"/>
      </t>
    </mdx>
    <mdx n="0" f="m">
      <t c="2">
        <n x="12"/>
        <n x="38"/>
      </t>
    </mdx>
    <mdx n="0" f="m">
      <t c="2">
        <n x="17"/>
        <n x="34"/>
      </t>
    </mdx>
    <mdx n="0" f="m">
      <t c="2">
        <n x="21"/>
        <n x="23"/>
      </t>
    </mdx>
    <mdx n="0" f="m">
      <t c="2">
        <n x="4"/>
        <n x="39"/>
      </t>
    </mdx>
    <mdx n="0" f="m">
      <t c="2">
        <n x="11"/>
        <n x="40"/>
      </t>
    </mdx>
    <mdx n="0" f="v">
      <t c="4">
        <n x="1" s="1"/>
        <n x="7"/>
        <n x="8"/>
        <n x="31"/>
      </t>
    </mdx>
    <mdx n="0" f="v">
      <t c="4">
        <n x="1" s="1"/>
        <n x="9"/>
        <n x="10"/>
        <n x="31"/>
      </t>
    </mdx>
    <mdx n="0" f="v">
      <t c="4">
        <n x="1" s="1"/>
        <n x="11"/>
        <n x="3"/>
        <n x="31"/>
      </t>
    </mdx>
    <mdx n="0" f="v">
      <t c="4">
        <n x="1" s="1"/>
        <n x="2"/>
        <n x="26"/>
        <n x="31"/>
      </t>
    </mdx>
    <mdx n="0" f="v">
      <t c="4">
        <n x="1" s="1"/>
        <n x="22"/>
        <n x="32"/>
        <n x="31"/>
      </t>
    </mdx>
    <mdx n="0" f="v">
      <t c="3">
        <n x="1" s="1"/>
        <n x="12"/>
        <n x="31"/>
      </t>
    </mdx>
    <mdx n="0" f="v">
      <t c="4">
        <n x="1" s="1"/>
        <n x="2"/>
        <n x="32"/>
        <n x="31"/>
      </t>
    </mdx>
    <mdx n="0" f="v">
      <t c="4">
        <n x="1" s="1"/>
        <n x="15"/>
        <n x="19"/>
        <n x="31"/>
      </t>
    </mdx>
    <mdx n="0" f="v">
      <t c="4">
        <n x="1" s="1"/>
        <n x="17"/>
        <n x="33"/>
        <n x="31"/>
      </t>
    </mdx>
    <mdx n="0" f="v">
      <t c="3">
        <n x="1" s="1"/>
        <n x="17"/>
        <n x="31"/>
      </t>
    </mdx>
    <mdx n="0" f="v">
      <t c="4">
        <n x="1" s="1"/>
        <n x="28"/>
        <n x="32"/>
        <n x="31"/>
      </t>
    </mdx>
    <mdx n="0" f="v">
      <t c="4">
        <n x="1" s="1"/>
        <n x="20"/>
        <n x="8"/>
        <n x="31"/>
      </t>
    </mdx>
    <mdx n="0" f="v">
      <t c="4">
        <n x="1" s="1"/>
        <n x="21"/>
        <n x="10"/>
        <n x="31"/>
      </t>
    </mdx>
    <mdx n="0" f="v">
      <t c="4">
        <n x="1" s="1"/>
        <n x="22"/>
        <n x="26"/>
        <n x="31"/>
      </t>
    </mdx>
    <mdx n="0" f="v">
      <t c="3">
        <n x="1" s="1"/>
        <n x="22"/>
        <n x="31"/>
      </t>
    </mdx>
    <mdx n="0" f="v">
      <t c="4">
        <n x="1" s="1"/>
        <n x="4"/>
        <n x="34"/>
        <n x="31"/>
      </t>
    </mdx>
    <mdx n="0" f="v">
      <t c="4">
        <n x="1" s="1"/>
        <n x="9"/>
        <n x="32"/>
        <n x="31"/>
      </t>
    </mdx>
    <mdx n="0" f="v">
      <t c="4">
        <n x="1" s="1"/>
        <n x="25"/>
        <n x="35"/>
        <n x="31"/>
      </t>
    </mdx>
    <mdx n="0" f="v">
      <t c="4">
        <n x="1" s="1"/>
        <n x="11"/>
        <n x="30"/>
        <n x="31"/>
      </t>
    </mdx>
    <mdx n="0" f="v">
      <t c="3">
        <n x="1" s="1"/>
        <n x="11"/>
        <n x="31"/>
      </t>
    </mdx>
    <mdx n="0" f="v">
      <t c="4">
        <n x="1" s="1"/>
        <n x="2"/>
        <n x="16"/>
        <n x="31"/>
      </t>
    </mdx>
    <mdx n="0" f="v">
      <t c="4">
        <n x="1" s="1"/>
        <n x="2"/>
        <n x="3"/>
        <n x="31"/>
      </t>
    </mdx>
    <mdx n="0" f="v">
      <t c="3">
        <n x="1" s="1"/>
        <n x="15"/>
        <n x="31"/>
      </t>
    </mdx>
    <mdx n="0" f="v">
      <t c="4">
        <n x="1" s="1"/>
        <n x="5"/>
        <n x="18"/>
        <n x="31"/>
      </t>
    </mdx>
    <mdx n="0" f="v">
      <t c="4">
        <n x="1" s="1"/>
        <n x="21"/>
        <n x="29"/>
        <n x="31"/>
      </t>
    </mdx>
    <mdx n="0" f="v">
      <t c="3">
        <n x="1" s="1"/>
        <n x="4"/>
        <n x="31"/>
      </t>
    </mdx>
    <mdx n="0" f="v">
      <t c="3">
        <n x="1" s="1"/>
        <n x="9"/>
        <n x="31"/>
      </t>
    </mdx>
    <mdx n="0" f="v">
      <t c="3">
        <n x="1" s="1"/>
        <n x="36"/>
        <n x="31"/>
      </t>
    </mdx>
    <mdx n="0" f="v">
      <t c="4">
        <n x="1" s="1"/>
        <n x="17"/>
        <n x="37"/>
        <n x="31"/>
      </t>
    </mdx>
    <mdx n="0" f="v">
      <t c="3">
        <n x="1" s="1"/>
        <n x="20"/>
        <n x="31"/>
      </t>
    </mdx>
    <mdx n="0" f="v">
      <t c="4">
        <n x="1" s="1"/>
        <n x="4"/>
        <n x="10"/>
        <n x="31"/>
      </t>
    </mdx>
    <mdx n="0" f="v">
      <t c="4">
        <n x="1" s="1"/>
        <n x="11"/>
        <n x="19"/>
        <n x="31"/>
      </t>
    </mdx>
    <mdx n="0" f="v">
      <t c="4">
        <n x="1" s="1"/>
        <n x="17"/>
        <n x="30"/>
        <n x="31"/>
      </t>
    </mdx>
    <mdx n="0" f="v">
      <t c="4">
        <n x="1" s="1"/>
        <n x="5"/>
        <n x="6"/>
        <n x="31"/>
      </t>
    </mdx>
    <mdx n="0" f="v">
      <t c="4">
        <n x="1" s="1"/>
        <n x="20"/>
        <n x="10"/>
        <n x="31"/>
      </t>
    </mdx>
    <mdx n="0" f="v">
      <t c="4">
        <n x="1" s="1"/>
        <n x="25"/>
        <n x="16"/>
        <n x="31"/>
      </t>
    </mdx>
    <mdx n="0" f="v">
      <t c="4">
        <n x="1" s="1"/>
        <n x="12"/>
        <n x="38"/>
        <n x="31"/>
      </t>
    </mdx>
    <mdx n="0" f="v">
      <t c="4">
        <n x="1" s="1"/>
        <n x="17"/>
        <n x="34"/>
        <n x="31"/>
      </t>
    </mdx>
    <mdx n="0" f="v">
      <t c="4">
        <n x="1" s="1"/>
        <n x="21"/>
        <n x="23"/>
        <n x="31"/>
      </t>
    </mdx>
    <mdx n="0" f="v">
      <t c="4">
        <n x="1" s="1"/>
        <n x="4"/>
        <n x="39"/>
        <n x="31"/>
      </t>
    </mdx>
    <mdx n="0" f="v">
      <t c="4">
        <n x="1" s="1"/>
        <n x="11"/>
        <n x="40"/>
        <n x="31"/>
      </t>
    </mdx>
    <mdx n="0" f="v">
      <t c="3">
        <n x="1" s="1"/>
        <n x="25"/>
        <n x="31"/>
      </t>
    </mdx>
    <mdx n="0" f="v">
      <t c="4">
        <n x="1" s="1"/>
        <n x="22"/>
        <n x="30"/>
        <n x="31"/>
      </t>
    </mdx>
    <mdx n="0" f="v">
      <t c="3">
        <n x="1" s="1"/>
        <n x="28"/>
        <n x="31"/>
      </t>
    </mdx>
    <mdx n="0" f="v">
      <t c="4">
        <n x="1" s="1"/>
        <n x="11"/>
        <n x="27"/>
        <n x="31"/>
      </t>
    </mdx>
    <mdx n="0" f="v">
      <t c="4">
        <n x="1" s="1"/>
        <n x="11"/>
        <n x="14"/>
        <n x="31"/>
      </t>
    </mdx>
    <mdx n="0" f="v">
      <t c="4">
        <n x="1" s="1"/>
        <n x="25"/>
        <n x="26"/>
        <n x="31"/>
      </t>
    </mdx>
    <mdx n="0" f="v">
      <t c="4">
        <n x="1" s="1"/>
        <n x="9"/>
        <n x="24"/>
        <n x="31"/>
      </t>
    </mdx>
    <mdx n="0" f="v">
      <t c="4">
        <n x="1" s="1"/>
        <n x="4"/>
        <n x="8"/>
        <n x="31"/>
      </t>
    </mdx>
    <mdx n="0" f="v">
      <t c="4">
        <n x="1" s="1"/>
        <n x="22"/>
        <n x="23"/>
        <n x="31"/>
      </t>
    </mdx>
    <mdx n="0" f="v">
      <t c="3">
        <n x="1" s="1"/>
        <n x="21"/>
        <n x="31"/>
      </t>
    </mdx>
    <mdx n="0" f="v">
      <t c="3">
        <n x="1" s="1"/>
        <n x="7"/>
        <n x="31"/>
      </t>
    </mdx>
    <mdx n="0" f="v">
      <t c="4">
        <n x="1" s="1"/>
        <n x="20"/>
        <n x="13"/>
        <n x="31"/>
      </t>
    </mdx>
    <mdx n="0" f="v">
      <t c="3">
        <n x="1" s="1"/>
        <n x="5"/>
        <n x="31"/>
      </t>
    </mdx>
    <mdx n="0" f="v">
      <t c="4">
        <n x="1" s="1"/>
        <n x="17"/>
        <n x="19"/>
        <n x="31"/>
      </t>
    </mdx>
    <mdx n="0" f="v">
      <t c="4">
        <n x="1" s="1"/>
        <n x="17"/>
        <n x="18"/>
        <n x="31"/>
      </t>
    </mdx>
    <mdx n="0" f="v">
      <t c="4">
        <n x="1" s="1"/>
        <n x="15"/>
        <n x="16"/>
        <n x="31"/>
      </t>
    </mdx>
    <mdx n="0" f="v">
      <t c="4">
        <n x="1" s="1"/>
        <n x="2"/>
        <n x="14"/>
        <n x="31"/>
      </t>
    </mdx>
    <mdx n="0" f="v">
      <t c="4">
        <n x="1" s="1"/>
        <n x="12"/>
        <n x="13"/>
        <n x="31"/>
      </t>
    </mdx>
    <mdx n="0" f="v">
      <t c="3">
        <n x="1" s="1"/>
        <n x="2"/>
        <n x="31"/>
      </t>
    </mdx>
  </mdxMetadata>
  <valueMetadata count="1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</valueMetadata>
</metadata>
</file>

<file path=xl/sharedStrings.xml><?xml version="1.0" encoding="utf-8"?>
<sst xmlns="http://schemas.openxmlformats.org/spreadsheetml/2006/main" count="378" uniqueCount="169">
  <si>
    <t>영업1팀 판매계획 대 실적현황</t>
    <phoneticPr fontId="2" type="noConversion"/>
  </si>
  <si>
    <t>단위:</t>
    <phoneticPr fontId="2" type="noConversion"/>
  </si>
  <si>
    <t>백만원</t>
    <phoneticPr fontId="2" type="noConversion"/>
  </si>
  <si>
    <t>품목코드</t>
    <phoneticPr fontId="2" type="noConversion"/>
  </si>
  <si>
    <t>품목명</t>
    <phoneticPr fontId="2" type="noConversion"/>
  </si>
  <si>
    <t>계획금액</t>
    <phoneticPr fontId="2" type="noConversion"/>
  </si>
  <si>
    <t>판매금액</t>
    <phoneticPr fontId="2" type="noConversion"/>
  </si>
  <si>
    <t>달성율</t>
    <phoneticPr fontId="2" type="noConversion"/>
  </si>
  <si>
    <t>A001</t>
    <phoneticPr fontId="2" type="noConversion"/>
  </si>
  <si>
    <t>마우스</t>
    <phoneticPr fontId="2" type="noConversion"/>
  </si>
  <si>
    <t>A002</t>
  </si>
  <si>
    <t>키보드</t>
    <phoneticPr fontId="2" type="noConversion"/>
  </si>
  <si>
    <t>A003</t>
  </si>
  <si>
    <t>모뎀</t>
    <phoneticPr fontId="2" type="noConversion"/>
  </si>
  <si>
    <t>A004</t>
  </si>
  <si>
    <t>스캐너</t>
    <phoneticPr fontId="2" type="noConversion"/>
  </si>
  <si>
    <t>A005</t>
  </si>
  <si>
    <t>잉크프린터</t>
    <phoneticPr fontId="2" type="noConversion"/>
  </si>
  <si>
    <t>A006</t>
  </si>
  <si>
    <t>레이저프린터</t>
    <phoneticPr fontId="2" type="noConversion"/>
  </si>
  <si>
    <t>A007</t>
  </si>
  <si>
    <t>스피커</t>
    <phoneticPr fontId="2" type="noConversion"/>
  </si>
  <si>
    <t>A008</t>
  </si>
  <si>
    <t>마우스패드</t>
    <phoneticPr fontId="2" type="noConversion"/>
  </si>
  <si>
    <t>영업2팀 판매계획 대 실적현황</t>
    <phoneticPr fontId="2" type="noConversion"/>
  </si>
  <si>
    <t>단위:</t>
    <phoneticPr fontId="2" type="noConversion"/>
  </si>
  <si>
    <t>백만원</t>
    <phoneticPr fontId="2" type="noConversion"/>
  </si>
  <si>
    <t>품목코드</t>
    <phoneticPr fontId="2" type="noConversion"/>
  </si>
  <si>
    <t>품목명</t>
    <phoneticPr fontId="2" type="noConversion"/>
  </si>
  <si>
    <t>계획금액</t>
    <phoneticPr fontId="2" type="noConversion"/>
  </si>
  <si>
    <t>판매금액</t>
    <phoneticPr fontId="2" type="noConversion"/>
  </si>
  <si>
    <t>달성율</t>
    <phoneticPr fontId="2" type="noConversion"/>
  </si>
  <si>
    <t>A001</t>
    <phoneticPr fontId="2" type="noConversion"/>
  </si>
  <si>
    <t>키보드</t>
    <phoneticPr fontId="2" type="noConversion"/>
  </si>
  <si>
    <t>스캐너</t>
    <phoneticPr fontId="2" type="noConversion"/>
  </si>
  <si>
    <t>잉크프린터</t>
    <phoneticPr fontId="2" type="noConversion"/>
  </si>
  <si>
    <t>스피커</t>
    <phoneticPr fontId="2" type="noConversion"/>
  </si>
  <si>
    <t>영업팀 판매계획 대 실적 통합</t>
    <phoneticPr fontId="2" type="noConversion"/>
  </si>
  <si>
    <t>서울지점 출고현황</t>
    <phoneticPr fontId="2" type="noConversion"/>
  </si>
  <si>
    <t>날짜</t>
    <phoneticPr fontId="2" type="noConversion"/>
  </si>
  <si>
    <t>제품</t>
  </si>
  <si>
    <t>출고량</t>
    <phoneticPr fontId="2" type="noConversion"/>
  </si>
  <si>
    <t>출고량</t>
    <phoneticPr fontId="2" type="noConversion"/>
  </si>
  <si>
    <t>모니터</t>
  </si>
  <si>
    <t>컴퓨터</t>
    <phoneticPr fontId="2" type="noConversion"/>
  </si>
  <si>
    <t>냉장고</t>
  </si>
  <si>
    <t>컴퓨터</t>
  </si>
  <si>
    <t>MP3</t>
    <phoneticPr fontId="2" type="noConversion"/>
  </si>
  <si>
    <t>TV</t>
    <phoneticPr fontId="2" type="noConversion"/>
  </si>
  <si>
    <t>카메라</t>
    <phoneticPr fontId="2" type="noConversion"/>
  </si>
  <si>
    <t>카메라</t>
  </si>
  <si>
    <t>TV</t>
    <phoneticPr fontId="2" type="noConversion"/>
  </si>
  <si>
    <t>카메라</t>
    <phoneticPr fontId="2" type="noConversion"/>
  </si>
  <si>
    <t>MP3</t>
    <phoneticPr fontId="2" type="noConversion"/>
  </si>
  <si>
    <t>카메라</t>
    <phoneticPr fontId="2" type="noConversion"/>
  </si>
  <si>
    <t>컴퓨터</t>
    <phoneticPr fontId="2" type="noConversion"/>
  </si>
  <si>
    <t>MP3</t>
    <phoneticPr fontId="2" type="noConversion"/>
  </si>
  <si>
    <t>카메라</t>
    <phoneticPr fontId="2" type="noConversion"/>
  </si>
  <si>
    <t>TV</t>
    <phoneticPr fontId="2" type="noConversion"/>
  </si>
  <si>
    <t>컴퓨터</t>
    <phoneticPr fontId="2" type="noConversion"/>
  </si>
  <si>
    <t>출고현황 통합</t>
    <phoneticPr fontId="2" type="noConversion"/>
  </si>
  <si>
    <t>원가비율</t>
  </si>
  <si>
    <t>제품코드</t>
  </si>
  <si>
    <t>A100</t>
    <phoneticPr fontId="11" type="noConversion"/>
  </si>
  <si>
    <t>제품명</t>
  </si>
  <si>
    <t>판매량</t>
  </si>
  <si>
    <t>단가</t>
  </si>
  <si>
    <t>총매출</t>
  </si>
  <si>
    <t>구입원가</t>
  </si>
  <si>
    <t>순이익</t>
  </si>
  <si>
    <t>성적 결과 통계</t>
  </si>
  <si>
    <t>가중치</t>
    <phoneticPr fontId="11" type="noConversion"/>
  </si>
  <si>
    <t>영어</t>
  </si>
  <si>
    <t>상식</t>
  </si>
  <si>
    <t>성명</t>
  </si>
  <si>
    <t>평균점수</t>
  </si>
  <si>
    <t>조정점수</t>
    <phoneticPr fontId="11" type="noConversion"/>
  </si>
  <si>
    <t>박영화</t>
  </si>
  <si>
    <t>강민우</t>
  </si>
  <si>
    <t>황영주</t>
  </si>
  <si>
    <t>강소영</t>
  </si>
  <si>
    <t>현승수</t>
  </si>
  <si>
    <t>장하나</t>
  </si>
  <si>
    <t>김장희</t>
  </si>
  <si>
    <t>이문성</t>
  </si>
  <si>
    <t>문혜성</t>
  </si>
  <si>
    <t>이선남</t>
  </si>
  <si>
    <t>이수해</t>
  </si>
  <si>
    <t>김병준</t>
  </si>
  <si>
    <t>나관주</t>
  </si>
  <si>
    <t>평균</t>
    <phoneticPr fontId="2" type="noConversion"/>
  </si>
  <si>
    <t>나미나</t>
    <phoneticPr fontId="2" type="noConversion"/>
  </si>
  <si>
    <t>이수민</t>
    <phoneticPr fontId="2" type="noConversion"/>
  </si>
  <si>
    <t>[만기 금액]</t>
    <phoneticPr fontId="11" type="noConversion"/>
  </si>
  <si>
    <t>월납입액</t>
    <phoneticPr fontId="15" type="noConversion"/>
  </si>
  <si>
    <t>연이율</t>
    <phoneticPr fontId="15" type="noConversion"/>
  </si>
  <si>
    <t>기간(년)</t>
    <phoneticPr fontId="15" type="noConversion"/>
  </si>
  <si>
    <t>만기 금액</t>
    <phoneticPr fontId="15" type="noConversion"/>
  </si>
  <si>
    <t>계약금</t>
    <phoneticPr fontId="15" type="noConversion"/>
  </si>
  <si>
    <t>스캐너</t>
    <phoneticPr fontId="2" type="noConversion"/>
  </si>
  <si>
    <t>수주일</t>
  </si>
  <si>
    <t>태일 라이트 맥주</t>
  </si>
  <si>
    <t>음료</t>
  </si>
  <si>
    <t>대양 특선 건과(자두)</t>
  </si>
  <si>
    <t>가공 식품</t>
  </si>
  <si>
    <t>대양 특선 건과(배)</t>
  </si>
  <si>
    <t>유림 사과 통조림</t>
  </si>
  <si>
    <t>태양 100% 오렌지 주스</t>
  </si>
  <si>
    <t>콜롬비아산 원두커피</t>
  </si>
  <si>
    <t>신한 초콜릿 소스</t>
  </si>
  <si>
    <t>과자류</t>
  </si>
  <si>
    <t>진미 트로피컬 캔디</t>
  </si>
  <si>
    <t>훈제 대합조개 통조림</t>
  </si>
  <si>
    <t>해산물</t>
  </si>
  <si>
    <t>대양 특선 딸기 소스</t>
  </si>
  <si>
    <t>조미료</t>
  </si>
  <si>
    <t>성보 야생 녹차</t>
  </si>
  <si>
    <t>대양 특선 블루베리 잼</t>
  </si>
  <si>
    <t>신한 100% 복숭아 시럽</t>
  </si>
  <si>
    <t>보스톤산 게살 통조림</t>
  </si>
  <si>
    <t>한성 통밀가루</t>
  </si>
  <si>
    <t>곡류</t>
  </si>
  <si>
    <t>대관령 특제 버터</t>
  </si>
  <si>
    <t>유제품</t>
  </si>
  <si>
    <t>대양 핫 케이크 소스</t>
  </si>
  <si>
    <t>신한 100% 파인애플 시럽</t>
  </si>
  <si>
    <t>앨리스 포장육</t>
  </si>
  <si>
    <t>육류</t>
  </si>
  <si>
    <t>서울 구이 김</t>
  </si>
  <si>
    <t>태양 체리 시럽</t>
  </si>
  <si>
    <t>대양 마말레이드</t>
  </si>
  <si>
    <t>필로 믹스</t>
  </si>
  <si>
    <t>유가을</t>
  </si>
  <si>
    <t>윤대현</t>
  </si>
  <si>
    <t>최소라</t>
  </si>
  <si>
    <t>김찬진</t>
  </si>
  <si>
    <t>선하라</t>
  </si>
  <si>
    <t>김소미</t>
  </si>
  <si>
    <t>오영수</t>
  </si>
  <si>
    <t>김덕훈</t>
  </si>
  <si>
    <t>제품명</t>
    <phoneticPr fontId="2" type="noConversion"/>
  </si>
  <si>
    <t>한미교역</t>
  </si>
  <si>
    <t>한미교역</t>
    <phoneticPr fontId="2" type="noConversion"/>
  </si>
  <si>
    <t>경성트레이딩</t>
  </si>
  <si>
    <t>혜성백화점</t>
  </si>
  <si>
    <t>삼화상사</t>
  </si>
  <si>
    <t>광성교역</t>
  </si>
  <si>
    <t>동광통상</t>
  </si>
  <si>
    <t>협우상사</t>
  </si>
  <si>
    <t>오성통상</t>
  </si>
  <si>
    <t>태강교역</t>
  </si>
  <si>
    <t>서주무역</t>
  </si>
  <si>
    <t>진흥</t>
  </si>
  <si>
    <t>미림백화점</t>
  </si>
  <si>
    <t>신영상사</t>
  </si>
  <si>
    <t>월드링크</t>
  </si>
  <si>
    <t>판매금액</t>
    <phoneticPr fontId="2" type="noConversion"/>
  </si>
  <si>
    <t>제품분류</t>
  </si>
  <si>
    <t>제품분류</t>
    <phoneticPr fontId="2" type="noConversion"/>
  </si>
  <si>
    <t>직원명</t>
    <phoneticPr fontId="2" type="noConversion"/>
  </si>
  <si>
    <t>행 레이블</t>
  </si>
  <si>
    <t>All</t>
  </si>
  <si>
    <t>경성트레이딩 고객업체의 최대 판매금액인 제품명 :</t>
    <phoneticPr fontId="2" type="noConversion"/>
  </si>
  <si>
    <t>고객업체</t>
    <phoneticPr fontId="2" type="noConversion"/>
  </si>
  <si>
    <t>[월 납입액]</t>
    <phoneticPr fontId="11" type="noConversion"/>
  </si>
  <si>
    <t>월 납입액</t>
    <phoneticPr fontId="15" type="noConversion"/>
  </si>
  <si>
    <t>제주지점 출고현황</t>
    <phoneticPr fontId="2" type="noConversion"/>
  </si>
  <si>
    <t>총 고객업체 수 :</t>
    <phoneticPr fontId="2" type="noConversion"/>
  </si>
  <si>
    <t>금액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</si>
</sst>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0_ "/>
    <numFmt numFmtId="177" formatCode="_-[$₩-412]* #,##0_-;\-[$₩-412]* #,##0_-;_-[$₩-412]* &quot;-&quot;??_-;_-@_-"/>
    <numFmt numFmtId="178" formatCode="0.0%"/>
    <numFmt numFmtId="179" formatCode="#,##0_ 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b/>
      <i/>
      <sz val="12"/>
      <color indexed="8"/>
      <name val="맑은 고딕"/>
      <family val="3"/>
      <charset val="129"/>
      <scheme val="minor"/>
    </font>
    <font>
      <b/>
      <i/>
      <sz val="12"/>
      <color rgb="FF0070C0"/>
      <name val="맑은 고딕"/>
      <family val="3"/>
      <charset val="129"/>
      <scheme val="minor"/>
    </font>
    <font>
      <b/>
      <i/>
      <sz val="12"/>
      <color theme="9" tint="-0.499984740745262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1" fontId="0" fillId="0" borderId="2" xfId="1" applyFont="1" applyBorder="1">
      <alignment vertical="center"/>
    </xf>
    <xf numFmtId="9" fontId="0" fillId="0" borderId="2" xfId="3" applyFont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2" xfId="4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1" fontId="9" fillId="0" borderId="2" xfId="1" applyFont="1" applyBorder="1" applyAlignment="1">
      <alignment horizontal="center"/>
    </xf>
    <xf numFmtId="177" fontId="9" fillId="0" borderId="2" xfId="1" applyNumberFormat="1" applyFont="1" applyFill="1" applyBorder="1" applyAlignment="1">
      <alignment horizontal="center"/>
    </xf>
    <xf numFmtId="177" fontId="9" fillId="0" borderId="2" xfId="1" applyNumberFormat="1" applyFont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176" fontId="10" fillId="0" borderId="2" xfId="0" applyNumberFormat="1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>
      <alignment vertical="center"/>
    </xf>
    <xf numFmtId="9" fontId="10" fillId="0" borderId="2" xfId="0" applyNumberFormat="1" applyFont="1" applyBorder="1" applyAlignment="1">
      <alignment horizontal="center" vertical="center"/>
    </xf>
    <xf numFmtId="42" fontId="10" fillId="0" borderId="1" xfId="2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9" fontId="10" fillId="0" borderId="0" xfId="3" applyFont="1" applyBorder="1">
      <alignment vertical="center"/>
    </xf>
    <xf numFmtId="178" fontId="10" fillId="0" borderId="1" xfId="3" applyNumberFormat="1" applyFont="1" applyBorder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3" fontId="0" fillId="0" borderId="0" xfId="0" applyNumberFormat="1" applyAlignment="1" applyProtection="1">
      <alignment vertical="center"/>
    </xf>
    <xf numFmtId="179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7">
    <cellStyle name="20% - 강조색4" xfId="4" builtinId="42"/>
    <cellStyle name="백분율" xfId="3" builtinId="5"/>
    <cellStyle name="백분율 2" xfId="6"/>
    <cellStyle name="쉼표 [0]" xfId="1" builtinId="6"/>
    <cellStyle name="통화 [0]" xfId="2" builtinId="7"/>
    <cellStyle name="표준" xfId="0" builtinId="0"/>
    <cellStyle name="표준 2" xfId="5"/>
  </cellStyles>
  <dxfs count="13">
    <dxf>
      <numFmt numFmtId="3" formatCode="#,##0"/>
      <alignment horizontal="general" vertical="center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</dxf>
    <dxf>
      <numFmt numFmtId="179" formatCode="#,##0_ "/>
    </dxf>
    <dxf>
      <numFmt numFmtId="1" formatCode="0"/>
    </dxf>
    <dxf>
      <numFmt numFmtId="180" formatCode="0.0"/>
    </dxf>
    <dxf>
      <numFmt numFmtId="2" formatCode="0.00"/>
    </dxf>
    <dxf>
      <numFmt numFmtId="18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B62" s="10"/>
        <tr r="B58" s="10"/>
        <tr r="B54" s="10"/>
        <tr r="B50" s="10"/>
        <tr r="B46" s="10"/>
        <tr r="B42" s="10"/>
        <tr r="B38" s="10"/>
        <tr r="B34" s="10"/>
        <tr r="B30" s="10"/>
        <tr r="B26" s="10"/>
        <tr r="B22" s="10"/>
        <tr r="B18" s="10"/>
        <tr r="B14" s="10"/>
        <tr r="B10" s="10"/>
        <tr r="B6" s="10"/>
        <tr r="B56" s="10"/>
        <tr r="B52" s="10"/>
        <tr r="B44" s="10"/>
        <tr r="B32" s="10"/>
        <tr r="B24" s="10"/>
        <tr r="B16" s="10"/>
        <tr r="B12" s="10"/>
        <tr r="B4" s="10"/>
        <tr r="B59" s="10"/>
        <tr r="B55" s="10"/>
        <tr r="B47" s="10"/>
        <tr r="B39" s="10"/>
        <tr r="B31" s="10"/>
        <tr r="B23" s="10"/>
        <tr r="B15" s="10"/>
        <tr r="B7" s="10"/>
        <tr r="B61" s="10"/>
        <tr r="B57" s="10"/>
        <tr r="B53" s="10"/>
        <tr r="B49" s="10"/>
        <tr r="B45" s="10"/>
        <tr r="B41" s="10"/>
        <tr r="B37" s="10"/>
        <tr r="B33" s="10"/>
        <tr r="B29" s="10"/>
        <tr r="B25" s="10"/>
        <tr r="B21" s="10"/>
        <tr r="B17" s="10"/>
        <tr r="B13" s="10"/>
        <tr r="B9" s="10"/>
        <tr r="B5" s="10"/>
        <tr r="B60" s="10"/>
        <tr r="B48" s="10"/>
        <tr r="B40" s="10"/>
        <tr r="B36" s="10"/>
        <tr r="B28" s="10"/>
        <tr r="B20" s="10"/>
        <tr r="B8" s="10"/>
        <tr r="B63" s="10"/>
        <tr r="B51" s="10"/>
        <tr r="B43" s="10"/>
        <tr r="B35" s="10"/>
        <tr r="B27" s="10"/>
        <tr r="B19" s="10"/>
        <tr r="B11" s="10"/>
        <tr r="C3" s="10"/>
        <tr r="C58" s="10"/>
        <tr r="C52" s="10"/>
        <tr r="C36" s="10"/>
        <tr r="C20" s="10"/>
        <tr r="C4" s="10"/>
        <tr r="C43" s="10"/>
        <tr r="C63" s="10"/>
        <tr r="C7" s="10"/>
        <tr r="C14" s="10"/>
        <tr r="C22" s="10"/>
        <tr r="C39" s="10"/>
        <tr r="C17" s="10"/>
        <tr r="C33" s="10"/>
        <tr r="C49" s="10"/>
        <tr r="C54" s="10"/>
        <tr r="C60" s="10"/>
        <tr r="C42" s="10"/>
        <tr r="C9" s="10"/>
        <tr r="C34" s="10"/>
        <tr r="C26" s="10"/>
        <tr r="C48" s="10"/>
        <tr r="C32" s="10"/>
        <tr r="C16" s="10"/>
        <tr r="C59" s="10"/>
        <tr r="C31" s="10"/>
        <tr r="C47" s="10"/>
        <tr r="C50" s="10"/>
        <tr r="C62" s="10"/>
        <tr r="C10" s="10"/>
        <tr r="C5" s="10"/>
        <tr r="C21" s="10"/>
        <tr r="C37" s="10"/>
        <tr r="C53" s="10"/>
        <tr r="C18" s="10"/>
        <tr r="C44" s="10"/>
        <tr r="C28" s="10"/>
        <tr r="C12" s="10"/>
        <tr r="C55" s="10"/>
        <tr r="C19" s="10"/>
        <tr r="C46" s="10"/>
        <tr r="C25" s="10"/>
        <tr r="C57" s="10"/>
        <tr r="C41" s="10"/>
        <tr r="C11" s="10"/>
        <tr r="C35" s="10"/>
        <tr r="C61" s="10"/>
        <tr r="C45" s="10"/>
        <tr r="C29" s="10"/>
        <tr r="C13" s="10"/>
        <tr r="C27" s="10"/>
        <tr r="C30" s="10"/>
        <tr r="C38" s="10"/>
        <tr r="C23" s="10"/>
        <tr r="C15" s="10"/>
        <tr r="C51" s="10"/>
        <tr r="C8" s="10"/>
        <tr r="C24" s="10"/>
        <tr r="C40" s="10"/>
        <tr r="C56" s="10"/>
        <tr r="C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65.038031828706" backgroundQuery="1" createdVersion="3" refreshedVersion="6" minRefreshableVersion="3" recordCount="0" tupleCache="1" supportSubquery="1" supportAdvancedDrill="1">
  <cacheSource type="external" connectionId="1"/>
  <cacheFields count="4">
    <cacheField name="[Measures].[MeasuresLevel]" caption="MeasuresLevel" numFmtId="0">
      <sharedItems count="1">
        <s v="[Measures].[합계: 판매금액]" c="합계: 판매금액"/>
      </sharedItems>
    </cacheField>
    <cacheField name="[판매].[고객업체].[고객업체]" caption="고객업체" numFmtId="0" hierarchy="3" level="1">
      <sharedItems count="14">
        <s v="[판매].[고객업체].&amp;[경성트레이딩]" c="경성트레이딩"/>
        <s v="[판매].[고객업체].&amp;[광성교역]" c="광성교역"/>
        <s v="[판매].[고객업체].&amp;[동광통상]" c="동광통상"/>
        <s v="[판매].[고객업체].&amp;[미림백화점]" c="미림백화점"/>
        <s v="[판매].[고객업체].&amp;[삼화상사]" c="삼화상사"/>
        <s v="[판매].[고객업체].&amp;[서주무역]" c="서주무역"/>
        <s v="[판매].[고객업체].&amp;[신영상사]" c="신영상사"/>
        <s v="[판매].[고객업체].&amp;[오성통상]" c="오성통상"/>
        <s v="[판매].[고객업체].&amp;[월드링크]" c="월드링크"/>
        <s v="[판매].[고객업체].&amp;[진흥]" c="진흥"/>
        <s v="[판매].[고객업체].&amp;[태강교역]" c="태강교역"/>
        <s v="[판매].[고객업체].&amp;[한미교역]" c="한미교역"/>
        <s v="[판매].[고객업체].&amp;[협우상사]" c="협우상사"/>
        <s v="[판매].[고객업체].&amp;[혜성백화점]" c="혜성백화점"/>
      </sharedItems>
    </cacheField>
    <cacheField name="[판매].[제품명].[제품명]" caption="제품명" numFmtId="0" hierarchy="5" level="1">
      <sharedItems count="23">
        <s v="[판매].[제품명].&amp;[대양 마말레이드]" c="대양 마말레이드"/>
        <s v="[판매].[제품명].&amp;[대양 특선 건과(배)]" c="대양 특선 건과(배)"/>
        <s v="[판매].[제품명].&amp;[대양 특선 건과(자두)]" c="대양 특선 건과(자두)"/>
        <s v="[판매].[제품명].&amp;[신한 초콜릿 소스]" c="신한 초콜릿 소스"/>
        <s v="[판매].[제품명].&amp;[유림 사과 통조림]" c="유림 사과 통조림"/>
        <s v="[판매].[제품명].&amp;[필로 믹스]" c="필로 믹스"/>
        <s v="[판매].[제품명].&amp;[앨리스 포장육]" c="앨리스 포장육"/>
        <s v="[판매].[제품명].&amp;[진미 트로피컬 캔디]" c="진미 트로피컬 캔디"/>
        <s v="[판매].[제품명].&amp;[태일 라이트 맥주]" c="태일 라이트 맥주"/>
        <s v="[판매].[제품명].&amp;[대양 특선 딸기 소스]" c="대양 특선 딸기 소스"/>
        <s v="[판매].[제품명].&amp;[태양 체리 시럽]" c="태양 체리 시럽"/>
        <s v="[판매].[제품명].&amp;[훈제 대합조개 통조림]" c="훈제 대합조개 통조림"/>
        <s v="[판매].[제품명].&amp;[대양 특선 블루베리 잼]" c="대양 특선 블루베리 잼"/>
        <s v="[판매].[제품명].&amp;[보스톤산 게살 통조림]" c="보스톤산 게살 통조림"/>
        <s v="[판매].[제품명].&amp;[신한 100% 파인애플 시럽]" c="신한 100% 파인애플 시럽"/>
        <s v="[판매].[제품명].&amp;[대관령 특제 버터]" c="대관령 특제 버터"/>
        <s v="[판매].[제품명].&amp;[한성 통밀가루]" c="한성 통밀가루"/>
        <s v="[판매].[제품명].&amp;[콜롬비아산 원두커피]" c="콜롬비아산 원두커피"/>
        <s v="[판매].[제품명].&amp;[대양 핫 케이크 소스]" c="대양 핫 케이크 소스"/>
        <s v="[판매].[제품명].&amp;[신한 100% 복숭아 시럽]" c="신한 100% 복숭아 시럽"/>
        <s v="[판매].[제품명].&amp;[서울 구이 김]" c="서울 구이 김"/>
        <s v="[판매].[제품명].&amp;[성보 야생 녹차]" c="성보 야생 녹차"/>
        <s v="[판매].[제품명].&amp;[태양 100% 오렌지 주스]" c="태양 100% 오렌지 주스"/>
      </sharedItems>
    </cacheField>
    <cacheField name="[판매].[제품분류].[제품분류]" caption="제품분류" numFmtId="0" hierarchy="4" level="1">
      <sharedItems count="7">
        <s v="[판매].[제품분류].&amp;[유제품]" c="유제품"/>
        <s v="[판매].[제품분류].&amp;[과자류]" c="과자류"/>
        <s v="[판매].[제품분류].&amp;[육류]" c="육류"/>
        <s v="[판매].[제품분류].&amp;[음료]" c="음료"/>
        <s v="[판매].[제품분류].&amp;[곡류]" c="곡류"/>
        <s v="[판매].[제품분류].&amp;[가공 식품]" c="가공 식품"/>
        <s v="[판매].[제품분류].&amp;[조미료]" c="조미료"/>
      </sharedItems>
    </cacheField>
  </cacheFields>
  <cacheHierarchies count="11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판매].[수주일]" caption="수주일" attribute="1" time="1" defaultMemberUniqueName="[판매].[수주일].[All]" allUniqueName="[판매].[수주일].[All]" dimensionUniqueName="[판매]" displayFolder="" count="2" memberValueDatatype="7" unbalanced="0"/>
    <cacheHierarchy uniqueName="[판매].[직원명]" caption="직원명" attribute="1" defaultMemberUniqueName="[판매].[직원명].[All]" allUniqueName="[판매].[직원명].[All]" dimensionUniqueName="[판매]" displayFolder="" count="2" memberValueDatatype="130" unbalanced="0"/>
    <cacheHierarchy uniqueName="[판매].[고객업체]" caption="고객업체" attribute="1" defaultMemberUniqueName="[판매].[고객업체].[All]" allUniqueName="[판매].[고객업체].[All]" allCaption="All" dimensionUniqueName="[판매]" displayFolder="" count="2" memberValueDatatype="130" unbalanced="0">
      <fieldsUsage count="2">
        <fieldUsage x="-1"/>
        <fieldUsage x="1"/>
      </fieldsUsage>
    </cacheHierarchy>
    <cacheHierarchy uniqueName="[판매].[제품분류]" caption="제품분류" attribute="1" defaultMemberUniqueName="[판매].[제품분류].[All]" allUniqueName="[판매].[제품분류].[All]" allCaption="All" dimensionUniqueName="[판매]" displayFolder="" count="2" memberValueDatatype="130" unbalanced="0">
      <fieldsUsage count="2">
        <fieldUsage x="-1"/>
        <fieldUsage x="3"/>
      </fieldsUsage>
    </cacheHierarchy>
    <cacheHierarchy uniqueName="[판매].[제품명]" caption="제품명" attribute="1" defaultMemberUniqueName="[판매].[제품명].[All]" allUniqueName="[판매].[제품명].[All]" allCaption="All" dimensionUniqueName="[판매]" displayFolder="" count="2" memberValueDatatype="130" unbalanced="0">
      <fieldsUsage count="2">
        <fieldUsage x="-1"/>
        <fieldUsage x="2"/>
      </fieldsUsage>
    </cacheHierarchy>
    <cacheHierarchy uniqueName="[판매].[판매금액]" caption="판매금액" attribute="1" defaultMemberUniqueName="[판매].[판매금액].[All]" allUniqueName="[판매].[판매금액].[All]" dimensionUniqueName="[판매]" displayFolder="" count="2" memberValueDatatype="20" unbalanced="0"/>
    <cacheHierarchy uniqueName="[Measures].[__XL_Count 판매]" caption="__XL_Count 판매" measure="1" displayFolder="" measureGroup="판매" count="0" hidden="1"/>
    <cacheHierarchy uniqueName="[Measures].[__No measures defined]" caption="__No measures defined" measure="1" displayFolder="" count="0" hidden="1"/>
    <cacheHierarchy uniqueName="[Measures].[개수: 직원명]" caption="개수: 직원명" measure="1" displayFolder="" measureGroup="판매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판매금액]" caption="합계: 판매금액" measure="1" displayFolder="" measureGroup="판매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tupleCache>
    <entries count="120">
      <n v="73600">
        <tpls c="4">
          <tpl fld="0" item="0"/>
          <tpl fld="1" item="6"/>
          <tpl hier="4" item="0"/>
          <tpl fld="2" item="13"/>
        </tpls>
      </n>
      <n v="193000">
        <tpls c="4">
          <tpl fld="0" item="0"/>
          <tpl fld="1" item="2"/>
          <tpl hier="4" item="0"/>
          <tpl fld="2" item="11"/>
        </tpls>
      </n>
      <n v="30000">
        <tpls c="4">
          <tpl fld="0" item="0"/>
          <tpl fld="1" item="0"/>
          <tpl hier="4" item="0"/>
          <tpl fld="2" item="1"/>
        </tpls>
      </n>
      <n v="63750">
        <tpls c="4">
          <tpl fld="0" item="0"/>
          <tpl fld="1" item="12"/>
          <tpl hier="4" item="0"/>
          <tpl fld="2" item="7"/>
        </tpls>
      </n>
      <n v="100000">
        <tpls c="4">
          <tpl fld="0" item="0"/>
          <tpl fld="1" item="4"/>
          <tpl hier="4" item="0"/>
          <tpl fld="2" item="9"/>
        </tpls>
      </n>
      <n v="119000">
        <tpls c="3">
          <tpl fld="0" item="0"/>
          <tpl fld="1" item="13"/>
          <tpl hier="4" item="0"/>
        </tpls>
      </n>
      <n v="68000">
        <tpls c="4">
          <tpl fld="0" item="0"/>
          <tpl fld="1" item="12"/>
          <tpl hier="4" item="0"/>
          <tpl fld="2" item="9"/>
        </tpls>
      </n>
      <n v="10500">
        <tpls c="4">
          <tpl fld="0" item="0"/>
          <tpl fld="1" item="11"/>
          <tpl hier="4" item="0"/>
          <tpl fld="2" item="2"/>
        </tpls>
      </n>
      <n v="59800">
        <tpls c="4">
          <tpl fld="0" item="0"/>
          <tpl fld="1" item="10"/>
          <tpl hier="4" item="0"/>
          <tpl fld="2" item="21"/>
        </tpls>
      </n>
      <n v="141250">
        <tpls c="3">
          <tpl fld="0" item="0"/>
          <tpl fld="1" item="10"/>
          <tpl hier="4" item="0"/>
        </tpls>
      </n>
      <n v="80000">
        <tpls c="4">
          <tpl fld="0" item="0"/>
          <tpl fld="1" item="8"/>
          <tpl hier="4" item="0"/>
          <tpl fld="2" item="9"/>
        </tpls>
      </n>
      <n v="92000">
        <tpls c="4">
          <tpl fld="0" item="0"/>
          <tpl fld="1" item="7"/>
          <tpl hier="4" item="0"/>
          <tpl fld="2" item="13"/>
        </tpls>
      </n>
      <n v="9650">
        <tpls c="4">
          <tpl fld="0" item="0"/>
          <tpl fld="1" item="5"/>
          <tpl hier="4" item="0"/>
          <tpl fld="2" item="11"/>
        </tpls>
      </n>
      <n v="178500">
        <tpls c="4">
          <tpl fld="0" item="0"/>
          <tpl fld="1" item="4"/>
          <tpl hier="4" item="0"/>
          <tpl fld="2" item="7"/>
        </tpls>
      </n>
      <n v="468300">
        <tpls c="3">
          <tpl fld="0" item="0"/>
          <tpl fld="1" item="4"/>
          <tpl hier="4" item="0"/>
        </tpls>
      </n>
      <n v="225000">
        <tpls c="4">
          <tpl fld="0" item="0"/>
          <tpl fld="1" item="3"/>
          <tpl hier="4" item="0"/>
          <tpl fld="2" item="12"/>
        </tpls>
      </n>
      <n v="12000">
        <tpls c="4">
          <tpl fld="0" item="0"/>
          <tpl fld="1" item="2"/>
          <tpl hier="4" item="0"/>
          <tpl fld="2" item="9"/>
        </tpls>
      </n>
      <n v="156000">
        <tpls c="4">
          <tpl fld="0" item="0"/>
          <tpl fld="1" item="1"/>
          <tpl hier="4" item="0"/>
          <tpl fld="2" item="6"/>
        </tpls>
      </n>
      <n v="18400">
        <tpls c="4">
          <tpl fld="0" item="0"/>
          <tpl fld="1" item="0"/>
          <tpl hier="4" item="0"/>
          <tpl fld="2" item="3"/>
        </tpls>
      </n>
      <n v="456900">
        <tpls c="3">
          <tpl fld="0" item="0"/>
          <tpl fld="1" item="0"/>
          <tpl hier="4" item="0"/>
        </tpls>
      </n>
      <n v="420000">
        <tpls c="4">
          <tpl fld="0" item="0"/>
          <tpl fld="1" item="12"/>
          <tpl hier="4" item="0"/>
          <tpl fld="2" item="8"/>
        </tpls>
      </n>
      <n v="90000">
        <tpls c="4">
          <tpl fld="0" item="0"/>
          <tpl fld="1" item="12"/>
          <tpl hier="4" item="0"/>
          <tpl fld="2" item="1"/>
        </tpls>
      </n>
      <n v="150500">
        <tpls c="3">
          <tpl fld="0" item="0"/>
          <tpl fld="1" item="11"/>
          <tpl hier="4" item="0"/>
        </tpls>
      </n>
      <n v="66000">
        <tpls c="4">
          <tpl fld="0" item="0"/>
          <tpl fld="1" item="9"/>
          <tpl hier="4" item="0"/>
          <tpl fld="2" item="19"/>
        </tpls>
      </n>
      <n v="195000">
        <tpls c="4">
          <tpl fld="0" item="0"/>
          <tpl fld="1" item="5"/>
          <tpl hier="4" item="0"/>
          <tpl fld="2" item="16"/>
        </tpls>
      </n>
      <n v="362525">
        <tpls c="3">
          <tpl fld="0" item="0"/>
          <tpl fld="1" item="3"/>
          <tpl hier="4" item="0"/>
        </tpls>
      </n>
      <n v="255000">
        <tpls c="3">
          <tpl fld="0" item="0"/>
          <tpl fld="1" item="2"/>
          <tpl hier="4" item="0"/>
        </tpls>
      </n>
      <n v="5206275">
        <tpls c="3">
          <tpl fld="0" item="0"/>
          <tpl hier="3" item="4294967295"/>
          <tpl hier="4" item="0"/>
        </tpls>
      </n>
      <n v="20000">
        <tpls c="4">
          <tpl fld="0" item="0"/>
          <tpl fld="1" item="10"/>
          <tpl hier="4" item="0"/>
          <tpl fld="2" item="20"/>
        </tpls>
      </n>
      <n v="1543250">
        <tpls c="3">
          <tpl fld="0" item="0"/>
          <tpl fld="1" item="7"/>
          <tpl hier="4" item="0"/>
        </tpls>
      </n>
      <n v="28950">
        <tpls c="4">
          <tpl fld="0" item="0"/>
          <tpl fld="1" item="3"/>
          <tpl hier="4" item="0"/>
          <tpl fld="2" item="11"/>
        </tpls>
      </n>
      <n v="3500">
        <tpls c="4">
          <tpl fld="0" item="0"/>
          <tpl fld="1" item="0"/>
          <tpl hier="4" item="0"/>
          <tpl fld="2" item="2"/>
        </tpls>
      </n>
      <n v="9200">
        <tpls c="4">
          <tpl fld="0" item="0"/>
          <tpl fld="1" item="10"/>
          <tpl hier="4" item="0"/>
          <tpl fld="2" item="3"/>
        </tpls>
      </n>
      <n v="20000">
        <tpls c="4">
          <tpl fld="0" item="0"/>
          <tpl fld="1" item="9"/>
          <tpl hier="4" item="0"/>
          <tpl fld="2" item="18"/>
        </tpls>
      </n>
      <n v="48250">
        <tpls c="4">
          <tpl fld="0" item="0"/>
          <tpl fld="1" item="7"/>
          <tpl hier="4" item="0"/>
          <tpl fld="2" item="11"/>
        </tpls>
      </n>
      <n v="121800">
        <tpls c="4">
          <tpl fld="0" item="0"/>
          <tpl fld="1" item="1"/>
          <tpl hier="4" item="0"/>
          <tpl fld="2" item="8"/>
        </tpls>
      </n>
      <n v="27000">
        <tpls c="4">
          <tpl fld="0" item="0"/>
          <tpl fld="1" item="13"/>
          <tpl hier="4" item="0"/>
          <tpl fld="2" item="22"/>
        </tpls>
      </n>
      <n v="25000">
        <tpls c="4">
          <tpl fld="0" item="0"/>
          <tpl fld="1" item="10"/>
          <tpl hier="4" item="0"/>
          <tpl fld="2" item="12"/>
        </tpls>
      </n>
      <n v="174000">
        <tpls c="4">
          <tpl fld="0" item="0"/>
          <tpl fld="1" item="5"/>
          <tpl hier="4" item="0"/>
          <tpl fld="2" item="15"/>
        </tpls>
      </n>
      <n v="53375">
        <tpls c="4">
          <tpl fld="0" item="0"/>
          <tpl fld="1" item="3"/>
          <tpl hier="4" item="0"/>
          <tpl fld="2" item="14"/>
        </tpls>
      </n>
      <n v="28000">
        <tpls c="4">
          <tpl fld="0" item="0"/>
          <tpl fld="1" item="0"/>
          <tpl hier="4" item="0"/>
          <tpl fld="2" item="5"/>
        </tpls>
      </n>
      <n v="290550">
        <tpls c="3">
          <tpl fld="0" item="0"/>
          <tpl fld="1" item="1"/>
          <tpl hier="4" item="0"/>
        </tpls>
      </n>
      <n v="50600">
        <tpls c="4">
          <tpl fld="0" item="0"/>
          <tpl fld="1" item="4"/>
          <tpl hier="4" item="0"/>
          <tpl fld="2" item="3"/>
        </tpls>
      </n>
      <n v="80000">
        <tpls c="3">
          <tpl fld="0" item="0"/>
          <tpl fld="1" item="8"/>
          <tpl hier="4" item="0"/>
        </tpls>
      </n>
      <n v="324000">
        <tpls c="4">
          <tpl fld="0" item="0"/>
          <tpl fld="1" item="0"/>
          <tpl hier="4" item="0"/>
          <tpl fld="2" item="0"/>
        </tpls>
      </n>
      <n v="53000">
        <tpls c="4">
          <tpl fld="0" item="0"/>
          <tpl fld="1" item="0"/>
          <tpl hier="4" item="0"/>
          <tpl fld="2" item="4"/>
        </tpls>
      </n>
      <n v="12750">
        <tpls c="4">
          <tpl fld="0" item="0"/>
          <tpl fld="1" item="1"/>
          <tpl hier="4" item="0"/>
          <tpl fld="2" item="7"/>
        </tpls>
      </n>
      <n v="50000">
        <tpls c="4">
          <tpl fld="0" item="0"/>
          <tpl fld="1" item="2"/>
          <tpl hier="4" item="0"/>
          <tpl fld="2" item="10"/>
        </tpls>
      </n>
      <n v="55200">
        <tpls c="4">
          <tpl fld="0" item="0"/>
          <tpl fld="1" item="3"/>
          <tpl hier="4" item="0"/>
          <tpl fld="2" item="13"/>
        </tpls>
      </n>
      <n v="139200">
        <tpls c="4">
          <tpl fld="0" item="0"/>
          <tpl fld="1" item="4"/>
          <tpl hier="4" item="0"/>
          <tpl fld="2" item="15"/>
        </tpls>
      </n>
      <n v="378650">
        <tpls c="3">
          <tpl fld="0" item="0"/>
          <tpl fld="1" item="5"/>
          <tpl hier="4" item="0"/>
        </tpls>
      </n>
      <n v="73600">
        <tpls c="3">
          <tpl fld="0" item="0"/>
          <tpl fld="1" item="6"/>
          <tpl hier="4" item="0"/>
        </tpls>
      </n>
      <n v="1403000">
        <tpls c="4">
          <tpl fld="0" item="0"/>
          <tpl fld="1" item="7"/>
          <tpl hier="4" item="0"/>
          <tpl fld="2" item="17"/>
        </tpls>
      </n>
      <n v="86000">
        <tpls c="3">
          <tpl fld="0" item="0"/>
          <tpl fld="1" item="9"/>
          <tpl hier="4" item="0"/>
        </tpls>
      </n>
      <n v="5250">
        <tpls c="4">
          <tpl fld="0" item="0"/>
          <tpl fld="1" item="10"/>
          <tpl hier="4" item="0"/>
          <tpl fld="2" item="2"/>
        </tpls>
      </n>
      <n v="22000">
        <tpls c="4">
          <tpl fld="0" item="0"/>
          <tpl fld="1" item="10"/>
          <tpl hier="4" item="0"/>
          <tpl fld="2" item="19"/>
        </tpls>
      </n>
      <n v="140000">
        <tpls c="4">
          <tpl fld="0" item="0"/>
          <tpl fld="1" item="11"/>
          <tpl hier="4" item="0"/>
          <tpl fld="2" item="8"/>
        </tpls>
      </n>
      <n v="159000">
        <tpls c="4">
          <tpl fld="0" item="0"/>
          <tpl fld="1" item="12"/>
          <tpl hier="4" item="0"/>
          <tpl fld="2" item="4"/>
        </tpls>
      </n>
      <n v="92000">
        <tpls c="4">
          <tpl fld="0" item="0"/>
          <tpl fld="1" item="13"/>
          <tpl hier="4" item="0"/>
          <tpl fld="2" item="17"/>
        </tpls>
      </n>
      <n v="800750">
        <tpls c="3">
          <tpl fld="0" item="0"/>
          <tpl fld="1" item="12"/>
          <tpl hier="4" item="0"/>
        </tpls>
      </n>
      <n v="342400">
        <tpls c="3">
          <tpl fld="0" item="0"/>
          <tpl fld="1" item="0"/>
          <tpl hier="4" item="10"/>
        </tpls>
      </n>
      <m>
        <tpls c="4">
          <tpl fld="0" item="0"/>
          <tpl fld="1" item="6"/>
          <tpl hier="4" item="10"/>
          <tpl fld="2" item="13"/>
        </tpls>
      </m>
      <m>
        <tpls c="4">
          <tpl fld="0" item="0"/>
          <tpl fld="1" item="2"/>
          <tpl hier="4" item="10"/>
          <tpl fld="2" item="11"/>
        </tpls>
      </m>
      <m>
        <tpls c="4">
          <tpl fld="0" item="0"/>
          <tpl fld="1" item="0"/>
          <tpl hier="4" item="10"/>
          <tpl fld="2" item="1"/>
        </tpls>
      </m>
      <n v="63750">
        <tpls c="4">
          <tpl fld="0" item="0"/>
          <tpl fld="1" item="12"/>
          <tpl hier="4" item="10"/>
          <tpl fld="2" item="7"/>
        </tpls>
      </n>
      <m>
        <tpls c="4">
          <tpl fld="0" item="0"/>
          <tpl fld="1" item="4"/>
          <tpl hier="4" item="10"/>
          <tpl fld="2" item="9"/>
        </tpls>
      </m>
      <m>
        <tpls c="3">
          <tpl fld="0" item="0"/>
          <tpl fld="1" item="13"/>
          <tpl hier="4" item="10"/>
        </tpls>
      </m>
      <m>
        <tpls c="4">
          <tpl fld="0" item="0"/>
          <tpl fld="1" item="12"/>
          <tpl hier="4" item="10"/>
          <tpl fld="2" item="9"/>
        </tpls>
      </m>
      <m>
        <tpls c="4">
          <tpl fld="0" item="0"/>
          <tpl fld="1" item="11"/>
          <tpl hier="4" item="10"/>
          <tpl fld="2" item="2"/>
        </tpls>
      </m>
      <m>
        <tpls c="4">
          <tpl fld="0" item="0"/>
          <tpl fld="1" item="10"/>
          <tpl hier="4" item="10"/>
          <tpl fld="2" item="21"/>
        </tpls>
      </m>
      <n v="9200">
        <tpls c="3">
          <tpl fld="0" item="0"/>
          <tpl fld="1" item="10"/>
          <tpl hier="4" item="10"/>
        </tpls>
      </n>
      <m>
        <tpls c="4">
          <tpl fld="0" item="0"/>
          <tpl fld="1" item="8"/>
          <tpl hier="4" item="10"/>
          <tpl fld="2" item="9"/>
        </tpls>
      </m>
      <m>
        <tpls c="4">
          <tpl fld="0" item="0"/>
          <tpl fld="1" item="7"/>
          <tpl hier="4" item="10"/>
          <tpl fld="2" item="13"/>
        </tpls>
      </m>
      <m>
        <tpls c="4">
          <tpl fld="0" item="0"/>
          <tpl fld="1" item="5"/>
          <tpl hier="4" item="10"/>
          <tpl fld="2" item="11"/>
        </tpls>
      </m>
      <n v="178500">
        <tpls c="4">
          <tpl fld="0" item="0"/>
          <tpl fld="1" item="4"/>
          <tpl hier="4" item="10"/>
          <tpl fld="2" item="7"/>
        </tpls>
      </n>
      <n v="229100">
        <tpls c="3">
          <tpl fld="0" item="0"/>
          <tpl fld="1" item="4"/>
          <tpl hier="4" item="10"/>
        </tpls>
      </n>
      <m>
        <tpls c="4">
          <tpl fld="0" item="0"/>
          <tpl fld="1" item="3"/>
          <tpl hier="4" item="10"/>
          <tpl fld="2" item="12"/>
        </tpls>
      </m>
      <m>
        <tpls c="4">
          <tpl fld="0" item="0"/>
          <tpl fld="1" item="2"/>
          <tpl hier="4" item="10"/>
          <tpl fld="2" item="9"/>
        </tpls>
      </m>
      <m>
        <tpls c="4">
          <tpl fld="0" item="0"/>
          <tpl fld="1" item="1"/>
          <tpl hier="4" item="10"/>
          <tpl fld="2" item="6"/>
        </tpls>
      </m>
      <n v="18400">
        <tpls c="4">
          <tpl fld="0" item="0"/>
          <tpl fld="1" item="0"/>
          <tpl hier="4" item="10"/>
          <tpl fld="2" item="3"/>
        </tpls>
      </n>
      <m>
        <tpls c="4">
          <tpl fld="0" item="0"/>
          <tpl fld="1" item="12"/>
          <tpl hier="4" item="10"/>
          <tpl fld="2" item="8"/>
        </tpls>
      </m>
      <m>
        <tpls c="4">
          <tpl fld="0" item="0"/>
          <tpl fld="1" item="12"/>
          <tpl hier="4" item="10"/>
          <tpl fld="2" item="1"/>
        </tpls>
      </m>
      <m>
        <tpls c="3">
          <tpl fld="0" item="0"/>
          <tpl fld="1" item="11"/>
          <tpl hier="4" item="10"/>
        </tpls>
      </m>
      <m>
        <tpls c="4">
          <tpl fld="0" item="0"/>
          <tpl fld="1" item="9"/>
          <tpl hier="4" item="10"/>
          <tpl fld="2" item="19"/>
        </tpls>
      </m>
      <m>
        <tpls c="4">
          <tpl fld="0" item="0"/>
          <tpl fld="1" item="5"/>
          <tpl hier="4" item="10"/>
          <tpl fld="2" item="16"/>
        </tpls>
      </m>
      <m>
        <tpls c="3">
          <tpl fld="0" item="0"/>
          <tpl fld="1" item="3"/>
          <tpl hier="4" item="10"/>
        </tpls>
      </m>
      <m>
        <tpls c="3">
          <tpl fld="0" item="0"/>
          <tpl fld="1" item="2"/>
          <tpl hier="4" item="10"/>
        </tpls>
      </m>
      <n v="677200">
        <tpls c="3">
          <tpl fld="0" item="0"/>
          <tpl hier="3" item="4294967295"/>
          <tpl hier="4" item="10"/>
        </tpls>
      </n>
      <m>
        <tpls c="4">
          <tpl fld="0" item="0"/>
          <tpl fld="1" item="10"/>
          <tpl hier="4" item="10"/>
          <tpl fld="2" item="20"/>
        </tpls>
      </m>
      <m>
        <tpls c="3">
          <tpl fld="0" item="0"/>
          <tpl fld="1" item="7"/>
          <tpl hier="4" item="10"/>
        </tpls>
      </m>
      <m>
        <tpls c="4">
          <tpl fld="0" item="0"/>
          <tpl fld="1" item="3"/>
          <tpl hier="4" item="10"/>
          <tpl fld="2" item="11"/>
        </tpls>
      </m>
      <m>
        <tpls c="4">
          <tpl fld="0" item="0"/>
          <tpl fld="1" item="0"/>
          <tpl hier="4" item="10"/>
          <tpl fld="2" item="2"/>
        </tpls>
      </m>
      <n v="9200">
        <tpls c="4">
          <tpl fld="0" item="0"/>
          <tpl fld="1" item="10"/>
          <tpl hier="4" item="10"/>
          <tpl fld="2" item="3"/>
        </tpls>
      </n>
      <n v="20000">
        <tpls c="4">
          <tpl fld="0" item="0"/>
          <tpl fld="1" item="9"/>
          <tpl hier="4" item="10"/>
          <tpl fld="2" item="18"/>
        </tpls>
      </n>
      <m>
        <tpls c="4">
          <tpl fld="0" item="0"/>
          <tpl fld="1" item="7"/>
          <tpl hier="4" item="10"/>
          <tpl fld="2" item="11"/>
        </tpls>
      </m>
      <m>
        <tpls c="4">
          <tpl fld="0" item="0"/>
          <tpl fld="1" item="1"/>
          <tpl hier="4" item="10"/>
          <tpl fld="2" item="8"/>
        </tpls>
      </m>
      <m>
        <tpls c="4">
          <tpl fld="0" item="0"/>
          <tpl fld="1" item="13"/>
          <tpl hier="4" item="10"/>
          <tpl fld="2" item="22"/>
        </tpls>
      </m>
      <m>
        <tpls c="4">
          <tpl fld="0" item="0"/>
          <tpl fld="1" item="10"/>
          <tpl hier="4" item="10"/>
          <tpl fld="2" item="12"/>
        </tpls>
      </m>
      <m>
        <tpls c="4">
          <tpl fld="0" item="0"/>
          <tpl fld="1" item="5"/>
          <tpl hier="4" item="10"/>
          <tpl fld="2" item="15"/>
        </tpls>
      </m>
      <m>
        <tpls c="4">
          <tpl fld="0" item="0"/>
          <tpl fld="1" item="3"/>
          <tpl hier="4" item="10"/>
          <tpl fld="2" item="14"/>
        </tpls>
      </m>
      <m>
        <tpls c="4">
          <tpl fld="0" item="0"/>
          <tpl fld="1" item="0"/>
          <tpl hier="4" item="10"/>
          <tpl fld="2" item="5"/>
        </tpls>
      </m>
      <n v="12750">
        <tpls c="3">
          <tpl fld="0" item="0"/>
          <tpl fld="1" item="1"/>
          <tpl hier="4" item="10"/>
        </tpls>
      </n>
      <n v="50600">
        <tpls c="4">
          <tpl fld="0" item="0"/>
          <tpl fld="1" item="4"/>
          <tpl hier="4" item="10"/>
          <tpl fld="2" item="3"/>
        </tpls>
      </n>
      <m>
        <tpls c="3">
          <tpl fld="0" item="0"/>
          <tpl fld="1" item="8"/>
          <tpl hier="4" item="10"/>
        </tpls>
      </m>
      <n v="324000">
        <tpls c="4">
          <tpl fld="0" item="0"/>
          <tpl fld="1" item="0"/>
          <tpl hier="4" item="10"/>
          <tpl fld="2" item="0"/>
        </tpls>
      </n>
      <m>
        <tpls c="4">
          <tpl fld="0" item="0"/>
          <tpl fld="1" item="0"/>
          <tpl hier="4" item="10"/>
          <tpl fld="2" item="4"/>
        </tpls>
      </m>
      <n v="12750">
        <tpls c="4">
          <tpl fld="0" item="0"/>
          <tpl fld="1" item="1"/>
          <tpl hier="4" item="10"/>
          <tpl fld="2" item="7"/>
        </tpls>
      </n>
      <m>
        <tpls c="4">
          <tpl fld="0" item="0"/>
          <tpl fld="1" item="2"/>
          <tpl hier="4" item="10"/>
          <tpl fld="2" item="10"/>
        </tpls>
      </m>
      <m>
        <tpls c="4">
          <tpl fld="0" item="0"/>
          <tpl fld="1" item="3"/>
          <tpl hier="4" item="10"/>
          <tpl fld="2" item="13"/>
        </tpls>
      </m>
      <m>
        <tpls c="4">
          <tpl fld="0" item="0"/>
          <tpl fld="1" item="4"/>
          <tpl hier="4" item="10"/>
          <tpl fld="2" item="15"/>
        </tpls>
      </m>
      <m>
        <tpls c="3">
          <tpl fld="0" item="0"/>
          <tpl fld="1" item="5"/>
          <tpl hier="4" item="10"/>
        </tpls>
      </m>
      <m>
        <tpls c="3">
          <tpl fld="0" item="0"/>
          <tpl fld="1" item="6"/>
          <tpl hier="4" item="10"/>
        </tpls>
      </m>
      <m>
        <tpls c="4">
          <tpl fld="0" item="0"/>
          <tpl fld="1" item="7"/>
          <tpl hier="4" item="10"/>
          <tpl fld="2" item="17"/>
        </tpls>
      </m>
      <n v="20000">
        <tpls c="3">
          <tpl fld="0" item="0"/>
          <tpl fld="1" item="9"/>
          <tpl hier="4" item="10"/>
        </tpls>
      </n>
      <m>
        <tpls c="4">
          <tpl fld="0" item="0"/>
          <tpl fld="1" item="10"/>
          <tpl hier="4" item="10"/>
          <tpl fld="2" item="2"/>
        </tpls>
      </m>
      <m>
        <tpls c="4">
          <tpl fld="0" item="0"/>
          <tpl fld="1" item="10"/>
          <tpl hier="4" item="10"/>
          <tpl fld="2" item="19"/>
        </tpls>
      </m>
      <m>
        <tpls c="4">
          <tpl fld="0" item="0"/>
          <tpl fld="1" item="11"/>
          <tpl hier="4" item="10"/>
          <tpl fld="2" item="8"/>
        </tpls>
      </m>
      <m>
        <tpls c="4">
          <tpl fld="0" item="0"/>
          <tpl fld="1" item="12"/>
          <tpl hier="4" item="10"/>
          <tpl fld="2" item="4"/>
        </tpls>
      </m>
      <m>
        <tpls c="4">
          <tpl fld="0" item="0"/>
          <tpl fld="1" item="13"/>
          <tpl hier="4" item="10"/>
          <tpl fld="2" item="17"/>
        </tpls>
      </m>
      <n v="63750">
        <tpls c="3">
          <tpl fld="0" item="0"/>
          <tpl fld="1" item="12"/>
          <tpl hier="4" item="10"/>
        </tpls>
      </n>
    </entries>
    <sets count="33">
      <set count="1" maxRank="1" setDefinition="{[판매].[제품분류].[All]}">
        <tpls c="1">
          <tpl hier="4" item="4294967295"/>
        </tpls>
      </set>
      <set count="1" maxRank="1" setDefinition="[판매].[고객업체].[All]">
        <tpls c="1">
          <tpl hier="3" item="4294967295"/>
        </tpls>
      </set>
      <set count="14" maxRank="1" setDefinition="[판매].[고객업체].[All].children">
        <tpls c="1">
          <tpl fld="1" item="0"/>
        </tpls>
      </set>
      <set maxRank="1" setDefinition="{[판매].[고객업체].[경성트레이닝],[판매].[제품명].[All].children}" queryFailed="1"/>
      <set maxRank="1" setDefinition="{[판매].[제품명].[All].children,[판매].[업체명].[경성트레이딩]}" queryFailed="1"/>
      <set maxRank="1" setDefinition="{[판매].[고객업체].&amp;[경성트레이딩],[판매].[제품명].[all].children}" queryFailed="1"/>
      <set maxRank="1" setDefinition="{[판매].[고객업체].&amp;[경성트레이딩],[판매].[제품명].[all]}" queryFailed="1"/>
      <set maxRank="1" setDefinition="{[판매].[고객업체].&amp;[경성트레이딩],[판매].[제품명]}" queryFailed="1"/>
      <set maxRank="1" setDefinition="{[판매].[고객업체].[경성트레이딩],[판매].[제품명]}" queryFailed="1"/>
      <set count="1" maxRank="1" setDefinition="{[판매].[제품분류].&amp;[유제품]}">
        <tpls c="1">
          <tpl fld="3" item="0"/>
        </tpls>
      </set>
      <set count="1" maxRank="1" setDefinition="{[판매].[제품분류].&amp;[과자류]}">
        <tpls c="1">
          <tpl fld="3" item="1"/>
        </tpls>
      </set>
      <set count="1" maxRank="1" setDefinition="{[판매].[제품분류].&amp;[육류]}">
        <tpls c="1">
          <tpl fld="3" item="2"/>
        </tpls>
      </set>
      <set count="1" maxRank="1" setDefinition="{[판매].[제품분류].&amp;[음료]}">
        <tpls c="1">
          <tpl fld="3" item="3"/>
        </tpls>
      </set>
      <set count="1" maxRank="1" setDefinition="{[판매].[제품분류].&amp;[곡류]}">
        <tpls c="1">
          <tpl fld="3" item="4"/>
        </tpls>
      </set>
      <set count="1" maxRank="1" setDefinition="{[판매].[제품분류].&amp;[가공 식품]}">
        <tpls c="1">
          <tpl fld="3" item="5"/>
        </tpls>
      </set>
      <set count="1" maxRank="1" setDefinition="{[판매].[제품분류].&amp;[조미료]}">
        <tpls c="1">
          <tpl fld="3" item="6"/>
        </tpls>
      </set>
      <set maxRank="1" setDefinition="{[판매].[고객업체].[경성트레이딩],[판매].[제품명].[all].chiledren}" queryFailed="1"/>
      <set maxRank="1" setDefinition="order([판매].[고객업체].[경성트레이딩],[판매].[제품명].members,[Measures].[합계: 판매금액])" queryFailed="1"/>
      <set maxRank="1" setDefinition="([판매].[고객업체].[경성트레이딩]*[판매].[제품].[all].children)" queryFailed="1"/>
      <set maxRank="1" setDefinition="{([판매].[고객업체].[경성트레이딩]*[판매].[제품].[all].children)}" queryFailed="1"/>
      <set count="6" maxRank="1" setDefinition="{([판매].[고객업체].[경성트레이딩]*[판매].[제품명].[all].children)}">
        <tpls c="2">
          <tpl fld="1" item="0"/>
          <tpl fld="2" item="0"/>
        </tpls>
      </set>
      <set count="6" maxRank="1" setDefinition="{([판매].[고객업체].[경성트레이딩]*[판매].[제품명].[all].children)}" sortType="descending">
        <tpls c="2">
          <tpl fld="1" item="0"/>
          <tpl fld="2" item="0"/>
        </tpls>
        <sortByTuple c="1">
          <tpl fld="0" item="0"/>
        </sortByTuple>
      </set>
      <set count="6" maxRank="1" setDefinition="([판매].[고객업체].[경성트레이딩]*[판매].[제품명].[all].children)">
        <tpls c="2">
          <tpl fld="1" item="0"/>
          <tpl fld="2" item="0"/>
        </tpls>
      </set>
      <set count="6" maxRank="1" setDefinition="([판매].[고객업체].[경성트레이딩]*[판매].[제품명].[all].children)" sortType="descending">
        <tpls c="2">
          <tpl fld="1" item="0"/>
          <tpl fld="2" item="0"/>
        </tpls>
        <sortByTuple c="1">
          <tpl fld="0" item="0"/>
        </sortByTuple>
      </set>
      <set count="3" maxRank="1" setDefinition="([판매].[고객업체].[동광통상]*[판매].[제품명].[all].children)">
        <tpls c="2">
          <tpl fld="1" item="2"/>
          <tpl fld="2" item="9"/>
        </tpls>
      </set>
      <set count="3" maxRank="1" setDefinition="([판매].[고객업체].[동광통상]*[판매].[제품명].[all].children)" sortType="descending">
        <tpls c="2">
          <tpl fld="1" item="2"/>
          <tpl fld="2" item="11"/>
        </tpls>
        <sortByTuple c="1">
          <tpl fld="0" item="0"/>
        </sortByTuple>
      </set>
      <set count="4" maxRank="1" setDefinition="([판매].[고객업체].[삼화상사]*[판매].[제품명].[all].children)">
        <tpls c="2">
          <tpl fld="1" item="4"/>
          <tpl fld="2" item="15"/>
        </tpls>
      </set>
      <set count="4" maxRank="1" setDefinition="([판매].[고객업체].[삼화상사]*[판매].[제품명].[all].children)" sortType="descending">
        <tpls c="2">
          <tpl fld="1" item="4"/>
          <tpl fld="2" item="7"/>
        </tpls>
        <sortByTuple c="1">
          <tpl fld="0" item="0"/>
        </sortByTuple>
      </set>
      <set count="3" maxRank="1" setDefinition="([판매].[고객업체].[오성통상]*[판매].[제품명].[all].children)">
        <tpls c="2">
          <tpl fld="1" item="7"/>
          <tpl fld="2" item="13"/>
        </tpls>
      </set>
      <set count="3" maxRank="1" setDefinition="([판매].[고객업체].[오성통상]*[판매].[제품명].[all].children)" sortType="descending">
        <tpls c="2">
          <tpl fld="1" item="7"/>
          <tpl fld="2" item="17"/>
        </tpls>
        <sortByTuple c="1">
          <tpl fld="0" item="0"/>
        </sortByTuple>
      </set>
      <set maxRank="1" setDefinition="[판매].[고객업체].[경성트레이딩]*[판매].[제품명]" queryFailed="1"/>
      <set maxRank="1" setDefinition="([판매].[고객업체].[경성트레이딩]*[판매].[제품명])" queryFailed="1"/>
      <set count="3" maxRank="1" setDefinition="([판매].[고객업체].[광성교역]*[판매].[제품명].[all].children)">
        <tpls c="2">
          <tpl fld="1" item="1"/>
          <tpl fld="2" item="6"/>
        </tpls>
      </set>
    </sets>
    <queryCache count="60">
      <query mdx="[Measures].[합계: 판매금액]">
        <tpls c="1">
          <tpl fld="0" item="0"/>
        </tpls>
      </query>
      <query mdx="[판매].[고객업체].&amp;[경성트레이딩]">
        <tpls c="1">
          <tpl fld="1" item="0"/>
        </tpls>
      </query>
      <query mdx="[판매].[제품명].&amp;[대양 마말레이드]">
        <tpls c="1">
          <tpl fld="2" item="0"/>
        </tpls>
      </query>
      <query mdx="[판매].[제품명].&amp;[대양 특선 건과(배)]">
        <tpls c="1">
          <tpl fld="2" item="1"/>
        </tpls>
      </query>
      <query mdx="[판매].[제품명].&amp;[대양 특선 건과(자두)]">
        <tpls c="1">
          <tpl fld="2" item="2"/>
        </tpls>
      </query>
      <query mdx="[판매].[제품명].&amp;[신한 초콜릿 소스]">
        <tpls c="1">
          <tpl fld="2" item="3"/>
        </tpls>
      </query>
      <query mdx="[판매].[제품명].&amp;[유림 사과 통조림]">
        <tpls c="1">
          <tpl fld="2" item="4"/>
        </tpls>
      </query>
      <query mdx="[판매].[제품명].&amp;[필로 믹스]">
        <tpls c="1">
          <tpl fld="2" item="5"/>
        </tpls>
      </query>
      <query mdx="[판매].[고객업체].&amp;[광성교역]">
        <tpls c="1">
          <tpl fld="1" item="1"/>
        </tpls>
      </query>
      <query mdx="[판매].[제품명].&amp;[앨리스 포장육]">
        <tpls c="1">
          <tpl fld="2" item="6"/>
        </tpls>
      </query>
      <query mdx="[판매].[제품명].&amp;[진미 트로피컬 캔디]">
        <tpls c="1">
          <tpl fld="2" item="7"/>
        </tpls>
      </query>
      <query mdx="[판매].[제품명].&amp;[태일 라이트 맥주]">
        <tpls c="1">
          <tpl fld="2" item="8"/>
        </tpls>
      </query>
      <query mdx="[판매].[고객업체].&amp;[동광통상]">
        <tpls c="1">
          <tpl fld="1" item="2"/>
        </tpls>
      </query>
      <query mdx="[판매].[제품명].&amp;[대양 특선 딸기 소스]">
        <tpls c="1">
          <tpl fld="2" item="9"/>
        </tpls>
      </query>
      <query mdx="[판매].[제품명].&amp;[태양 체리 시럽]">
        <tpls c="1">
          <tpl fld="2" item="10"/>
        </tpls>
      </query>
      <query mdx="[판매].[제품명].&amp;[훈제 대합조개 통조림]">
        <tpls c="1">
          <tpl fld="2" item="11"/>
        </tpls>
      </query>
      <query mdx="[판매].[고객업체].&amp;[미림백화점]">
        <tpls c="1">
          <tpl fld="1" item="3"/>
        </tpls>
      </query>
      <query mdx="[판매].[제품명].&amp;[대양 특선 블루베리 잼]">
        <tpls c="1">
          <tpl fld="2" item="12"/>
        </tpls>
      </query>
      <query mdx="[판매].[제품명].&amp;[보스톤산 게살 통조림]">
        <tpls c="1">
          <tpl fld="2" item="13"/>
        </tpls>
      </query>
      <query mdx="[판매].[제품명].&amp;[신한 100% 파인애플 시럽]">
        <tpls c="1">
          <tpl fld="2" item="14"/>
        </tpls>
      </query>
      <query mdx="[판매].[고객업체].&amp;[삼화상사]">
        <tpls c="1">
          <tpl fld="1" item="4"/>
        </tpls>
      </query>
      <query mdx="[판매].[제품명].&amp;[대관령 특제 버터]">
        <tpls c="1">
          <tpl fld="2" item="15"/>
        </tpls>
      </query>
      <query mdx="[판매].[고객업체].&amp;[서주무역]">
        <tpls c="1">
          <tpl fld="1" item="5"/>
        </tpls>
      </query>
      <query mdx="[판매].[제품명].&amp;[한성 통밀가루]">
        <tpls c="1">
          <tpl fld="2" item="16"/>
        </tpls>
      </query>
      <query mdx="[판매].[고객업체].&amp;[신영상사]">
        <tpls c="1">
          <tpl fld="1" item="6"/>
        </tpls>
      </query>
      <query mdx="[판매].[고객업체].&amp;[오성통상]">
        <tpls c="1">
          <tpl fld="1" item="7"/>
        </tpls>
      </query>
      <query mdx="[판매].[제품명].&amp;[콜롬비아산 원두커피]">
        <tpls c="1">
          <tpl fld="2" item="17"/>
        </tpls>
      </query>
      <query mdx="[판매].[고객업체].&amp;[월드링크]">
        <tpls c="1">
          <tpl fld="1" item="8"/>
        </tpls>
      </query>
      <query mdx="[판매].[고객업체].&amp;[진흥]">
        <tpls c="1">
          <tpl fld="1" item="9"/>
        </tpls>
      </query>
      <query mdx="[판매].[제품명].&amp;[대양 핫 케이크 소스]">
        <tpls c="1">
          <tpl fld="2" item="18"/>
        </tpls>
      </query>
      <query mdx="[판매].[제품명].&amp;[신한 100% 복숭아 시럽]">
        <tpls c="1">
          <tpl fld="2" item="19"/>
        </tpls>
      </query>
      <query mdx="[판매].[고객업체].&amp;[태강교역]">
        <tpls c="1">
          <tpl fld="1" item="10"/>
        </tpls>
      </query>
      <query mdx="[판매].[제품명].&amp;[서울 구이 김]">
        <tpls c="1">
          <tpl fld="2" item="20"/>
        </tpls>
      </query>
      <query mdx="[판매].[제품명].&amp;[성보 야생 녹차]">
        <tpls c="1">
          <tpl fld="2" item="21"/>
        </tpls>
      </query>
      <query mdx="[판매].[고객업체].&amp;[한미교역]">
        <tpls c="1">
          <tpl fld="1" item="11"/>
        </tpls>
      </query>
      <query mdx="[판매].[고객업체].&amp;[협우상사]">
        <tpls c="1">
          <tpl fld="1" item="12"/>
        </tpls>
      </query>
      <query mdx="[판매].[고객업체].&amp;[혜성백화점]">
        <tpls c="1">
          <tpl fld="1" item="13"/>
        </tpls>
      </query>
      <query mdx="[판매].[제품명].&amp;[태양 100% 오렌지 주스]">
        <tpls c="1">
          <tpl fld="2" item="22"/>
        </tpls>
      </query>
      <query mdx="[판매].[고객업체].[All]">
        <tpls c="1">
          <tpl hier="3" item="4294967295"/>
        </tpls>
      </query>
      <query mdx="[판매].[고객업체].[경성트레이딩]">
        <tpls c="1">
          <tpl fld="1" item="0"/>
        </tpls>
      </query>
      <query mdx="[판매].[제품명]">
        <tpls c="1">
          <tpl hier="5" item="4294967295"/>
        </tpls>
      </query>
      <query mdx="[판매].[제품명].[ALL].CHILDREND"/>
      <query mdx="[판매].[제품명].[필로 믹스]">
        <tpls c="1">
          <tpl fld="2" item="5"/>
        </tpls>
      </query>
      <query mdx="슬라이서_제품분류"/>
      <query mdx="slicer_제품분류"/>
      <query mdx="[판매].[업체].&amp;[혜성백화점]"/>
      <query mdx="[판매].[업체].&amp;[협우상사]"/>
      <query mdx="[판매].[업체].&amp;[한미교역]"/>
      <query mdx="[판매].[업체].&amp;[태강교역]"/>
      <query mdx="[판매].[업체].&amp;[진흥]"/>
      <query mdx="[판매].[업체].&amp;[오성통상]"/>
      <query mdx="[판매].[업체].&amp;[신영상사]"/>
      <query mdx="[판매].[업체].&amp;[서주무역]"/>
      <query mdx="[판매].[업체].&amp;[삼화상사]"/>
      <query mdx="[판매].[업체].&amp;[미림백화점]"/>
      <query mdx="[판매].[업체].&amp;[동광통상]"/>
      <query mdx="[판매].[업체].&amp;[광성교역]"/>
      <query mdx="[판매].[업체].&amp;[경성트레이딩]"/>
      <query mdx="[판매].[업체].&amp;[월드링크]"/>
      <query mdx="[판매].[업체].[All]"/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이승희" refreshedDate="42965.038032523145" backgroundQuery="1" createdVersion="6" refreshedVersion="6" minRefreshableVersion="3" recordCount="0" supportSubquery="1" supportAdvancedDrill="1">
  <cacheSource type="external" connectionId="1"/>
  <cacheFields count="1">
    <cacheField name="[판매].[제품분류].[제품분류]" caption="제품분류" numFmtId="0" hierarchy="3" level="1">
      <sharedItems containsSemiMixedTypes="0" containsNonDate="0" containsString="0"/>
    </cacheField>
  </cacheFields>
  <cacheHierarchies count="10">
    <cacheHierarchy uniqueName="[판매].[수주일]" caption="수주일" attribute="1" time="1" defaultMemberUniqueName="[판매].[수주일].[All]" allUniqueName="[판매].[수주일].[All]" dimensionUniqueName="[판매]" displayFolder="" count="0" memberValueDatatype="7" unbalanced="0"/>
    <cacheHierarchy uniqueName="[판매].[직원명]" caption="직원명" attribute="1" defaultMemberUniqueName="[판매].[직원명].[All]" allUniqueName="[판매].[직원명].[All]" dimensionUniqueName="[판매]" displayFolder="" count="0" memberValueDatatype="130" unbalanced="0"/>
    <cacheHierarchy uniqueName="[판매].[고객업체]" caption="고객업체" attribute="1" defaultMemberUniqueName="[판매].[고객업체].[All]" allUniqueName="[판매].[고객업체].[All]" dimensionUniqueName="[판매]" displayFolder="" count="2" memberValueDatatype="130" unbalanced="0"/>
    <cacheHierarchy uniqueName="[판매].[제품분류]" caption="제품분류" attribute="1" defaultMemberUniqueName="[판매].[제품분류].[All]" allUniqueName="[판매].[제품분류].[All]" dimensionUniqueName="[판매]" displayFolder="" count="2" memberValueDatatype="130" unbalanced="0">
      <fieldsUsage count="2">
        <fieldUsage x="-1"/>
        <fieldUsage x="0"/>
      </fieldsUsage>
    </cacheHierarchy>
    <cacheHierarchy uniqueName="[판매].[제품명]" caption="제품명" attribute="1" defaultMemberUniqueName="[판매].[제품명].[All]" allUniqueName="[판매].[제품명].[All]" dimensionUniqueName="[판매]" displayFolder="" count="2" memberValueDatatype="130" unbalanced="0"/>
    <cacheHierarchy uniqueName="[판매].[판매금액]" caption="판매금액" attribute="1" defaultMemberUniqueName="[판매].[판매금액].[All]" allUniqueName="[판매].[판매금액].[All]" dimensionUniqueName="[판매]" displayFolder="" count="0" memberValueDatatype="20" unbalanced="0"/>
    <cacheHierarchy uniqueName="[Measures].[__XL_Count 판매]" caption="__XL_Count 판매" measure="1" displayFolder="" measureGroup="판매" count="0" hidden="1"/>
    <cacheHierarchy uniqueName="[Measures].[__No measures defined]" caption="__No measures defined" measure="1" displayFolder="" count="0" hidden="1"/>
    <cacheHierarchy uniqueName="[Measures].[개수: 직원명]" caption="개수: 직원명" measure="1" displayFolder="" measureGroup="판매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합계: 판매금액]" caption="합계: 판매금액" measure="1" displayFolder="" measureGroup="판매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판매" uniqueName="[판매]" caption="판매"/>
  </dimensions>
  <measureGroups count="1">
    <measureGroup name="판매" caption="판매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15" applyNumberFormats="0" applyBorderFormats="0" applyFontFormats="0" applyPatternFormats="0" applyAlignmentFormats="0" applyWidthHeightFormats="1" dataCaption="값" updatedVersion="6" minRefreshableVersion="3" subtotalHiddenItems="1" itemPrintTitles="1" createdVersion="6" indent="0" outline="1" outlineData="1" multipleFieldFilters="0">
  <location ref="B3" firstHeaderRow="0" firstDataRow="0" firstDataCol="0" rowPageCount="1" colPageCount="1"/>
  <pivotFields count="1">
    <pivotField axis="axisPage" allDrilled="1" showAll="0" dataSourceSort="1" defaultAttributeDrillState="1">
      <items count="1">
        <item t="default"/>
      </items>
    </pivotField>
  </pivotFields>
  <pageFields count="1">
    <pageField fld="0" hier="3" name="[판매].[제품분류].[All]" cap="All"/>
  </pageFields>
  <formats count="5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</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확인3-06.xlsx!판매">
        <x15:activeTabTopLevelEntity name="[판매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판매" displayName="판매" ref="A1:F50" totalsRowShown="0" headerRowDxfId="7" dataDxfId="6">
  <autoFilter ref="A1:F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수주일" dataDxfId="5"/>
    <tableColumn id="2" name="직원명" dataDxfId="4"/>
    <tableColumn id="3" name="고객업체" dataDxfId="3"/>
    <tableColumn id="4" name="제품분류" dataDxfId="2"/>
    <tableColumn id="5" name="제품명" dataDxfId="1"/>
    <tableColumn id="6" name="판매금액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5" sqref="B1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7" sqref="F17"/>
    </sheetView>
  </sheetViews>
  <sheetFormatPr defaultRowHeight="16.5"/>
  <cols>
    <col min="1" max="1" width="2.625" customWidth="1"/>
    <col min="3" max="3" width="13" bestFit="1" customWidth="1"/>
    <col min="4" max="5" width="10.875" customWidth="1"/>
  </cols>
  <sheetData>
    <row r="2" spans="2:6" ht="17.25">
      <c r="B2" s="47" t="s">
        <v>0</v>
      </c>
      <c r="C2" s="47"/>
      <c r="D2" s="47"/>
      <c r="E2" s="47"/>
      <c r="F2" s="47"/>
    </row>
    <row r="4" spans="2:6">
      <c r="E4" s="1" t="s">
        <v>1</v>
      </c>
      <c r="F4" s="1" t="s">
        <v>2</v>
      </c>
    </row>
    <row r="5" spans="2:6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</row>
    <row r="6" spans="2:6">
      <c r="B6" s="11" t="s">
        <v>8</v>
      </c>
      <c r="C6" s="12" t="s">
        <v>9</v>
      </c>
      <c r="D6" s="13">
        <v>66073</v>
      </c>
      <c r="E6" s="13">
        <v>63588</v>
      </c>
      <c r="F6" s="14">
        <f>E6/D6</f>
        <v>0.96239008369530665</v>
      </c>
    </row>
    <row r="7" spans="2:6">
      <c r="B7" s="11" t="s">
        <v>10</v>
      </c>
      <c r="C7" s="12" t="s">
        <v>11</v>
      </c>
      <c r="D7" s="13">
        <v>10416</v>
      </c>
      <c r="E7" s="13">
        <v>10521</v>
      </c>
      <c r="F7" s="14">
        <f t="shared" ref="F7:F13" si="0">E7/D7</f>
        <v>1.0100806451612903</v>
      </c>
    </row>
    <row r="8" spans="2:6">
      <c r="B8" s="11" t="s">
        <v>12</v>
      </c>
      <c r="C8" s="12" t="s">
        <v>13</v>
      </c>
      <c r="D8" s="13">
        <v>9429</v>
      </c>
      <c r="E8" s="13">
        <v>8414</v>
      </c>
      <c r="F8" s="14">
        <f t="shared" si="0"/>
        <v>0.89235337787676317</v>
      </c>
    </row>
    <row r="9" spans="2:6">
      <c r="B9" s="11" t="s">
        <v>14</v>
      </c>
      <c r="C9" s="12" t="s">
        <v>15</v>
      </c>
      <c r="D9" s="13">
        <v>10563</v>
      </c>
      <c r="E9" s="13">
        <v>8610</v>
      </c>
      <c r="F9" s="14">
        <f t="shared" si="0"/>
        <v>0.81510934393638168</v>
      </c>
    </row>
    <row r="10" spans="2:6">
      <c r="B10" s="11" t="s">
        <v>16</v>
      </c>
      <c r="C10" s="12" t="s">
        <v>17</v>
      </c>
      <c r="D10" s="13">
        <v>9730</v>
      </c>
      <c r="E10" s="13">
        <v>7238</v>
      </c>
      <c r="F10" s="14">
        <f t="shared" si="0"/>
        <v>0.74388489208633091</v>
      </c>
    </row>
    <row r="11" spans="2:6">
      <c r="B11" s="11" t="s">
        <v>18</v>
      </c>
      <c r="C11" s="12" t="s">
        <v>19</v>
      </c>
      <c r="D11" s="13">
        <v>6293</v>
      </c>
      <c r="E11" s="13">
        <v>7714</v>
      </c>
      <c r="F11" s="14">
        <f t="shared" si="0"/>
        <v>1.2258064516129032</v>
      </c>
    </row>
    <row r="12" spans="2:6">
      <c r="B12" s="11" t="s">
        <v>20</v>
      </c>
      <c r="C12" s="12" t="s">
        <v>21</v>
      </c>
      <c r="D12" s="13">
        <v>38612</v>
      </c>
      <c r="E12" s="13">
        <v>28336</v>
      </c>
      <c r="F12" s="14">
        <f t="shared" si="0"/>
        <v>0.73386511965192169</v>
      </c>
    </row>
    <row r="13" spans="2:6">
      <c r="B13" s="11" t="s">
        <v>22</v>
      </c>
      <c r="C13" s="12" t="s">
        <v>23</v>
      </c>
      <c r="D13" s="13">
        <v>10234</v>
      </c>
      <c r="E13" s="13">
        <v>12551</v>
      </c>
      <c r="F13" s="14">
        <f t="shared" si="0"/>
        <v>1.2264021887824896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19" sqref="E19"/>
    </sheetView>
  </sheetViews>
  <sheetFormatPr defaultRowHeight="16.5"/>
  <cols>
    <col min="1" max="1" width="2.625" customWidth="1"/>
    <col min="3" max="3" width="13" bestFit="1" customWidth="1"/>
    <col min="4" max="5" width="10.875" customWidth="1"/>
  </cols>
  <sheetData>
    <row r="2" spans="2:6" ht="17.25">
      <c r="B2" s="48" t="s">
        <v>24</v>
      </c>
      <c r="C2" s="48"/>
      <c r="D2" s="48"/>
      <c r="E2" s="48"/>
      <c r="F2" s="48"/>
    </row>
    <row r="4" spans="2:6">
      <c r="E4" s="1" t="s">
        <v>25</v>
      </c>
      <c r="F4" s="1" t="s">
        <v>26</v>
      </c>
    </row>
    <row r="5" spans="2:6"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</row>
    <row r="6" spans="2:6">
      <c r="B6" s="11" t="s">
        <v>32</v>
      </c>
      <c r="C6" s="12" t="s">
        <v>9</v>
      </c>
      <c r="D6" s="13">
        <v>71428</v>
      </c>
      <c r="E6" s="13">
        <v>68852</v>
      </c>
      <c r="F6" s="14">
        <f>E6/D6</f>
        <v>0.9639357114856919</v>
      </c>
    </row>
    <row r="7" spans="2:6">
      <c r="B7" s="11" t="s">
        <v>10</v>
      </c>
      <c r="C7" s="12" t="s">
        <v>33</v>
      </c>
      <c r="D7" s="13">
        <v>12250</v>
      </c>
      <c r="E7" s="13">
        <v>11151</v>
      </c>
      <c r="F7" s="14">
        <f t="shared" ref="F7:F13" si="0">E7/D7</f>
        <v>0.91028571428571425</v>
      </c>
    </row>
    <row r="8" spans="2:6">
      <c r="B8" s="11" t="s">
        <v>12</v>
      </c>
      <c r="C8" s="12" t="s">
        <v>13</v>
      </c>
      <c r="D8" s="13">
        <v>10710</v>
      </c>
      <c r="E8" s="13">
        <v>12558</v>
      </c>
      <c r="F8" s="14">
        <f t="shared" si="0"/>
        <v>1.1725490196078432</v>
      </c>
    </row>
    <row r="9" spans="2:6">
      <c r="B9" s="11" t="s">
        <v>14</v>
      </c>
      <c r="C9" s="12" t="s">
        <v>34</v>
      </c>
      <c r="D9" s="13">
        <v>8708</v>
      </c>
      <c r="E9" s="13">
        <v>8344</v>
      </c>
      <c r="F9" s="14">
        <f t="shared" si="0"/>
        <v>0.95819935691318325</v>
      </c>
    </row>
    <row r="10" spans="2:6">
      <c r="B10" s="11" t="s">
        <v>16</v>
      </c>
      <c r="C10" s="12" t="s">
        <v>35</v>
      </c>
      <c r="D10" s="13">
        <v>9100</v>
      </c>
      <c r="E10" s="13">
        <v>7651</v>
      </c>
      <c r="F10" s="14">
        <f t="shared" si="0"/>
        <v>0.84076923076923082</v>
      </c>
    </row>
    <row r="11" spans="2:6">
      <c r="B11" s="11" t="s">
        <v>18</v>
      </c>
      <c r="C11" s="12" t="s">
        <v>19</v>
      </c>
      <c r="D11" s="13">
        <v>6825</v>
      </c>
      <c r="E11" s="13">
        <v>5488</v>
      </c>
      <c r="F11" s="14">
        <f t="shared" si="0"/>
        <v>0.80410256410256409</v>
      </c>
    </row>
    <row r="12" spans="2:6">
      <c r="B12" s="11" t="s">
        <v>20</v>
      </c>
      <c r="C12" s="12" t="s">
        <v>36</v>
      </c>
      <c r="D12" s="13">
        <v>39655</v>
      </c>
      <c r="E12" s="13">
        <v>34104</v>
      </c>
      <c r="F12" s="14">
        <f t="shared" si="0"/>
        <v>0.86001765225066196</v>
      </c>
    </row>
    <row r="13" spans="2:6">
      <c r="B13" s="11" t="s">
        <v>22</v>
      </c>
      <c r="C13" s="12" t="s">
        <v>23</v>
      </c>
      <c r="D13" s="13">
        <v>10465</v>
      </c>
      <c r="E13" s="13">
        <v>11424</v>
      </c>
      <c r="F13" s="14">
        <f t="shared" si="0"/>
        <v>1.0916387959866221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13" sqref="E13"/>
    </sheetView>
  </sheetViews>
  <sheetFormatPr defaultRowHeight="16.5"/>
  <cols>
    <col min="1" max="1" width="2.625" customWidth="1"/>
    <col min="3" max="3" width="13" bestFit="1" customWidth="1"/>
    <col min="4" max="5" width="10.875" customWidth="1"/>
  </cols>
  <sheetData>
    <row r="2" spans="2:6" ht="17.25">
      <c r="B2" s="47" t="s">
        <v>37</v>
      </c>
      <c r="C2" s="47"/>
      <c r="D2" s="47"/>
      <c r="E2" s="47"/>
      <c r="F2" s="47"/>
    </row>
    <row r="4" spans="2:6">
      <c r="E4" s="1" t="s">
        <v>1</v>
      </c>
      <c r="F4" s="1" t="s">
        <v>2</v>
      </c>
    </row>
    <row r="5" spans="2:6">
      <c r="B5" s="10" t="s">
        <v>27</v>
      </c>
      <c r="C5" s="10" t="s">
        <v>4</v>
      </c>
      <c r="D5" s="10" t="s">
        <v>5</v>
      </c>
      <c r="E5" s="10" t="s">
        <v>30</v>
      </c>
      <c r="F5" s="10" t="s">
        <v>7</v>
      </c>
    </row>
    <row r="6" spans="2:6">
      <c r="B6" s="11" t="s">
        <v>32</v>
      </c>
      <c r="C6" s="12" t="s">
        <v>9</v>
      </c>
      <c r="D6" s="13"/>
      <c r="E6" s="13"/>
      <c r="F6" s="14" t="str">
        <f>IFERROR(E6/D6,"")</f>
        <v/>
      </c>
    </row>
    <row r="7" spans="2:6">
      <c r="B7" s="11" t="s">
        <v>10</v>
      </c>
      <c r="C7" s="12" t="s">
        <v>11</v>
      </c>
      <c r="D7" s="13"/>
      <c r="E7" s="13"/>
      <c r="F7" s="14" t="str">
        <f t="shared" ref="F7:F13" si="0">IFERROR(E7/D7,"")</f>
        <v/>
      </c>
    </row>
    <row r="8" spans="2:6">
      <c r="B8" s="11" t="s">
        <v>12</v>
      </c>
      <c r="C8" s="12" t="s">
        <v>13</v>
      </c>
      <c r="D8" s="13"/>
      <c r="E8" s="13"/>
      <c r="F8" s="14" t="str">
        <f t="shared" si="0"/>
        <v/>
      </c>
    </row>
    <row r="9" spans="2:6">
      <c r="B9" s="11" t="s">
        <v>14</v>
      </c>
      <c r="C9" s="12" t="s">
        <v>15</v>
      </c>
      <c r="D9" s="13"/>
      <c r="E9" s="13"/>
      <c r="F9" s="14" t="str">
        <f t="shared" si="0"/>
        <v/>
      </c>
    </row>
    <row r="10" spans="2:6">
      <c r="B10" s="11" t="s">
        <v>16</v>
      </c>
      <c r="C10" s="12" t="s">
        <v>17</v>
      </c>
      <c r="D10" s="13"/>
      <c r="E10" s="13"/>
      <c r="F10" s="14" t="str">
        <f t="shared" si="0"/>
        <v/>
      </c>
    </row>
    <row r="11" spans="2:6">
      <c r="B11" s="11" t="s">
        <v>18</v>
      </c>
      <c r="C11" s="12" t="s">
        <v>19</v>
      </c>
      <c r="D11" s="13"/>
      <c r="E11" s="13"/>
      <c r="F11" s="14" t="str">
        <f t="shared" si="0"/>
        <v/>
      </c>
    </row>
    <row r="12" spans="2:6">
      <c r="B12" s="11" t="s">
        <v>20</v>
      </c>
      <c r="C12" s="12" t="s">
        <v>21</v>
      </c>
      <c r="D12" s="13"/>
      <c r="E12" s="13"/>
      <c r="F12" s="14" t="str">
        <f t="shared" si="0"/>
        <v/>
      </c>
    </row>
    <row r="13" spans="2:6">
      <c r="B13" s="11" t="s">
        <v>22</v>
      </c>
      <c r="C13" s="12" t="s">
        <v>23</v>
      </c>
      <c r="D13" s="13"/>
      <c r="E13" s="13"/>
      <c r="F13" s="14" t="str">
        <f t="shared" si="0"/>
        <v/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opLeftCell="A2" workbookViewId="0">
      <selection activeCell="D19" sqref="D19"/>
    </sheetView>
  </sheetViews>
  <sheetFormatPr defaultRowHeight="16.5"/>
  <cols>
    <col min="1" max="1" width="2.625" customWidth="1"/>
    <col min="2" max="2" width="11.125" bestFit="1" customWidth="1"/>
    <col min="3" max="3" width="13.75" bestFit="1" customWidth="1"/>
    <col min="6" max="6" width="11.125" bestFit="1" customWidth="1"/>
    <col min="7" max="7" width="13.75" bestFit="1" customWidth="1"/>
  </cols>
  <sheetData>
    <row r="2" spans="2:10" ht="17.25">
      <c r="B2" s="2" t="s">
        <v>38</v>
      </c>
      <c r="F2" s="3" t="s">
        <v>166</v>
      </c>
      <c r="J2" s="4" t="s">
        <v>60</v>
      </c>
    </row>
    <row r="4" spans="2:10">
      <c r="B4" s="15" t="s">
        <v>39</v>
      </c>
      <c r="C4" s="15" t="s">
        <v>40</v>
      </c>
      <c r="D4" s="15" t="s">
        <v>41</v>
      </c>
      <c r="F4" s="17" t="s">
        <v>39</v>
      </c>
      <c r="G4" s="17" t="s">
        <v>40</v>
      </c>
      <c r="H4" s="17" t="s">
        <v>42</v>
      </c>
    </row>
    <row r="5" spans="2:10">
      <c r="B5" s="16">
        <v>43313</v>
      </c>
      <c r="C5" s="11" t="s">
        <v>43</v>
      </c>
      <c r="D5" s="13">
        <v>56</v>
      </c>
      <c r="F5" s="16">
        <v>43313</v>
      </c>
      <c r="G5" s="11" t="s">
        <v>44</v>
      </c>
      <c r="H5" s="13">
        <v>7</v>
      </c>
    </row>
    <row r="6" spans="2:10">
      <c r="B6" s="16">
        <v>43314</v>
      </c>
      <c r="C6" s="11" t="s">
        <v>45</v>
      </c>
      <c r="D6" s="13">
        <v>43</v>
      </c>
      <c r="F6" s="16">
        <v>43315</v>
      </c>
      <c r="G6" s="11" t="s">
        <v>46</v>
      </c>
      <c r="H6" s="13">
        <v>12</v>
      </c>
    </row>
    <row r="7" spans="2:10">
      <c r="B7" s="16">
        <v>43315</v>
      </c>
      <c r="C7" s="11" t="s">
        <v>47</v>
      </c>
      <c r="D7" s="13">
        <v>91</v>
      </c>
      <c r="F7" s="16">
        <v>43316</v>
      </c>
      <c r="G7" s="11" t="s">
        <v>43</v>
      </c>
      <c r="H7" s="13">
        <v>24</v>
      </c>
    </row>
    <row r="8" spans="2:10">
      <c r="B8" s="16">
        <v>43316</v>
      </c>
      <c r="C8" s="11" t="s">
        <v>48</v>
      </c>
      <c r="D8" s="13">
        <v>39</v>
      </c>
      <c r="F8" s="16">
        <v>43317</v>
      </c>
      <c r="G8" s="11" t="s">
        <v>49</v>
      </c>
      <c r="H8" s="13">
        <v>22</v>
      </c>
    </row>
    <row r="9" spans="2:10">
      <c r="B9" s="16">
        <v>43317</v>
      </c>
      <c r="C9" s="11" t="s">
        <v>45</v>
      </c>
      <c r="D9" s="13">
        <v>78</v>
      </c>
      <c r="F9" s="16">
        <v>43320</v>
      </c>
      <c r="G9" s="11" t="s">
        <v>50</v>
      </c>
      <c r="H9" s="13">
        <v>11</v>
      </c>
    </row>
    <row r="10" spans="2:10">
      <c r="B10" s="16">
        <v>43320</v>
      </c>
      <c r="C10" s="11" t="s">
        <v>49</v>
      </c>
      <c r="D10" s="13">
        <v>39</v>
      </c>
      <c r="F10" s="16">
        <v>43321</v>
      </c>
      <c r="G10" s="11" t="s">
        <v>51</v>
      </c>
      <c r="H10" s="13">
        <v>14</v>
      </c>
    </row>
    <row r="11" spans="2:10">
      <c r="B11" s="16">
        <v>43321</v>
      </c>
      <c r="C11" s="11" t="s">
        <v>43</v>
      </c>
      <c r="D11" s="13">
        <v>65</v>
      </c>
      <c r="F11" s="16">
        <v>43323</v>
      </c>
      <c r="G11" s="11" t="s">
        <v>46</v>
      </c>
      <c r="H11" s="13">
        <v>8</v>
      </c>
    </row>
    <row r="12" spans="2:10">
      <c r="B12" s="16">
        <v>43322</v>
      </c>
      <c r="C12" s="11" t="s">
        <v>52</v>
      </c>
      <c r="D12" s="13">
        <v>78</v>
      </c>
      <c r="F12" s="16">
        <v>43324</v>
      </c>
      <c r="G12" s="11" t="s">
        <v>53</v>
      </c>
      <c r="H12" s="13">
        <v>10</v>
      </c>
    </row>
    <row r="13" spans="2:10">
      <c r="B13" s="16">
        <v>43323</v>
      </c>
      <c r="C13" s="11" t="s">
        <v>45</v>
      </c>
      <c r="D13" s="13">
        <v>45</v>
      </c>
      <c r="F13" s="16">
        <v>43327</v>
      </c>
      <c r="G13" s="11" t="s">
        <v>45</v>
      </c>
      <c r="H13" s="13">
        <v>9</v>
      </c>
    </row>
    <row r="14" spans="2:10">
      <c r="B14" s="16">
        <v>43324</v>
      </c>
      <c r="C14" s="11" t="s">
        <v>53</v>
      </c>
      <c r="D14" s="13">
        <v>39</v>
      </c>
      <c r="F14" s="16">
        <v>43328</v>
      </c>
      <c r="G14" s="11" t="s">
        <v>46</v>
      </c>
      <c r="H14" s="13">
        <v>39</v>
      </c>
    </row>
    <row r="15" spans="2:10">
      <c r="B15" s="16">
        <v>43327</v>
      </c>
      <c r="C15" s="11" t="s">
        <v>54</v>
      </c>
      <c r="D15" s="13">
        <v>26</v>
      </c>
      <c r="F15" s="16">
        <v>43329</v>
      </c>
      <c r="G15" s="11" t="s">
        <v>46</v>
      </c>
      <c r="H15" s="13">
        <v>65</v>
      </c>
    </row>
    <row r="16" spans="2:10">
      <c r="B16" s="16">
        <v>43328</v>
      </c>
      <c r="C16" s="11" t="s">
        <v>43</v>
      </c>
      <c r="D16" s="13">
        <v>39</v>
      </c>
      <c r="F16" s="16">
        <v>43331</v>
      </c>
      <c r="G16" s="11" t="s">
        <v>50</v>
      </c>
      <c r="H16" s="13">
        <v>39</v>
      </c>
    </row>
    <row r="17" spans="2:8">
      <c r="B17" s="16">
        <v>43329</v>
      </c>
      <c r="C17" s="11" t="s">
        <v>48</v>
      </c>
      <c r="D17" s="13">
        <v>17</v>
      </c>
      <c r="F17" s="16">
        <v>43334</v>
      </c>
      <c r="G17" s="11" t="s">
        <v>55</v>
      </c>
      <c r="H17" s="13">
        <v>78</v>
      </c>
    </row>
    <row r="18" spans="2:8">
      <c r="B18" s="16">
        <v>43330</v>
      </c>
      <c r="C18" s="11" t="s">
        <v>53</v>
      </c>
      <c r="D18" s="13">
        <v>39</v>
      </c>
      <c r="F18" s="16">
        <v>43335</v>
      </c>
      <c r="G18" s="11" t="s">
        <v>56</v>
      </c>
      <c r="H18" s="13">
        <v>26</v>
      </c>
    </row>
    <row r="19" spans="2:8">
      <c r="B19" s="16">
        <v>43331</v>
      </c>
      <c r="C19" s="11" t="s">
        <v>53</v>
      </c>
      <c r="D19" s="13">
        <v>25</v>
      </c>
      <c r="F19" s="16">
        <v>43336</v>
      </c>
      <c r="G19" s="11" t="s">
        <v>48</v>
      </c>
      <c r="H19" s="13">
        <v>13</v>
      </c>
    </row>
    <row r="20" spans="2:8">
      <c r="B20" s="16">
        <v>43334</v>
      </c>
      <c r="C20" s="11" t="s">
        <v>45</v>
      </c>
      <c r="D20" s="13">
        <v>54</v>
      </c>
      <c r="F20" s="16">
        <v>43338</v>
      </c>
      <c r="G20" s="11" t="s">
        <v>53</v>
      </c>
      <c r="H20" s="13">
        <v>65</v>
      </c>
    </row>
    <row r="21" spans="2:8">
      <c r="B21" s="16">
        <v>43335</v>
      </c>
      <c r="C21" s="11" t="s">
        <v>57</v>
      </c>
      <c r="D21" s="13">
        <v>65</v>
      </c>
      <c r="F21" s="16">
        <v>43341</v>
      </c>
      <c r="G21" s="11" t="s">
        <v>58</v>
      </c>
      <c r="H21" s="13">
        <v>91</v>
      </c>
    </row>
    <row r="22" spans="2:8">
      <c r="B22" s="16">
        <v>43336</v>
      </c>
      <c r="C22" s="11" t="s">
        <v>58</v>
      </c>
      <c r="D22" s="13">
        <v>78</v>
      </c>
      <c r="F22" s="16">
        <v>43342</v>
      </c>
      <c r="G22" s="11" t="s">
        <v>50</v>
      </c>
      <c r="H22" s="13">
        <v>19</v>
      </c>
    </row>
    <row r="23" spans="2:8">
      <c r="B23" s="16">
        <v>43337</v>
      </c>
      <c r="C23" s="11" t="s">
        <v>43</v>
      </c>
      <c r="D23" s="13">
        <v>26</v>
      </c>
      <c r="F23" s="16">
        <v>43343</v>
      </c>
      <c r="G23" s="11" t="s">
        <v>59</v>
      </c>
      <c r="H23" s="13">
        <v>52</v>
      </c>
    </row>
    <row r="24" spans="2:8">
      <c r="B24" s="16">
        <v>43338</v>
      </c>
      <c r="C24" s="11" t="s">
        <v>48</v>
      </c>
      <c r="D24" s="13">
        <v>91</v>
      </c>
    </row>
    <row r="25" spans="2:8">
      <c r="B25" s="16">
        <v>43341</v>
      </c>
      <c r="C25" s="11" t="s">
        <v>45</v>
      </c>
      <c r="D25" s="13">
        <v>65</v>
      </c>
    </row>
    <row r="26" spans="2:8">
      <c r="B26" s="16">
        <v>43342</v>
      </c>
      <c r="C26" s="11" t="s">
        <v>43</v>
      </c>
      <c r="D26" s="13">
        <v>78</v>
      </c>
    </row>
    <row r="27" spans="2:8">
      <c r="B27" s="16">
        <v>43343</v>
      </c>
      <c r="C27" s="11" t="s">
        <v>53</v>
      </c>
      <c r="D27" s="13">
        <v>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E9" sqref="E9"/>
    </sheetView>
  </sheetViews>
  <sheetFormatPr defaultRowHeight="22.5" customHeight="1"/>
  <cols>
    <col min="2" max="3" width="15.625" customWidth="1"/>
  </cols>
  <sheetData>
    <row r="2" spans="2:3" ht="22.5" customHeight="1">
      <c r="B2" s="18" t="s">
        <v>61</v>
      </c>
      <c r="C2" s="19">
        <v>0.2</v>
      </c>
    </row>
    <row r="4" spans="2:3" ht="22.5" customHeight="1">
      <c r="B4" s="18" t="s">
        <v>62</v>
      </c>
      <c r="C4" s="20" t="s">
        <v>63</v>
      </c>
    </row>
    <row r="5" spans="2:3" ht="22.5" customHeight="1">
      <c r="B5" s="18" t="s">
        <v>64</v>
      </c>
      <c r="C5" s="20" t="s">
        <v>99</v>
      </c>
    </row>
    <row r="6" spans="2:3" ht="22.5" customHeight="1">
      <c r="B6" s="18" t="s">
        <v>65</v>
      </c>
      <c r="C6" s="21">
        <v>68</v>
      </c>
    </row>
    <row r="7" spans="2:3" ht="22.5" customHeight="1">
      <c r="B7" s="18" t="s">
        <v>66</v>
      </c>
      <c r="C7" s="22">
        <v>230000</v>
      </c>
    </row>
    <row r="8" spans="2:3" ht="22.5" customHeight="1">
      <c r="B8" s="18" t="s">
        <v>67</v>
      </c>
      <c r="C8" s="23">
        <f>C6*C7</f>
        <v>15640000</v>
      </c>
    </row>
    <row r="9" spans="2:3" ht="22.5" customHeight="1">
      <c r="B9" s="18" t="s">
        <v>68</v>
      </c>
      <c r="C9" s="23">
        <f>C6*C7*C2</f>
        <v>3128000</v>
      </c>
    </row>
    <row r="10" spans="2:3" ht="22.5" customHeight="1">
      <c r="B10" s="18" t="s">
        <v>69</v>
      </c>
      <c r="C10" s="23">
        <f>C8-C9</f>
        <v>12512000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I4" sqref="I4"/>
    </sheetView>
  </sheetViews>
  <sheetFormatPr defaultRowHeight="16.5"/>
  <cols>
    <col min="1" max="1" width="2.625" customWidth="1"/>
  </cols>
  <sheetData>
    <row r="2" spans="2:7" ht="20.25">
      <c r="B2" s="5" t="s">
        <v>70</v>
      </c>
      <c r="C2" s="6"/>
      <c r="D2" s="6"/>
      <c r="E2" s="6"/>
      <c r="F2" s="6"/>
      <c r="G2" s="6"/>
    </row>
    <row r="3" spans="2:7">
      <c r="B3" s="6"/>
      <c r="C3" s="6"/>
      <c r="D3" s="7" t="s">
        <v>71</v>
      </c>
      <c r="E3" s="24" t="s">
        <v>46</v>
      </c>
      <c r="F3" s="24" t="s">
        <v>72</v>
      </c>
      <c r="G3" s="24" t="s">
        <v>73</v>
      </c>
    </row>
    <row r="4" spans="2:7">
      <c r="B4" s="6"/>
      <c r="C4" s="6"/>
      <c r="D4" s="6"/>
      <c r="E4" s="30">
        <v>0.3</v>
      </c>
      <c r="F4" s="30">
        <v>0.3</v>
      </c>
      <c r="G4" s="30">
        <v>0.4</v>
      </c>
    </row>
    <row r="5" spans="2:7">
      <c r="B5" s="6"/>
      <c r="C5" s="6"/>
      <c r="D5" s="6"/>
      <c r="E5" s="6"/>
      <c r="F5" s="6"/>
      <c r="G5" s="6"/>
    </row>
    <row r="6" spans="2:7">
      <c r="B6" s="24" t="s">
        <v>74</v>
      </c>
      <c r="C6" s="24" t="s">
        <v>46</v>
      </c>
      <c r="D6" s="24" t="s">
        <v>72</v>
      </c>
      <c r="E6" s="24" t="s">
        <v>73</v>
      </c>
      <c r="F6" s="24" t="s">
        <v>75</v>
      </c>
      <c r="G6" s="24" t="s">
        <v>76</v>
      </c>
    </row>
    <row r="7" spans="2:7">
      <c r="B7" s="25" t="s">
        <v>77</v>
      </c>
      <c r="C7" s="26">
        <v>80</v>
      </c>
      <c r="D7" s="26">
        <v>100</v>
      </c>
      <c r="E7" s="26">
        <v>100</v>
      </c>
      <c r="F7" s="27">
        <f>AVERAGE(C7:E7)</f>
        <v>93.333333333333329</v>
      </c>
      <c r="G7" s="27">
        <f>C7*$E$4+D7*$F$4+E7*$G$4</f>
        <v>94</v>
      </c>
    </row>
    <row r="8" spans="2:7">
      <c r="B8" s="25" t="s">
        <v>78</v>
      </c>
      <c r="C8" s="26">
        <v>90</v>
      </c>
      <c r="D8" s="26">
        <v>30</v>
      </c>
      <c r="E8" s="26">
        <v>40</v>
      </c>
      <c r="F8" s="27">
        <f t="shared" ref="F8:F21" si="0">AVERAGE(C8:E8)</f>
        <v>53.333333333333336</v>
      </c>
      <c r="G8" s="27">
        <f t="shared" ref="G8:G21" si="1">C8*$E$4+D8*$F$4+E8*$G$4</f>
        <v>52</v>
      </c>
    </row>
    <row r="9" spans="2:7">
      <c r="B9" s="25" t="s">
        <v>79</v>
      </c>
      <c r="C9" s="26">
        <v>85</v>
      </c>
      <c r="D9" s="26">
        <v>78</v>
      </c>
      <c r="E9" s="26">
        <v>95</v>
      </c>
      <c r="F9" s="27">
        <f t="shared" si="0"/>
        <v>86</v>
      </c>
      <c r="G9" s="27">
        <f t="shared" si="1"/>
        <v>86.9</v>
      </c>
    </row>
    <row r="10" spans="2:7">
      <c r="B10" s="25" t="s">
        <v>80</v>
      </c>
      <c r="C10" s="26">
        <v>93</v>
      </c>
      <c r="D10" s="26">
        <v>60</v>
      </c>
      <c r="E10" s="26">
        <v>35</v>
      </c>
      <c r="F10" s="27">
        <f t="shared" si="0"/>
        <v>62.666666666666664</v>
      </c>
      <c r="G10" s="27">
        <f t="shared" si="1"/>
        <v>59.9</v>
      </c>
    </row>
    <row r="11" spans="2:7">
      <c r="B11" s="25" t="s">
        <v>92</v>
      </c>
      <c r="C11" s="26">
        <v>70</v>
      </c>
      <c r="D11" s="26">
        <v>37</v>
      </c>
      <c r="E11" s="26">
        <v>77</v>
      </c>
      <c r="F11" s="27">
        <f t="shared" si="0"/>
        <v>61.333333333333336</v>
      </c>
      <c r="G11" s="27">
        <f t="shared" si="1"/>
        <v>62.900000000000006</v>
      </c>
    </row>
    <row r="12" spans="2:7">
      <c r="B12" s="25" t="s">
        <v>81</v>
      </c>
      <c r="C12" s="26">
        <v>88</v>
      </c>
      <c r="D12" s="26">
        <v>70</v>
      </c>
      <c r="E12" s="26">
        <v>90</v>
      </c>
      <c r="F12" s="27">
        <f t="shared" si="0"/>
        <v>82.666666666666671</v>
      </c>
      <c r="G12" s="27">
        <f t="shared" si="1"/>
        <v>83.4</v>
      </c>
    </row>
    <row r="13" spans="2:7">
      <c r="B13" s="25" t="s">
        <v>91</v>
      </c>
      <c r="C13" s="26">
        <v>90</v>
      </c>
      <c r="D13" s="26">
        <v>95</v>
      </c>
      <c r="E13" s="26">
        <v>70</v>
      </c>
      <c r="F13" s="27">
        <f t="shared" si="0"/>
        <v>85</v>
      </c>
      <c r="G13" s="27">
        <f t="shared" si="1"/>
        <v>83.5</v>
      </c>
    </row>
    <row r="14" spans="2:7">
      <c r="B14" s="25" t="s">
        <v>82</v>
      </c>
      <c r="C14" s="26">
        <v>70</v>
      </c>
      <c r="D14" s="26">
        <v>77</v>
      </c>
      <c r="E14" s="26">
        <v>80</v>
      </c>
      <c r="F14" s="27">
        <f t="shared" si="0"/>
        <v>75.666666666666671</v>
      </c>
      <c r="G14" s="27">
        <f t="shared" si="1"/>
        <v>76.099999999999994</v>
      </c>
    </row>
    <row r="15" spans="2:7">
      <c r="B15" s="25" t="s">
        <v>83</v>
      </c>
      <c r="C15" s="26">
        <v>80</v>
      </c>
      <c r="D15" s="26">
        <v>78</v>
      </c>
      <c r="E15" s="26">
        <v>100</v>
      </c>
      <c r="F15" s="27">
        <f t="shared" si="0"/>
        <v>86</v>
      </c>
      <c r="G15" s="27">
        <f t="shared" si="1"/>
        <v>87.4</v>
      </c>
    </row>
    <row r="16" spans="2:7">
      <c r="B16" s="25" t="s">
        <v>84</v>
      </c>
      <c r="C16" s="26">
        <v>50</v>
      </c>
      <c r="D16" s="26">
        <v>0</v>
      </c>
      <c r="E16" s="26">
        <v>48</v>
      </c>
      <c r="F16" s="27">
        <f t="shared" si="0"/>
        <v>32.666666666666664</v>
      </c>
      <c r="G16" s="27">
        <f t="shared" si="1"/>
        <v>34.200000000000003</v>
      </c>
    </row>
    <row r="17" spans="2:7">
      <c r="B17" s="25" t="s">
        <v>85</v>
      </c>
      <c r="C17" s="26">
        <v>85</v>
      </c>
      <c r="D17" s="26">
        <v>69</v>
      </c>
      <c r="E17" s="26">
        <v>42</v>
      </c>
      <c r="F17" s="27">
        <f t="shared" si="0"/>
        <v>65.333333333333329</v>
      </c>
      <c r="G17" s="27">
        <f t="shared" si="1"/>
        <v>63</v>
      </c>
    </row>
    <row r="18" spans="2:7">
      <c r="B18" s="25" t="s">
        <v>86</v>
      </c>
      <c r="C18" s="26">
        <v>90</v>
      </c>
      <c r="D18" s="26">
        <v>70</v>
      </c>
      <c r="E18" s="26">
        <v>95</v>
      </c>
      <c r="F18" s="27">
        <f t="shared" si="0"/>
        <v>85</v>
      </c>
      <c r="G18" s="27">
        <f t="shared" si="1"/>
        <v>86</v>
      </c>
    </row>
    <row r="19" spans="2:7">
      <c r="B19" s="25" t="s">
        <v>87</v>
      </c>
      <c r="C19" s="26">
        <v>48</v>
      </c>
      <c r="D19" s="26">
        <v>50</v>
      </c>
      <c r="E19" s="26">
        <v>97</v>
      </c>
      <c r="F19" s="27">
        <f t="shared" si="0"/>
        <v>65</v>
      </c>
      <c r="G19" s="27">
        <f t="shared" si="1"/>
        <v>68.2</v>
      </c>
    </row>
    <row r="20" spans="2:7">
      <c r="B20" s="25" t="s">
        <v>88</v>
      </c>
      <c r="C20" s="26">
        <v>100</v>
      </c>
      <c r="D20" s="26">
        <v>90</v>
      </c>
      <c r="E20" s="26">
        <v>80</v>
      </c>
      <c r="F20" s="27">
        <f t="shared" si="0"/>
        <v>90</v>
      </c>
      <c r="G20" s="27">
        <f t="shared" si="1"/>
        <v>89</v>
      </c>
    </row>
    <row r="21" spans="2:7">
      <c r="B21" s="25" t="s">
        <v>89</v>
      </c>
      <c r="C21" s="26">
        <v>40</v>
      </c>
      <c r="D21" s="26">
        <v>100</v>
      </c>
      <c r="E21" s="26">
        <v>55</v>
      </c>
      <c r="F21" s="27">
        <f t="shared" si="0"/>
        <v>65</v>
      </c>
      <c r="G21" s="27">
        <f t="shared" si="1"/>
        <v>64</v>
      </c>
    </row>
    <row r="22" spans="2:7">
      <c r="B22" s="28" t="s">
        <v>90</v>
      </c>
      <c r="C22" s="29">
        <f>AVERAGE(C7:C21)</f>
        <v>77.266666666666666</v>
      </c>
      <c r="D22" s="29">
        <f>AVERAGE(D7:D21)</f>
        <v>66.933333333333337</v>
      </c>
      <c r="E22" s="29">
        <f>AVERAGE(E7:E21)</f>
        <v>73.599999999999994</v>
      </c>
      <c r="F22" s="29">
        <f>AVERAGE(F7:F21)</f>
        <v>72.599999999999994</v>
      </c>
      <c r="G22" s="29">
        <f>AVERAGE(G7:G21)</f>
        <v>72.7</v>
      </c>
    </row>
  </sheetData>
  <phoneticPr fontId="2" type="noConversion"/>
  <dataValidations count="1">
    <dataValidation type="whole" operator="greaterThanOrEqual" allowBlank="1" showInputMessage="1" showErrorMessage="1" sqref="C7:E21">
      <formula1>40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E7" sqref="E7"/>
    </sheetView>
  </sheetViews>
  <sheetFormatPr defaultRowHeight="16.5"/>
  <cols>
    <col min="2" max="2" width="29" bestFit="1" customWidth="1"/>
    <col min="3" max="3" width="16.5" bestFit="1" customWidth="1"/>
    <col min="4" max="4" width="7.375" customWidth="1"/>
    <col min="5" max="5" width="23.875" customWidth="1"/>
    <col min="6" max="7" width="19" customWidth="1"/>
  </cols>
  <sheetData>
    <row r="1" spans="2:6">
      <c r="B1" t="s">
        <v>157</v>
      </c>
      <c r="C1" t="s" vm="1">
        <v>161</v>
      </c>
    </row>
    <row r="3" spans="2:6">
      <c r="B3" t="s">
        <v>160</v>
      </c>
      <c r="C3" t="str" vm="32">
        <f>CUBEMEMBER("ThisWorkbookDataModel","[Measures].[합계: 판매금액]")</f>
        <v>합계: 판매금액</v>
      </c>
      <c r="E3" s="46" t="s">
        <v>167</v>
      </c>
    </row>
    <row r="4" spans="2:6">
      <c r="B4" s="41" t="str" vm="52">
        <f>CUBEMEMBER("ThisWorkbookDataModel","[판매].[고객업체].&amp;[경성트레이딩]")</f>
        <v>경성트레이딩</v>
      </c>
      <c r="C4" s="44" vm="82">
        <f t="shared" ref="C4:C35" si="0">CUBEVALUE("ThisWorkbookDataModel",$C$1,$B4,C$3)</f>
        <v>456900</v>
      </c>
    </row>
    <row r="5" spans="2:6">
      <c r="B5" s="42" t="str" vm="23">
        <f>CUBEMEMBER("ThisWorkbookDataModel",{"[판매].[고객업체].&amp;[경성트레이딩]","[판매].[제품명].&amp;[대양 마말레이드]"})</f>
        <v>대양 마말레이드</v>
      </c>
      <c r="C5" s="44" vm="107">
        <f t="shared" si="0"/>
        <v>324000</v>
      </c>
      <c r="E5" s="46" t="s">
        <v>162</v>
      </c>
    </row>
    <row r="6" spans="2:6">
      <c r="B6" s="42" t="str" vm="8">
        <f>CUBEMEMBER("ThisWorkbookDataModel",{"[판매].[고객업체].&amp;[경성트레이딩]","[판매].[제품명].&amp;[대양 특선 건과(배)]"})</f>
        <v>대양 특선 건과(배)</v>
      </c>
      <c r="C6" s="44" vm="65">
        <f t="shared" si="0"/>
        <v>30000</v>
      </c>
    </row>
    <row r="7" spans="2:6">
      <c r="B7" s="42" t="str" vm="57">
        <f>CUBEMEMBER("ThisWorkbookDataModel",{"[판매].[고객업체].&amp;[경성트레이딩]","[판매].[제품명].&amp;[대양 특선 건과(자두)]"})</f>
        <v>대양 특선 건과(자두)</v>
      </c>
      <c r="C7" s="44" vm="94">
        <f t="shared" si="0"/>
        <v>3500</v>
      </c>
    </row>
    <row r="8" spans="2:6">
      <c r="B8" s="42" t="str" vm="51">
        <f>CUBEMEMBER("ThisWorkbookDataModel",{"[판매].[고객업체].&amp;[경성트레이딩]","[판매].[제품명].&amp;[신한 초콜릿 소스]"})</f>
        <v>신한 초콜릿 소스</v>
      </c>
      <c r="C8" s="44" vm="81">
        <f t="shared" si="0"/>
        <v>18400</v>
      </c>
    </row>
    <row r="9" spans="2:6">
      <c r="B9" s="42" t="str" vm="22">
        <f>CUBEMEMBER("ThisWorkbookDataModel",{"[판매].[고객업체].&amp;[경성트레이딩]","[판매].[제품명].&amp;[유림 사과 통조림]"})</f>
        <v>유림 사과 통조림</v>
      </c>
      <c r="C9" s="44" vm="108">
        <f t="shared" si="0"/>
        <v>53000</v>
      </c>
    </row>
    <row r="10" spans="2:6">
      <c r="B10" s="42" t="str" vm="62">
        <f>CUBEMEMBER("ThisWorkbookDataModel",{"[판매].[고객업체].&amp;[경성트레이딩]","[판매].[제품명].&amp;[필로 믹스]"})</f>
        <v>필로 믹스</v>
      </c>
      <c r="C10" s="44" vm="103">
        <f t="shared" si="0"/>
        <v>28000</v>
      </c>
    </row>
    <row r="11" spans="2:6">
      <c r="B11" s="41" t="str" vm="31">
        <f>CUBEMEMBER("ThisWorkbookDataModel","[판매].[고객업체].&amp;[광성교역]")</f>
        <v>광성교역</v>
      </c>
      <c r="C11" s="44" vm="104">
        <f t="shared" si="0"/>
        <v>290550</v>
      </c>
    </row>
    <row r="12" spans="2:6">
      <c r="B12" s="42" t="str" vm="50">
        <f>CUBEMEMBER("ThisWorkbookDataModel",{"[판매].[고객업체].&amp;[광성교역]","[판매].[제품명].&amp;[앨리스 포장육]"})</f>
        <v>앨리스 포장육</v>
      </c>
      <c r="C12" s="44" vm="80">
        <f t="shared" si="0"/>
        <v>156000</v>
      </c>
    </row>
    <row r="13" spans="2:6">
      <c r="B13" s="42" t="str" vm="21">
        <f>CUBEMEMBER("ThisWorkbookDataModel",{"[판매].[고객업체].&amp;[광성교역]","[판매].[제품명].&amp;[진미 트로피컬 캔디]"})</f>
        <v>진미 트로피컬 캔디</v>
      </c>
      <c r="C13" s="44" vm="109">
        <f t="shared" si="0"/>
        <v>12750</v>
      </c>
    </row>
    <row r="14" spans="2:6">
      <c r="B14" s="42" t="str" vm="37">
        <f>CUBEMEMBER("ThisWorkbookDataModel",{"[판매].[고객업체].&amp;[광성교역]","[판매].[제품명].&amp;[태일 라이트 맥주]"})</f>
        <v>태일 라이트 맥주</v>
      </c>
      <c r="C14" s="44" vm="98">
        <f t="shared" si="0"/>
        <v>121800</v>
      </c>
    </row>
    <row r="15" spans="2:6">
      <c r="B15" s="41" t="str" vm="30">
        <f>CUBEMEMBER("ThisWorkbookDataModel","[판매].[고객업체].&amp;[동광통상]")</f>
        <v>동광통상</v>
      </c>
      <c r="C15" s="44" vm="89">
        <f t="shared" si="0"/>
        <v>255000</v>
      </c>
      <c r="F15" s="45"/>
    </row>
    <row r="16" spans="2:6">
      <c r="B16" s="42" t="str" vm="49">
        <f>CUBEMEMBER("ThisWorkbookDataModel",{"[판매].[고객업체].&amp;[동광통상]","[판매].[제품명].&amp;[대양 특선 딸기 소스]"})</f>
        <v>대양 특선 딸기 소스</v>
      </c>
      <c r="C16" s="44" vm="79">
        <f t="shared" si="0"/>
        <v>12000</v>
      </c>
    </row>
    <row r="17" spans="2:3">
      <c r="B17" s="42" t="str" vm="20">
        <f>CUBEMEMBER("ThisWorkbookDataModel",{"[판매].[고객업체].&amp;[동광통상]","[판매].[제품명].&amp;[태양 체리 시럽]"})</f>
        <v>태양 체리 시럽</v>
      </c>
      <c r="C17" s="44" vm="110">
        <f t="shared" si="0"/>
        <v>50000</v>
      </c>
    </row>
    <row r="18" spans="2:3">
      <c r="B18" s="42" t="str" vm="7">
        <f>CUBEMEMBER("ThisWorkbookDataModel",{"[판매].[고객업체].&amp;[동광통상]","[판매].[제품명].&amp;[훈제 대합조개 통조림]"})</f>
        <v>훈제 대합조개 통조림</v>
      </c>
      <c r="C18" s="44" vm="64">
        <f t="shared" si="0"/>
        <v>193000</v>
      </c>
    </row>
    <row r="19" spans="2:3">
      <c r="B19" s="41" t="str" vm="3">
        <f>CUBEMEMBER("ThisWorkbookDataModel","[판매].[고객업체].&amp;[미림백화점]")</f>
        <v>미림백화점</v>
      </c>
      <c r="C19" s="44" vm="88">
        <f t="shared" si="0"/>
        <v>362525</v>
      </c>
    </row>
    <row r="20" spans="2:3">
      <c r="B20" s="42" t="str" vm="48">
        <f>CUBEMEMBER("ThisWorkbookDataModel",{"[판매].[고객업체].&amp;[미림백화점]","[판매].[제품명].&amp;[대양 특선 블루베리 잼]"})</f>
        <v>대양 특선 블루베리 잼</v>
      </c>
      <c r="C20" s="44" vm="78">
        <f t="shared" si="0"/>
        <v>225000</v>
      </c>
    </row>
    <row r="21" spans="2:3">
      <c r="B21" s="42" t="str" vm="19">
        <f>CUBEMEMBER("ThisWorkbookDataModel",{"[판매].[고객업체].&amp;[미림백화점]","[판매].[제품명].&amp;[보스톤산 게살 통조림]"})</f>
        <v>보스톤산 게살 통조림</v>
      </c>
      <c r="C21" s="44" vm="111">
        <f t="shared" si="0"/>
        <v>55200</v>
      </c>
    </row>
    <row r="22" spans="2:3">
      <c r="B22" s="42" t="str" vm="61">
        <f>CUBEMEMBER("ThisWorkbookDataModel",{"[판매].[고객업체].&amp;[미림백화점]","[판매].[제품명].&amp;[신한 100% 파인애플 시럽]"})</f>
        <v>신한 100% 파인애플 시럽</v>
      </c>
      <c r="C22" s="44" vm="102">
        <f t="shared" si="0"/>
        <v>53375</v>
      </c>
    </row>
    <row r="23" spans="2:3">
      <c r="B23" s="42" t="str" vm="56">
        <f>CUBEMEMBER("ThisWorkbookDataModel",{"[판매].[고객업체].&amp;[미림백화점]","[판매].[제품명].&amp;[훈제 대합조개 통조림]"})</f>
        <v>훈제 대합조개 통조림</v>
      </c>
      <c r="C23" s="44" vm="93">
        <f t="shared" si="0"/>
        <v>28950</v>
      </c>
    </row>
    <row r="24" spans="2:3">
      <c r="B24" s="41" t="str" vm="47">
        <f>CUBEMEMBER("ThisWorkbookDataModel","[판매].[고객업체].&amp;[삼화상사]")</f>
        <v>삼화상사</v>
      </c>
      <c r="C24" s="44" vm="77">
        <f t="shared" si="0"/>
        <v>468300</v>
      </c>
    </row>
    <row r="25" spans="2:3">
      <c r="B25" s="42" t="str" vm="18">
        <f>CUBEMEMBER("ThisWorkbookDataModel",{"[판매].[고객업체].&amp;[삼화상사]","[판매].[제품명].&amp;[대관령 특제 버터]"})</f>
        <v>대관령 특제 버터</v>
      </c>
      <c r="C25" s="44" vm="112">
        <f t="shared" si="0"/>
        <v>139200</v>
      </c>
    </row>
    <row r="26" spans="2:3">
      <c r="B26" s="42" t="str" vm="36">
        <f>CUBEMEMBER("ThisWorkbookDataModel",{"[판매].[고객업체].&amp;[삼화상사]","[판매].[제품명].&amp;[대양 특선 딸기 소스]"})</f>
        <v>대양 특선 딸기 소스</v>
      </c>
      <c r="C26" s="44" vm="67">
        <f t="shared" si="0"/>
        <v>100000</v>
      </c>
    </row>
    <row r="27" spans="2:3">
      <c r="B27" s="42" t="str" vm="29">
        <f>CUBEMEMBER("ThisWorkbookDataModel",{"[판매].[고객업체].&amp;[삼화상사]","[판매].[제품명].&amp;[신한 초콜릿 소스]"})</f>
        <v>신한 초콜릿 소스</v>
      </c>
      <c r="C27" s="44" vm="105">
        <f t="shared" si="0"/>
        <v>50600</v>
      </c>
    </row>
    <row r="28" spans="2:3">
      <c r="B28" s="42" t="str" vm="46">
        <f>CUBEMEMBER("ThisWorkbookDataModel",{"[판매].[고객업체].&amp;[삼화상사]","[판매].[제품명].&amp;[진미 트로피컬 캔디]"})</f>
        <v>진미 트로피컬 캔디</v>
      </c>
      <c r="C28" s="44" vm="76">
        <f t="shared" si="0"/>
        <v>178500</v>
      </c>
    </row>
    <row r="29" spans="2:3">
      <c r="B29" s="41" t="str" vm="17">
        <f>CUBEMEMBER("ThisWorkbookDataModel","[판매].[고객업체].&amp;[서주무역]")</f>
        <v>서주무역</v>
      </c>
      <c r="C29" s="44" vm="113">
        <f t="shared" si="0"/>
        <v>378650</v>
      </c>
    </row>
    <row r="30" spans="2:3">
      <c r="B30" s="42" t="str" vm="60">
        <f>CUBEMEMBER("ThisWorkbookDataModel",{"[판매].[고객업체].&amp;[서주무역]","[판매].[제품명].&amp;[대관령 특제 버터]"})</f>
        <v>대관령 특제 버터</v>
      </c>
      <c r="C30" s="44" vm="101">
        <f t="shared" si="0"/>
        <v>174000</v>
      </c>
    </row>
    <row r="31" spans="2:3">
      <c r="B31" s="42" t="str" vm="28">
        <f>CUBEMEMBER("ThisWorkbookDataModel",{"[판매].[고객업체].&amp;[서주무역]","[판매].[제품명].&amp;[한성 통밀가루]"})</f>
        <v>한성 통밀가루</v>
      </c>
      <c r="C31" s="44" vm="87">
        <f t="shared" si="0"/>
        <v>195000</v>
      </c>
    </row>
    <row r="32" spans="2:3">
      <c r="B32" s="42" t="str" vm="45">
        <f>CUBEMEMBER("ThisWorkbookDataModel",{"[판매].[고객업체].&amp;[서주무역]","[판매].[제품명].&amp;[훈제 대합조개 통조림]"})</f>
        <v>훈제 대합조개 통조림</v>
      </c>
      <c r="C32" s="44" vm="75">
        <f t="shared" si="0"/>
        <v>9650</v>
      </c>
    </row>
    <row r="33" spans="2:3">
      <c r="B33" s="41" t="str" vm="16">
        <f>CUBEMEMBER("ThisWorkbookDataModel","[판매].[고객업체].&amp;[신영상사]")</f>
        <v>신영상사</v>
      </c>
      <c r="C33" s="44" vm="114">
        <f t="shared" si="0"/>
        <v>73600</v>
      </c>
    </row>
    <row r="34" spans="2:3">
      <c r="B34" s="42" t="str" vm="6">
        <f>CUBEMEMBER("ThisWorkbookDataModel",{"[판매].[고객업체].&amp;[신영상사]","[판매].[제품명].&amp;[보스톤산 게살 통조림]"})</f>
        <v>보스톤산 게살 통조림</v>
      </c>
      <c r="C34" s="44" vm="63">
        <f t="shared" si="0"/>
        <v>73600</v>
      </c>
    </row>
    <row r="35" spans="2:3">
      <c r="B35" s="41" t="str" vm="55">
        <f>CUBEMEMBER("ThisWorkbookDataModel","[판매].[고객업체].&amp;[오성통상]")</f>
        <v>오성통상</v>
      </c>
      <c r="C35" s="44" vm="92">
        <f t="shared" si="0"/>
        <v>1543250</v>
      </c>
    </row>
    <row r="36" spans="2:3">
      <c r="B36" s="42" t="str" vm="44">
        <f>CUBEMEMBER("ThisWorkbookDataModel",{"[판매].[고객업체].&amp;[오성통상]","[판매].[제품명].&amp;[보스톤산 게살 통조림]"})</f>
        <v>보스톤산 게살 통조림</v>
      </c>
      <c r="C36" s="44" vm="74">
        <f t="shared" ref="C36:C63" si="1">CUBEVALUE("ThisWorkbookDataModel",$C$1,$B36,C$3)</f>
        <v>92000</v>
      </c>
    </row>
    <row r="37" spans="2:3">
      <c r="B37" s="42" t="str" vm="15">
        <f>CUBEMEMBER("ThisWorkbookDataModel",{"[판매].[고객업체].&amp;[오성통상]","[판매].[제품명].&amp;[콜롬비아산 원두커피]"})</f>
        <v>콜롬비아산 원두커피</v>
      </c>
      <c r="C37" s="44" vm="115">
        <f t="shared" si="1"/>
        <v>1403000</v>
      </c>
    </row>
    <row r="38" spans="2:3">
      <c r="B38" s="42" t="str" vm="35">
        <f>CUBEMEMBER("ThisWorkbookDataModel",{"[판매].[고객업체].&amp;[오성통상]","[판매].[제품명].&amp;[훈제 대합조개 통조림]"})</f>
        <v>훈제 대합조개 통조림</v>
      </c>
      <c r="C38" s="44" vm="97">
        <f t="shared" si="1"/>
        <v>48250</v>
      </c>
    </row>
    <row r="39" spans="2:3">
      <c r="B39" s="41" t="str" vm="27">
        <f>CUBEMEMBER("ThisWorkbookDataModel","[판매].[고객업체].&amp;[월드링크]")</f>
        <v>월드링크</v>
      </c>
      <c r="C39" s="44" vm="106">
        <f t="shared" si="1"/>
        <v>80000</v>
      </c>
    </row>
    <row r="40" spans="2:3">
      <c r="B40" s="42" t="str" vm="43">
        <f>CUBEMEMBER("ThisWorkbookDataModel",{"[판매].[고객업체].&amp;[월드링크]","[판매].[제품명].&amp;[대양 특선 딸기 소스]"})</f>
        <v>대양 특선 딸기 소스</v>
      </c>
      <c r="C40" s="44" vm="73">
        <f t="shared" si="1"/>
        <v>80000</v>
      </c>
    </row>
    <row r="41" spans="2:3">
      <c r="B41" s="41" t="str" vm="14">
        <f>CUBEMEMBER("ThisWorkbookDataModel","[판매].[고객업체].&amp;[진흥]")</f>
        <v>진흥</v>
      </c>
      <c r="C41" s="44" vm="116">
        <f t="shared" si="1"/>
        <v>86000</v>
      </c>
    </row>
    <row r="42" spans="2:3">
      <c r="B42" s="42" t="str" vm="5">
        <f>CUBEMEMBER("ThisWorkbookDataModel",{"[판매].[고객업체].&amp;[진흥]","[판매].[제품명].&amp;[대양 핫 케이크 소스]"})</f>
        <v>대양 핫 케이크 소스</v>
      </c>
      <c r="C42" s="44" vm="96">
        <f t="shared" si="1"/>
        <v>20000</v>
      </c>
    </row>
    <row r="43" spans="2:3">
      <c r="B43" s="42" t="str" vm="26">
        <f>CUBEMEMBER("ThisWorkbookDataModel",{"[판매].[고객업체].&amp;[진흥]","[판매].[제품명].&amp;[신한 100% 복숭아 시럽]"})</f>
        <v>신한 100% 복숭아 시럽</v>
      </c>
      <c r="C43" s="44" vm="86">
        <f t="shared" si="1"/>
        <v>66000</v>
      </c>
    </row>
    <row r="44" spans="2:3">
      <c r="B44" s="41" t="str" vm="42">
        <f>CUBEMEMBER("ThisWorkbookDataModel","[판매].[고객업체].&amp;[태강교역]")</f>
        <v>태강교역</v>
      </c>
      <c r="C44" s="44" vm="72">
        <f t="shared" si="1"/>
        <v>141250</v>
      </c>
    </row>
    <row r="45" spans="2:3">
      <c r="B45" s="42" t="str" vm="13">
        <f>CUBEMEMBER("ThisWorkbookDataModel",{"[판매].[고객업체].&amp;[태강교역]","[판매].[제품명].&amp;[대양 특선 건과(자두)]"})</f>
        <v>대양 특선 건과(자두)</v>
      </c>
      <c r="C45" s="44" vm="117">
        <f t="shared" si="1"/>
        <v>5250</v>
      </c>
    </row>
    <row r="46" spans="2:3">
      <c r="B46" s="42" t="str" vm="59">
        <f>CUBEMEMBER("ThisWorkbookDataModel",{"[판매].[고객업체].&amp;[태강교역]","[판매].[제품명].&amp;[대양 특선 블루베리 잼]"})</f>
        <v>대양 특선 블루베리 잼</v>
      </c>
      <c r="C46" s="44" vm="100">
        <f t="shared" si="1"/>
        <v>25000</v>
      </c>
    </row>
    <row r="47" spans="2:3">
      <c r="B47" s="42" t="str" vm="54">
        <f>CUBEMEMBER("ThisWorkbookDataModel",{"[판매].[고객업체].&amp;[태강교역]","[판매].[제품명].&amp;[서울 구이 김]"})</f>
        <v>서울 구이 김</v>
      </c>
      <c r="C47" s="44" vm="91">
        <f t="shared" si="1"/>
        <v>20000</v>
      </c>
    </row>
    <row r="48" spans="2:3">
      <c r="B48" s="42" t="str" vm="41">
        <f>CUBEMEMBER("ThisWorkbookDataModel",{"[판매].[고객업체].&amp;[태강교역]","[판매].[제품명].&amp;[성보 야생 녹차]"})</f>
        <v>성보 야생 녹차</v>
      </c>
      <c r="C48" s="44" vm="71">
        <f t="shared" si="1"/>
        <v>59800</v>
      </c>
    </row>
    <row r="49" spans="2:3">
      <c r="B49" s="42" t="str" vm="12">
        <f>CUBEMEMBER("ThisWorkbookDataModel",{"[판매].[고객업체].&amp;[태강교역]","[판매].[제품명].&amp;[신한 100% 복숭아 시럽]"})</f>
        <v>신한 100% 복숭아 시럽</v>
      </c>
      <c r="C49" s="44" vm="118">
        <f t="shared" si="1"/>
        <v>22000</v>
      </c>
    </row>
    <row r="50" spans="2:3">
      <c r="B50" s="42" t="str" vm="34">
        <f>CUBEMEMBER("ThisWorkbookDataModel",{"[판매].[고객업체].&amp;[태강교역]","[판매].[제품명].&amp;[신한 초콜릿 소스]"})</f>
        <v>신한 초콜릿 소스</v>
      </c>
      <c r="C50" s="44" vm="95">
        <f t="shared" si="1"/>
        <v>9200</v>
      </c>
    </row>
    <row r="51" spans="2:3">
      <c r="B51" s="41" t="str" vm="25">
        <f>CUBEMEMBER("ThisWorkbookDataModel","[판매].[고객업체].&amp;[한미교역]")</f>
        <v>한미교역</v>
      </c>
      <c r="C51" s="44" vm="85">
        <f t="shared" si="1"/>
        <v>150500</v>
      </c>
    </row>
    <row r="52" spans="2:3">
      <c r="B52" s="42" t="str" vm="40">
        <f>CUBEMEMBER("ThisWorkbookDataModel",{"[판매].[고객업체].&amp;[한미교역]","[판매].[제품명].&amp;[대양 특선 건과(자두)]"})</f>
        <v>대양 특선 건과(자두)</v>
      </c>
      <c r="C52" s="44" vm="70">
        <f t="shared" si="1"/>
        <v>10500</v>
      </c>
    </row>
    <row r="53" spans="2:3">
      <c r="B53" s="42" t="str" vm="11">
        <f>CUBEMEMBER("ThisWorkbookDataModel",{"[판매].[고객업체].&amp;[한미교역]","[판매].[제품명].&amp;[태일 라이트 맥주]"})</f>
        <v>태일 라이트 맥주</v>
      </c>
      <c r="C53" s="44" vm="119">
        <f t="shared" si="1"/>
        <v>140000</v>
      </c>
    </row>
    <row r="54" spans="2:3">
      <c r="B54" s="41" t="str" vm="4">
        <f>CUBEMEMBER("ThisWorkbookDataModel","[판매].[고객업체].&amp;[협우상사]")</f>
        <v>협우상사</v>
      </c>
      <c r="C54" s="44" vm="122">
        <f t="shared" si="1"/>
        <v>800750</v>
      </c>
    </row>
    <row r="55" spans="2:3">
      <c r="B55" s="42" t="str" vm="2">
        <f>CUBEMEMBER("ThisWorkbookDataModel",{"[판매].[고객업체].&amp;[협우상사]","[판매].[제품명].&amp;[대양 특선 건과(배)]"})</f>
        <v>대양 특선 건과(배)</v>
      </c>
      <c r="C55" s="44" vm="84">
        <f t="shared" si="1"/>
        <v>90000</v>
      </c>
    </row>
    <row r="56" spans="2:3">
      <c r="B56" s="42" t="str" vm="39">
        <f>CUBEMEMBER("ThisWorkbookDataModel",{"[판매].[고객업체].&amp;[협우상사]","[판매].[제품명].&amp;[대양 특선 딸기 소스]"})</f>
        <v>대양 특선 딸기 소스</v>
      </c>
      <c r="C56" s="44" vm="69">
        <f t="shared" si="1"/>
        <v>68000</v>
      </c>
    </row>
    <row r="57" spans="2:3">
      <c r="B57" s="42" t="str" vm="10">
        <f>CUBEMEMBER("ThisWorkbookDataModel",{"[판매].[고객업체].&amp;[협우상사]","[판매].[제품명].&amp;[유림 사과 통조림]"})</f>
        <v>유림 사과 통조림</v>
      </c>
      <c r="C57" s="44" vm="120">
        <f t="shared" si="1"/>
        <v>159000</v>
      </c>
    </row>
    <row r="58" spans="2:3">
      <c r="B58" s="42" t="str" vm="33">
        <f>CUBEMEMBER("ThisWorkbookDataModel",{"[판매].[고객업체].&amp;[협우상사]","[판매].[제품명].&amp;[진미 트로피컬 캔디]"})</f>
        <v>진미 트로피컬 캔디</v>
      </c>
      <c r="C58" s="44" vm="66">
        <f t="shared" si="1"/>
        <v>63750</v>
      </c>
    </row>
    <row r="59" spans="2:3">
      <c r="B59" s="42" t="str" vm="24">
        <f>CUBEMEMBER("ThisWorkbookDataModel",{"[판매].[고객업체].&amp;[협우상사]","[판매].[제품명].&amp;[태일 라이트 맥주]"})</f>
        <v>태일 라이트 맥주</v>
      </c>
      <c r="C59" s="44" vm="83">
        <f t="shared" si="1"/>
        <v>420000</v>
      </c>
    </row>
    <row r="60" spans="2:3">
      <c r="B60" s="41" t="str" vm="38">
        <f>CUBEMEMBER("ThisWorkbookDataModel","[판매].[고객업체].&amp;[혜성백화점]")</f>
        <v>혜성백화점</v>
      </c>
      <c r="C60" s="44" vm="68">
        <f t="shared" si="1"/>
        <v>119000</v>
      </c>
    </row>
    <row r="61" spans="2:3">
      <c r="B61" s="42" t="str" vm="9">
        <f>CUBEMEMBER("ThisWorkbookDataModel",{"[판매].[고객업체].&amp;[혜성백화점]","[판매].[제품명].&amp;[콜롬비아산 원두커피]"})</f>
        <v>콜롬비아산 원두커피</v>
      </c>
      <c r="C61" s="44" vm="121">
        <f t="shared" si="1"/>
        <v>92000</v>
      </c>
    </row>
    <row r="62" spans="2:3">
      <c r="B62" s="42" t="str" vm="58">
        <f>CUBEMEMBER("ThisWorkbookDataModel",{"[판매].[고객업체].&amp;[혜성백화점]","[판매].[제품명].&amp;[태양 100% 오렌지 주스]"})</f>
        <v>태양 100% 오렌지 주스</v>
      </c>
      <c r="C62" s="44" vm="99">
        <f t="shared" si="1"/>
        <v>27000</v>
      </c>
    </row>
    <row r="63" spans="2:3">
      <c r="B63" s="41" t="str" vm="53">
        <f>CUBEMEMBER("ThisWorkbookDataModel","[판매].[고객업체].[All]","총합계")</f>
        <v>총합계</v>
      </c>
      <c r="C63" s="44" vm="90">
        <f t="shared" si="1"/>
        <v>5206275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2" sqref="C2"/>
    </sheetView>
  </sheetViews>
  <sheetFormatPr defaultRowHeight="16.5"/>
  <cols>
    <col min="1" max="1" width="11.125" style="1" bestFit="1" customWidth="1"/>
    <col min="2" max="2" width="11.625" style="1" customWidth="1"/>
    <col min="3" max="3" width="16.5" style="1" bestFit="1" customWidth="1"/>
    <col min="4" max="4" width="13" style="1" customWidth="1"/>
    <col min="5" max="5" width="24.375" bestFit="1" customWidth="1"/>
    <col min="6" max="6" width="14.5" customWidth="1"/>
  </cols>
  <sheetData>
    <row r="1" spans="1:6">
      <c r="A1" s="40" t="s">
        <v>100</v>
      </c>
      <c r="B1" s="40" t="s">
        <v>159</v>
      </c>
      <c r="C1" s="40" t="s">
        <v>163</v>
      </c>
      <c r="D1" s="40" t="s">
        <v>158</v>
      </c>
      <c r="E1" s="40" t="s">
        <v>140</v>
      </c>
      <c r="F1" s="40" t="s">
        <v>156</v>
      </c>
    </row>
    <row r="2" spans="1:6">
      <c r="A2" s="39">
        <v>43115</v>
      </c>
      <c r="B2" s="38" t="s">
        <v>132</v>
      </c>
      <c r="C2" s="38" t="s">
        <v>142</v>
      </c>
      <c r="D2" s="38" t="s">
        <v>102</v>
      </c>
      <c r="E2" s="37" t="s">
        <v>101</v>
      </c>
      <c r="F2" s="43">
        <v>140000</v>
      </c>
    </row>
    <row r="3" spans="1:6">
      <c r="A3" s="39">
        <v>43115</v>
      </c>
      <c r="B3" s="38" t="s">
        <v>132</v>
      </c>
      <c r="C3" s="38" t="s">
        <v>141</v>
      </c>
      <c r="D3" s="38" t="s">
        <v>104</v>
      </c>
      <c r="E3" s="37" t="s">
        <v>103</v>
      </c>
      <c r="F3" s="43">
        <v>10500</v>
      </c>
    </row>
    <row r="4" spans="1:6">
      <c r="A4" s="39">
        <v>43120</v>
      </c>
      <c r="B4" s="38" t="s">
        <v>133</v>
      </c>
      <c r="C4" s="38" t="s">
        <v>143</v>
      </c>
      <c r="D4" s="38" t="s">
        <v>104</v>
      </c>
      <c r="E4" s="37" t="s">
        <v>105</v>
      </c>
      <c r="F4" s="43">
        <v>30000</v>
      </c>
    </row>
    <row r="5" spans="1:6">
      <c r="A5" s="39">
        <v>43120</v>
      </c>
      <c r="B5" s="38" t="s">
        <v>133</v>
      </c>
      <c r="C5" s="38" t="s">
        <v>143</v>
      </c>
      <c r="D5" s="38" t="s">
        <v>104</v>
      </c>
      <c r="E5" s="37" t="s">
        <v>106</v>
      </c>
      <c r="F5" s="43">
        <v>53000</v>
      </c>
    </row>
    <row r="6" spans="1:6">
      <c r="A6" s="39">
        <v>43120</v>
      </c>
      <c r="B6" s="38" t="s">
        <v>133</v>
      </c>
      <c r="C6" s="38" t="s">
        <v>143</v>
      </c>
      <c r="D6" s="38" t="s">
        <v>104</v>
      </c>
      <c r="E6" s="37" t="s">
        <v>103</v>
      </c>
      <c r="F6" s="43">
        <v>3500</v>
      </c>
    </row>
    <row r="7" spans="1:6">
      <c r="A7" s="39">
        <v>43122</v>
      </c>
      <c r="B7" s="38" t="s">
        <v>134</v>
      </c>
      <c r="C7" s="38" t="s">
        <v>144</v>
      </c>
      <c r="D7" s="38" t="s">
        <v>102</v>
      </c>
      <c r="E7" s="37" t="s">
        <v>107</v>
      </c>
      <c r="F7" s="43">
        <v>27000</v>
      </c>
    </row>
    <row r="8" spans="1:6">
      <c r="A8" s="39">
        <v>43122</v>
      </c>
      <c r="B8" s="38" t="s">
        <v>134</v>
      </c>
      <c r="C8" s="38" t="s">
        <v>144</v>
      </c>
      <c r="D8" s="38" t="s">
        <v>102</v>
      </c>
      <c r="E8" s="37" t="s">
        <v>108</v>
      </c>
      <c r="F8" s="43">
        <v>92000</v>
      </c>
    </row>
    <row r="9" spans="1:6">
      <c r="A9" s="39">
        <v>43130</v>
      </c>
      <c r="B9" s="38" t="s">
        <v>135</v>
      </c>
      <c r="C9" s="38" t="s">
        <v>145</v>
      </c>
      <c r="D9" s="38" t="s">
        <v>110</v>
      </c>
      <c r="E9" s="37" t="s">
        <v>109</v>
      </c>
      <c r="F9" s="43">
        <v>27600</v>
      </c>
    </row>
    <row r="10" spans="1:6">
      <c r="A10" s="39">
        <v>43137</v>
      </c>
      <c r="B10" s="38" t="s">
        <v>132</v>
      </c>
      <c r="C10" s="38" t="s">
        <v>143</v>
      </c>
      <c r="D10" s="38" t="s">
        <v>110</v>
      </c>
      <c r="E10" s="37" t="s">
        <v>109</v>
      </c>
      <c r="F10" s="43">
        <v>18400</v>
      </c>
    </row>
    <row r="11" spans="1:6">
      <c r="A11" s="39">
        <v>43141</v>
      </c>
      <c r="B11" s="38" t="s">
        <v>133</v>
      </c>
      <c r="C11" s="38" t="s">
        <v>146</v>
      </c>
      <c r="D11" s="38" t="s">
        <v>110</v>
      </c>
      <c r="E11" s="37" t="s">
        <v>111</v>
      </c>
      <c r="F11" s="43">
        <v>12750</v>
      </c>
    </row>
    <row r="12" spans="1:6">
      <c r="A12" s="39">
        <v>43154</v>
      </c>
      <c r="B12" s="38" t="s">
        <v>134</v>
      </c>
      <c r="C12" s="38" t="s">
        <v>147</v>
      </c>
      <c r="D12" s="38" t="s">
        <v>113</v>
      </c>
      <c r="E12" s="37" t="s">
        <v>112</v>
      </c>
      <c r="F12" s="43">
        <v>193000</v>
      </c>
    </row>
    <row r="13" spans="1:6">
      <c r="A13" s="39">
        <v>43165</v>
      </c>
      <c r="B13" s="38" t="s">
        <v>136</v>
      </c>
      <c r="C13" s="38" t="s">
        <v>148</v>
      </c>
      <c r="D13" s="38" t="s">
        <v>115</v>
      </c>
      <c r="E13" s="37" t="s">
        <v>114</v>
      </c>
      <c r="F13" s="43">
        <v>68000</v>
      </c>
    </row>
    <row r="14" spans="1:6">
      <c r="A14" s="39">
        <v>43169</v>
      </c>
      <c r="B14" s="38" t="s">
        <v>132</v>
      </c>
      <c r="C14" s="38" t="s">
        <v>149</v>
      </c>
      <c r="D14" s="38" t="s">
        <v>102</v>
      </c>
      <c r="E14" s="37" t="s">
        <v>108</v>
      </c>
      <c r="F14" s="43">
        <v>1380000</v>
      </c>
    </row>
    <row r="15" spans="1:6">
      <c r="A15" s="39">
        <v>43181</v>
      </c>
      <c r="B15" s="38" t="s">
        <v>133</v>
      </c>
      <c r="C15" s="38" t="s">
        <v>145</v>
      </c>
      <c r="D15" s="38" t="s">
        <v>110</v>
      </c>
      <c r="E15" s="37" t="s">
        <v>111</v>
      </c>
      <c r="F15" s="43">
        <v>127500</v>
      </c>
    </row>
    <row r="16" spans="1:6">
      <c r="A16" s="39">
        <v>43183</v>
      </c>
      <c r="B16" s="38" t="s">
        <v>134</v>
      </c>
      <c r="C16" s="38" t="s">
        <v>150</v>
      </c>
      <c r="D16" s="38" t="s">
        <v>102</v>
      </c>
      <c r="E16" s="37" t="s">
        <v>116</v>
      </c>
      <c r="F16" s="43">
        <v>59800</v>
      </c>
    </row>
    <row r="17" spans="1:6">
      <c r="A17" s="39">
        <v>43183</v>
      </c>
      <c r="B17" s="38" t="s">
        <v>137</v>
      </c>
      <c r="C17" s="38" t="s">
        <v>150</v>
      </c>
      <c r="D17" s="38" t="s">
        <v>115</v>
      </c>
      <c r="E17" s="37" t="s">
        <v>117</v>
      </c>
      <c r="F17" s="43">
        <v>25000</v>
      </c>
    </row>
    <row r="18" spans="1:6">
      <c r="A18" s="39">
        <v>43183</v>
      </c>
      <c r="B18" s="38" t="s">
        <v>137</v>
      </c>
      <c r="C18" s="38" t="s">
        <v>150</v>
      </c>
      <c r="D18" s="38" t="s">
        <v>115</v>
      </c>
      <c r="E18" s="37" t="s">
        <v>118</v>
      </c>
      <c r="F18" s="43">
        <v>22000</v>
      </c>
    </row>
    <row r="19" spans="1:6">
      <c r="A19" s="39">
        <v>43183</v>
      </c>
      <c r="B19" s="38" t="s">
        <v>137</v>
      </c>
      <c r="C19" s="38" t="s">
        <v>150</v>
      </c>
      <c r="D19" s="38" t="s">
        <v>110</v>
      </c>
      <c r="E19" s="37" t="s">
        <v>109</v>
      </c>
      <c r="F19" s="43">
        <v>9200</v>
      </c>
    </row>
    <row r="20" spans="1:6">
      <c r="A20" s="39">
        <v>43197</v>
      </c>
      <c r="B20" s="38" t="s">
        <v>137</v>
      </c>
      <c r="C20" s="38" t="s">
        <v>149</v>
      </c>
      <c r="D20" s="38" t="s">
        <v>113</v>
      </c>
      <c r="E20" s="37" t="s">
        <v>112</v>
      </c>
      <c r="F20" s="43">
        <v>48250</v>
      </c>
    </row>
    <row r="21" spans="1:6">
      <c r="A21" s="39">
        <v>43197</v>
      </c>
      <c r="B21" s="38" t="s">
        <v>137</v>
      </c>
      <c r="C21" s="38" t="s">
        <v>149</v>
      </c>
      <c r="D21" s="38" t="s">
        <v>113</v>
      </c>
      <c r="E21" s="37" t="s">
        <v>119</v>
      </c>
      <c r="F21" s="43">
        <v>92000</v>
      </c>
    </row>
    <row r="22" spans="1:6">
      <c r="A22" s="39">
        <v>43195</v>
      </c>
      <c r="B22" s="38" t="s">
        <v>138</v>
      </c>
      <c r="C22" s="38" t="s">
        <v>151</v>
      </c>
      <c r="D22" s="38" t="s">
        <v>121</v>
      </c>
      <c r="E22" s="37" t="s">
        <v>120</v>
      </c>
      <c r="F22" s="43">
        <v>195000</v>
      </c>
    </row>
    <row r="23" spans="1:6">
      <c r="A23" s="39">
        <v>43195</v>
      </c>
      <c r="B23" s="38" t="s">
        <v>138</v>
      </c>
      <c r="C23" s="38" t="s">
        <v>151</v>
      </c>
      <c r="D23" s="38" t="s">
        <v>123</v>
      </c>
      <c r="E23" s="37" t="s">
        <v>122</v>
      </c>
      <c r="F23" s="43">
        <v>174000</v>
      </c>
    </row>
    <row r="24" spans="1:6">
      <c r="A24" s="39">
        <v>43198</v>
      </c>
      <c r="B24" s="38" t="s">
        <v>135</v>
      </c>
      <c r="C24" s="38" t="s">
        <v>148</v>
      </c>
      <c r="D24" s="38" t="s">
        <v>102</v>
      </c>
      <c r="E24" s="37" t="s">
        <v>101</v>
      </c>
      <c r="F24" s="43">
        <v>420000</v>
      </c>
    </row>
    <row r="25" spans="1:6">
      <c r="A25" s="39">
        <v>43195</v>
      </c>
      <c r="B25" s="38" t="s">
        <v>134</v>
      </c>
      <c r="C25" s="38" t="s">
        <v>145</v>
      </c>
      <c r="D25" s="38" t="s">
        <v>115</v>
      </c>
      <c r="E25" s="37" t="s">
        <v>114</v>
      </c>
      <c r="F25" s="43">
        <v>100000</v>
      </c>
    </row>
    <row r="26" spans="1:6">
      <c r="A26" s="39">
        <v>43195</v>
      </c>
      <c r="B26" s="38" t="s">
        <v>134</v>
      </c>
      <c r="C26" s="38" t="s">
        <v>145</v>
      </c>
      <c r="D26" s="38" t="s">
        <v>110</v>
      </c>
      <c r="E26" s="37" t="s">
        <v>109</v>
      </c>
      <c r="F26" s="43">
        <v>23000</v>
      </c>
    </row>
    <row r="27" spans="1:6">
      <c r="A27" s="39">
        <v>43195</v>
      </c>
      <c r="B27" s="38" t="s">
        <v>132</v>
      </c>
      <c r="C27" s="38" t="s">
        <v>152</v>
      </c>
      <c r="D27" s="38" t="s">
        <v>110</v>
      </c>
      <c r="E27" s="37" t="s">
        <v>124</v>
      </c>
      <c r="F27" s="43">
        <v>20000</v>
      </c>
    </row>
    <row r="28" spans="1:6">
      <c r="A28" s="39">
        <v>43195</v>
      </c>
      <c r="B28" s="38" t="s">
        <v>132</v>
      </c>
      <c r="C28" s="38" t="s">
        <v>153</v>
      </c>
      <c r="D28" s="38" t="s">
        <v>115</v>
      </c>
      <c r="E28" s="37" t="s">
        <v>125</v>
      </c>
      <c r="F28" s="43">
        <v>53375</v>
      </c>
    </row>
    <row r="29" spans="1:6">
      <c r="A29" s="39">
        <v>43195</v>
      </c>
      <c r="B29" s="38" t="s">
        <v>132</v>
      </c>
      <c r="C29" s="38" t="s">
        <v>153</v>
      </c>
      <c r="D29" s="38" t="s">
        <v>113</v>
      </c>
      <c r="E29" s="37" t="s">
        <v>112</v>
      </c>
      <c r="F29" s="43">
        <v>28950</v>
      </c>
    </row>
    <row r="30" spans="1:6">
      <c r="A30" s="39">
        <v>43195</v>
      </c>
      <c r="B30" s="38" t="s">
        <v>132</v>
      </c>
      <c r="C30" s="38" t="s">
        <v>153</v>
      </c>
      <c r="D30" s="38" t="s">
        <v>113</v>
      </c>
      <c r="E30" s="37" t="s">
        <v>119</v>
      </c>
      <c r="F30" s="43">
        <v>55200</v>
      </c>
    </row>
    <row r="31" spans="1:6">
      <c r="A31" s="39">
        <v>43193</v>
      </c>
      <c r="B31" s="38" t="s">
        <v>139</v>
      </c>
      <c r="C31" s="38" t="s">
        <v>148</v>
      </c>
      <c r="D31" s="38" t="s">
        <v>110</v>
      </c>
      <c r="E31" s="37" t="s">
        <v>111</v>
      </c>
      <c r="F31" s="43">
        <v>12750</v>
      </c>
    </row>
    <row r="32" spans="1:6">
      <c r="A32" s="39">
        <v>43195</v>
      </c>
      <c r="B32" s="38" t="s">
        <v>137</v>
      </c>
      <c r="C32" s="38" t="s">
        <v>146</v>
      </c>
      <c r="D32" s="38" t="s">
        <v>102</v>
      </c>
      <c r="E32" s="37" t="s">
        <v>101</v>
      </c>
      <c r="F32" s="43">
        <v>121800</v>
      </c>
    </row>
    <row r="33" spans="1:6">
      <c r="A33" s="39">
        <v>43274</v>
      </c>
      <c r="B33" s="38" t="s">
        <v>139</v>
      </c>
      <c r="C33" s="38" t="s">
        <v>148</v>
      </c>
      <c r="D33" s="38" t="s">
        <v>104</v>
      </c>
      <c r="E33" s="37" t="s">
        <v>105</v>
      </c>
      <c r="F33" s="43">
        <v>90000</v>
      </c>
    </row>
    <row r="34" spans="1:6">
      <c r="A34" s="39">
        <v>43274</v>
      </c>
      <c r="B34" s="38" t="s">
        <v>139</v>
      </c>
      <c r="C34" s="38" t="s">
        <v>148</v>
      </c>
      <c r="D34" s="38" t="s">
        <v>104</v>
      </c>
      <c r="E34" s="37" t="s">
        <v>106</v>
      </c>
      <c r="F34" s="43">
        <v>159000</v>
      </c>
    </row>
    <row r="35" spans="1:6">
      <c r="A35" s="39">
        <v>43256</v>
      </c>
      <c r="B35" s="38" t="s">
        <v>137</v>
      </c>
      <c r="C35" s="38" t="s">
        <v>146</v>
      </c>
      <c r="D35" s="38" t="s">
        <v>127</v>
      </c>
      <c r="E35" s="37" t="s">
        <v>126</v>
      </c>
      <c r="F35" s="43">
        <v>156000</v>
      </c>
    </row>
    <row r="36" spans="1:6">
      <c r="A36" s="39">
        <v>43256</v>
      </c>
      <c r="B36" s="38" t="s">
        <v>132</v>
      </c>
      <c r="C36" s="38" t="s">
        <v>153</v>
      </c>
      <c r="D36" s="38" t="s">
        <v>115</v>
      </c>
      <c r="E36" s="37" t="s">
        <v>117</v>
      </c>
      <c r="F36" s="43">
        <v>225000</v>
      </c>
    </row>
    <row r="37" spans="1:6">
      <c r="A37" s="39">
        <v>43256</v>
      </c>
      <c r="B37" s="38" t="s">
        <v>132</v>
      </c>
      <c r="C37" s="38" t="s">
        <v>152</v>
      </c>
      <c r="D37" s="38" t="s">
        <v>115</v>
      </c>
      <c r="E37" s="37" t="s">
        <v>118</v>
      </c>
      <c r="F37" s="43">
        <v>66000</v>
      </c>
    </row>
    <row r="38" spans="1:6">
      <c r="A38" s="39">
        <v>43256</v>
      </c>
      <c r="B38" s="38" t="s">
        <v>134</v>
      </c>
      <c r="C38" s="38" t="s">
        <v>145</v>
      </c>
      <c r="D38" s="38" t="s">
        <v>110</v>
      </c>
      <c r="E38" s="37" t="s">
        <v>111</v>
      </c>
      <c r="F38" s="43">
        <v>51000</v>
      </c>
    </row>
    <row r="39" spans="1:6">
      <c r="A39" s="39">
        <v>43259</v>
      </c>
      <c r="B39" s="38" t="s">
        <v>135</v>
      </c>
      <c r="C39" s="38" t="s">
        <v>148</v>
      </c>
      <c r="D39" s="38" t="s">
        <v>110</v>
      </c>
      <c r="E39" s="37" t="s">
        <v>111</v>
      </c>
      <c r="F39" s="43">
        <v>51000</v>
      </c>
    </row>
    <row r="40" spans="1:6">
      <c r="A40" s="39">
        <v>43256</v>
      </c>
      <c r="B40" s="38" t="s">
        <v>138</v>
      </c>
      <c r="C40" s="38" t="s">
        <v>151</v>
      </c>
      <c r="D40" s="38" t="s">
        <v>113</v>
      </c>
      <c r="E40" s="37" t="s">
        <v>112</v>
      </c>
      <c r="F40" s="43">
        <v>9650</v>
      </c>
    </row>
    <row r="41" spans="1:6">
      <c r="A41" s="39">
        <v>43258</v>
      </c>
      <c r="B41" s="38" t="s">
        <v>137</v>
      </c>
      <c r="C41" s="38" t="s">
        <v>149</v>
      </c>
      <c r="D41" s="38" t="s">
        <v>102</v>
      </c>
      <c r="E41" s="37" t="s">
        <v>108</v>
      </c>
      <c r="F41" s="43">
        <v>23000</v>
      </c>
    </row>
    <row r="42" spans="1:6">
      <c r="A42" s="39">
        <v>43244</v>
      </c>
      <c r="B42" s="38" t="s">
        <v>137</v>
      </c>
      <c r="C42" s="38" t="s">
        <v>154</v>
      </c>
      <c r="D42" s="38" t="s">
        <v>113</v>
      </c>
      <c r="E42" s="37" t="s">
        <v>119</v>
      </c>
      <c r="F42" s="43">
        <v>73600</v>
      </c>
    </row>
    <row r="43" spans="1:6">
      <c r="A43" s="39">
        <v>43244</v>
      </c>
      <c r="B43" s="38" t="s">
        <v>137</v>
      </c>
      <c r="C43" s="38" t="s">
        <v>155</v>
      </c>
      <c r="D43" s="38" t="s">
        <v>115</v>
      </c>
      <c r="E43" s="37" t="s">
        <v>114</v>
      </c>
      <c r="F43" s="43">
        <v>80000</v>
      </c>
    </row>
    <row r="44" spans="1:6">
      <c r="A44" s="39">
        <v>43244</v>
      </c>
      <c r="B44" s="38" t="s">
        <v>137</v>
      </c>
      <c r="C44" s="38" t="s">
        <v>150</v>
      </c>
      <c r="D44" s="38" t="s">
        <v>104</v>
      </c>
      <c r="E44" s="37" t="s">
        <v>103</v>
      </c>
      <c r="F44" s="43">
        <v>5250</v>
      </c>
    </row>
    <row r="45" spans="1:6">
      <c r="A45" s="39">
        <v>43244</v>
      </c>
      <c r="B45" s="38" t="s">
        <v>134</v>
      </c>
      <c r="C45" s="38" t="s">
        <v>150</v>
      </c>
      <c r="D45" s="38" t="s">
        <v>104</v>
      </c>
      <c r="E45" s="37" t="s">
        <v>128</v>
      </c>
      <c r="F45" s="43">
        <v>20000</v>
      </c>
    </row>
    <row r="46" spans="1:6">
      <c r="A46" s="39">
        <v>43220</v>
      </c>
      <c r="B46" s="38" t="s">
        <v>135</v>
      </c>
      <c r="C46" s="38" t="s">
        <v>145</v>
      </c>
      <c r="D46" s="38" t="s">
        <v>123</v>
      </c>
      <c r="E46" s="37" t="s">
        <v>122</v>
      </c>
      <c r="F46" s="43">
        <v>139200</v>
      </c>
    </row>
    <row r="47" spans="1:6">
      <c r="A47" s="39">
        <v>43215</v>
      </c>
      <c r="B47" s="38" t="s">
        <v>134</v>
      </c>
      <c r="C47" s="38" t="s">
        <v>147</v>
      </c>
      <c r="D47" s="38" t="s">
        <v>115</v>
      </c>
      <c r="E47" s="37" t="s">
        <v>129</v>
      </c>
      <c r="F47" s="43">
        <v>50000</v>
      </c>
    </row>
    <row r="48" spans="1:6">
      <c r="A48" s="39">
        <v>43215</v>
      </c>
      <c r="B48" s="38" t="s">
        <v>134</v>
      </c>
      <c r="C48" s="38" t="s">
        <v>147</v>
      </c>
      <c r="D48" s="38" t="s">
        <v>115</v>
      </c>
      <c r="E48" s="37" t="s">
        <v>114</v>
      </c>
      <c r="F48" s="43">
        <v>12000</v>
      </c>
    </row>
    <row r="49" spans="1:6">
      <c r="A49" s="39">
        <v>43212</v>
      </c>
      <c r="B49" s="38" t="s">
        <v>133</v>
      </c>
      <c r="C49" s="38" t="s">
        <v>143</v>
      </c>
      <c r="D49" s="38" t="s">
        <v>110</v>
      </c>
      <c r="E49" s="37" t="s">
        <v>130</v>
      </c>
      <c r="F49" s="43">
        <v>324000</v>
      </c>
    </row>
    <row r="50" spans="1:6">
      <c r="A50" s="39">
        <v>43212</v>
      </c>
      <c r="B50" s="38" t="s">
        <v>133</v>
      </c>
      <c r="C50" s="38" t="s">
        <v>143</v>
      </c>
      <c r="D50" s="38" t="s">
        <v>121</v>
      </c>
      <c r="E50" s="37" t="s">
        <v>131</v>
      </c>
      <c r="F50" s="43">
        <v>28000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I11" sqref="I11"/>
    </sheetView>
  </sheetViews>
  <sheetFormatPr defaultRowHeight="16.5"/>
  <cols>
    <col min="1" max="1" width="2.625" style="6" customWidth="1"/>
    <col min="2" max="2" width="9" style="6"/>
    <col min="3" max="3" width="13.125" style="6" customWidth="1"/>
    <col min="4" max="5" width="9" style="6"/>
    <col min="6" max="6" width="14" style="6" customWidth="1"/>
    <col min="7" max="16384" width="9" style="6"/>
  </cols>
  <sheetData>
    <row r="1" spans="2:6">
      <c r="B1" s="7" t="s">
        <v>93</v>
      </c>
      <c r="E1" s="7" t="s">
        <v>164</v>
      </c>
    </row>
    <row r="2" spans="2:6">
      <c r="B2" s="7"/>
      <c r="E2" s="7"/>
    </row>
    <row r="3" spans="2:6">
      <c r="B3" s="32" t="s">
        <v>94</v>
      </c>
      <c r="C3" s="31">
        <v>300000</v>
      </c>
      <c r="E3" s="32" t="s">
        <v>168</v>
      </c>
      <c r="F3" s="31">
        <v>35000000</v>
      </c>
    </row>
    <row r="4" spans="2:6">
      <c r="B4" s="32" t="s">
        <v>95</v>
      </c>
      <c r="C4" s="36">
        <v>3.5000000000000003E-2</v>
      </c>
      <c r="E4" s="32" t="s">
        <v>95</v>
      </c>
      <c r="F4" s="36">
        <v>0.04</v>
      </c>
    </row>
    <row r="5" spans="2:6">
      <c r="B5" s="34"/>
      <c r="C5" s="35"/>
      <c r="E5" s="32" t="s">
        <v>98</v>
      </c>
      <c r="F5" s="31">
        <v>1000000</v>
      </c>
    </row>
    <row r="7" spans="2:6">
      <c r="B7" s="33" t="s">
        <v>96</v>
      </c>
      <c r="C7" s="33" t="s">
        <v>97</v>
      </c>
      <c r="E7" s="33" t="s">
        <v>96</v>
      </c>
      <c r="F7" s="33" t="s">
        <v>165</v>
      </c>
    </row>
    <row r="8" spans="2:6">
      <c r="B8" s="8">
        <v>1</v>
      </c>
      <c r="C8" s="9"/>
      <c r="E8" s="8">
        <v>1</v>
      </c>
      <c r="F8" s="9"/>
    </row>
    <row r="9" spans="2:6">
      <c r="B9" s="8">
        <v>2</v>
      </c>
      <c r="C9" s="9"/>
      <c r="E9" s="8">
        <v>2</v>
      </c>
      <c r="F9" s="9"/>
    </row>
    <row r="10" spans="2:6">
      <c r="B10" s="8">
        <v>3</v>
      </c>
      <c r="C10" s="9"/>
      <c r="E10" s="8">
        <v>3</v>
      </c>
      <c r="F10" s="9"/>
    </row>
    <row r="11" spans="2:6">
      <c r="B11" s="8">
        <v>4</v>
      </c>
      <c r="C11" s="9"/>
      <c r="E11" s="8">
        <v>4</v>
      </c>
      <c r="F11" s="9"/>
    </row>
    <row r="12" spans="2:6">
      <c r="B12" s="8">
        <v>5</v>
      </c>
      <c r="C12" s="9"/>
      <c r="E12" s="8">
        <v>5</v>
      </c>
      <c r="F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실적</vt:lpstr>
      <vt:lpstr>영업1팀</vt:lpstr>
      <vt:lpstr>영업2팀</vt:lpstr>
      <vt:lpstr>실적통합</vt:lpstr>
      <vt:lpstr>출고현황</vt:lpstr>
      <vt:lpstr>순이익 예측</vt:lpstr>
      <vt:lpstr>성적</vt:lpstr>
      <vt:lpstr>판매분석</vt:lpstr>
      <vt:lpstr>판매자료</vt:lpstr>
      <vt:lpstr>결제금 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2017-08-16T03:16:42Z</dcterms:created>
  <dcterms:modified xsi:type="dcterms:W3CDTF">2017-08-17T18:23:41Z</dcterms:modified>
</cp:coreProperties>
</file>