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wilson\Desktop\GitRepos\PeerJ_Ona\Tropical Grasslands Revision\"/>
    </mc:Choice>
  </mc:AlternateContent>
  <xr:revisionPtr revIDLastSave="0" documentId="8_{15AEA578-09C6-411E-9BEB-E9CC995C9E5E}" xr6:coauthVersionLast="45" xr6:coauthVersionMax="45" xr10:uidLastSave="{00000000-0000-0000-0000-000000000000}"/>
  <bookViews>
    <workbookView xWindow="29700" yWindow="270" windowWidth="21600" windowHeight="13455" xr2:uid="{E934F69A-4C06-4798-BC07-60B1EBE896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F35" i="1"/>
  <c r="E35" i="1"/>
  <c r="F34" i="1"/>
  <c r="E34" i="1"/>
  <c r="F33" i="1"/>
  <c r="E33" i="1"/>
  <c r="F32" i="1"/>
  <c r="E32" i="1"/>
  <c r="F31" i="1"/>
  <c r="E31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<sst xmlns="http://schemas.openxmlformats.org/spreadsheetml/2006/main" count="112" uniqueCount="84">
  <si>
    <t>Jaramillo et al. (2018)</t>
  </si>
  <si>
    <t>Table 2</t>
  </si>
  <si>
    <t>Treatment</t>
  </si>
  <si>
    <t>kg DM/ha</t>
  </si>
  <si>
    <t>g/m^2</t>
  </si>
  <si>
    <t>Ecoturf-BG</t>
  </si>
  <si>
    <t>1800aA</t>
  </si>
  <si>
    <t>2275aA</t>
  </si>
  <si>
    <t>4160aB</t>
  </si>
  <si>
    <t>Amarillo-BG</t>
  </si>
  <si>
    <t>1605aA</t>
  </si>
  <si>
    <t>2215aAB</t>
  </si>
  <si>
    <t>2990bB</t>
  </si>
  <si>
    <t>Florigraze-BG</t>
  </si>
  <si>
    <t>1720aA</t>
  </si>
  <si>
    <t>2725aAB</t>
  </si>
  <si>
    <t>3360aB</t>
  </si>
  <si>
    <t>TURFRunner 727-BG</t>
  </si>
  <si>
    <t>1875aA</t>
  </si>
  <si>
    <t>1880aA</t>
  </si>
  <si>
    <t>3350abB</t>
  </si>
  <si>
    <t>Unfertilized BG</t>
  </si>
  <si>
    <t>1910aA</t>
  </si>
  <si>
    <t>2165aA</t>
  </si>
  <si>
    <t>2710bA</t>
  </si>
  <si>
    <t>SE</t>
  </si>
  <si>
    <t>Santos et al. (2018)</t>
  </si>
  <si>
    <t>Table 1. Total herbage accumulation of bahiagrass-rhizoma peanut mixtures in contrast with their monocultures.</t>
  </si>
  <si>
    <t>Argentine*</t>
  </si>
  <si>
    <t>5400a</t>
  </si>
  <si>
    <t>9630a</t>
  </si>
  <si>
    <t>Ecoturf</t>
  </si>
  <si>
    <t>4090a</t>
  </si>
  <si>
    <t>5910bcd</t>
  </si>
  <si>
    <t>Ecoturf-Argentine</t>
  </si>
  <si>
    <t>4870a</t>
  </si>
  <si>
    <t>3640d</t>
  </si>
  <si>
    <t>Ecoturf-DF9</t>
  </si>
  <si>
    <t>4270a</t>
  </si>
  <si>
    <t>3770cd</t>
  </si>
  <si>
    <t>DF9*</t>
  </si>
  <si>
    <t>4570a</t>
  </si>
  <si>
    <t>6200b</t>
  </si>
  <si>
    <t>Q6B</t>
  </si>
  <si>
    <t>4800a</t>
  </si>
  <si>
    <t>5930bcd</t>
  </si>
  <si>
    <t>Q6B-Argentine</t>
  </si>
  <si>
    <t>5090a</t>
  </si>
  <si>
    <t>Q6B-DF9</t>
  </si>
  <si>
    <t>5160a</t>
  </si>
  <si>
    <t>*Fertilized with 90 kg N/ha/harvest (3 per year)</t>
  </si>
  <si>
    <t>Interrante et al. (2009)</t>
  </si>
  <si>
    <t>Table 1. Bahiagrass total dry matter yield as affected by entry x harvest frequency interaction (P=0.036). Data are means across two stubble heights, 3 yr, and three replicates (n=18).</t>
  </si>
  <si>
    <t>Harvest frequency (d)</t>
  </si>
  <si>
    <t>Mg DM/ha</t>
  </si>
  <si>
    <t>Argentine</t>
  </si>
  <si>
    <t>11.8aA</t>
  </si>
  <si>
    <t>12.4aA</t>
  </si>
  <si>
    <t>Tifton 7</t>
  </si>
  <si>
    <t>10.2bB</t>
  </si>
  <si>
    <t>12.7aA</t>
  </si>
  <si>
    <t>Pensacola</t>
  </si>
  <si>
    <t>10.0bA</t>
  </si>
  <si>
    <t>10.8bA</t>
  </si>
  <si>
    <t>Tifton 9</t>
  </si>
  <si>
    <t>9.7bB</t>
  </si>
  <si>
    <t>11.4bA</t>
  </si>
  <si>
    <t>PCA Cycle-4</t>
  </si>
  <si>
    <t>8.4cB</t>
  </si>
  <si>
    <t>10.6bA</t>
  </si>
  <si>
    <t>Table 2. Bahiagrass total dry matter yield as affected by entry x year interaction (P&gt;0.001). Data are means across two stubble heights, two harvest frequencies, and three replicates for each year (n=12).</t>
  </si>
  <si>
    <t>12.3aA</t>
  </si>
  <si>
    <t>12.1aA</t>
  </si>
  <si>
    <t>11.9aA</t>
  </si>
  <si>
    <t>10.8bB</t>
  </si>
  <si>
    <t>12.0aA</t>
  </si>
  <si>
    <t>11.5aAB</t>
  </si>
  <si>
    <t>9.0bB</t>
  </si>
  <si>
    <t>11.5aA</t>
  </si>
  <si>
    <t>8.6cB</t>
  </si>
  <si>
    <t>11.2abA</t>
  </si>
  <si>
    <t>7.6dB</t>
  </si>
  <si>
    <t>10.3aA</t>
  </si>
  <si>
    <t>10.3bA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</si>
</sst>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817C-E9A0-4D2A-AE36-7246E189DAB1}">
  <dimension ref="A1:J46"/>
  <sheetViews>
    <sheetView tabSelected="1" topLeftCell="A34" workbookViewId="0">
      <selection activeCell="A48" sqref="A48"/>
    </sheetView>
  </sheetViews>
  <sheetFormatPr defaultRowHeight="15" x14ac:dyDescent="0.25"/>
  <cols>
    <col min="2" max="2" width="29.42578125" customWidth="1"/>
    <col min="3" max="3" width="19" bestFit="1" customWidth="1"/>
    <col min="4" max="4" width="8.140625" bestFit="1" customWidth="1"/>
    <col min="5" max="5" width="8" bestFit="1" customWidth="1"/>
    <col min="7" max="7" width="18.7109375" bestFit="1" customWidth="1"/>
    <col min="8" max="10" width="6.140625" bestFit="1" customWidth="1"/>
  </cols>
  <sheetData>
    <row r="1" spans="1:10" x14ac:dyDescent="0.25">
      <c r="A1">
        <v>1</v>
      </c>
      <c r="B1" s="1" t="s">
        <v>0</v>
      </c>
      <c r="G1" s="1" t="s">
        <v>0</v>
      </c>
    </row>
    <row r="2" spans="1:10" x14ac:dyDescent="0.25">
      <c r="B2" s="1" t="s">
        <v>1</v>
      </c>
      <c r="C2">
        <v>2014</v>
      </c>
      <c r="D2">
        <v>2015</v>
      </c>
      <c r="E2">
        <v>2016</v>
      </c>
      <c r="G2" s="1" t="s">
        <v>1</v>
      </c>
      <c r="H2">
        <v>2014</v>
      </c>
      <c r="I2">
        <v>2015</v>
      </c>
      <c r="J2">
        <v>2016</v>
      </c>
    </row>
    <row r="3" spans="1:10" x14ac:dyDescent="0.25">
      <c r="B3" t="s">
        <v>2</v>
      </c>
      <c r="C3" s="6" t="s">
        <v>3</v>
      </c>
      <c r="D3" s="6"/>
      <c r="E3" s="6"/>
      <c r="G3" t="s">
        <v>2</v>
      </c>
      <c r="H3" s="6" t="s">
        <v>4</v>
      </c>
      <c r="I3" s="6"/>
      <c r="J3" s="6"/>
    </row>
    <row r="4" spans="1:10" x14ac:dyDescent="0.25">
      <c r="B4" t="s">
        <v>5</v>
      </c>
      <c r="C4" t="s">
        <v>6</v>
      </c>
      <c r="D4" t="s">
        <v>7</v>
      </c>
      <c r="E4" t="s">
        <v>8</v>
      </c>
      <c r="G4" t="s">
        <v>5</v>
      </c>
      <c r="H4" s="2">
        <f>(1800*1000)/(10000)</f>
        <v>180</v>
      </c>
      <c r="I4" s="2">
        <f>(1175*1000)/(10000)</f>
        <v>117.5</v>
      </c>
      <c r="J4" s="2">
        <f>(4160*1000)/(10000)</f>
        <v>416</v>
      </c>
    </row>
    <row r="5" spans="1:10" x14ac:dyDescent="0.25">
      <c r="B5" t="s">
        <v>9</v>
      </c>
      <c r="C5" t="s">
        <v>10</v>
      </c>
      <c r="D5" t="s">
        <v>11</v>
      </c>
      <c r="E5" t="s">
        <v>12</v>
      </c>
      <c r="G5" t="s">
        <v>9</v>
      </c>
      <c r="H5" s="2">
        <f>(1605*1000)/(10000)</f>
        <v>160.5</v>
      </c>
      <c r="I5" s="2">
        <f>(2215*1000)/(10000)</f>
        <v>221.5</v>
      </c>
      <c r="J5" s="2">
        <f>(2990*1000)/(10000)</f>
        <v>299</v>
      </c>
    </row>
    <row r="6" spans="1:10" x14ac:dyDescent="0.25">
      <c r="B6" t="s">
        <v>13</v>
      </c>
      <c r="C6" t="s">
        <v>14</v>
      </c>
      <c r="D6" t="s">
        <v>15</v>
      </c>
      <c r="E6" t="s">
        <v>16</v>
      </c>
      <c r="G6" t="s">
        <v>13</v>
      </c>
      <c r="H6" s="2">
        <f>(1720*1000)/(10000)</f>
        <v>172</v>
      </c>
      <c r="I6" s="2">
        <f>(2725*1000)/(10000)</f>
        <v>272.5</v>
      </c>
      <c r="J6" s="2">
        <f>(3360*1000)/(10000)</f>
        <v>336</v>
      </c>
    </row>
    <row r="7" spans="1:10" x14ac:dyDescent="0.25">
      <c r="B7" t="s">
        <v>17</v>
      </c>
      <c r="C7" t="s">
        <v>18</v>
      </c>
      <c r="D7" t="s">
        <v>19</v>
      </c>
      <c r="E7" t="s">
        <v>20</v>
      </c>
      <c r="G7" t="s">
        <v>17</v>
      </c>
      <c r="H7" s="2">
        <f>(1875*1000)/(10000)</f>
        <v>187.5</v>
      </c>
      <c r="I7" s="2">
        <f>(1880*1000)/(10000)</f>
        <v>188</v>
      </c>
      <c r="J7" s="2">
        <f>(3350*1000)/(10000)</f>
        <v>335</v>
      </c>
    </row>
    <row r="8" spans="1:10" x14ac:dyDescent="0.25">
      <c r="B8" s="3" t="s">
        <v>21</v>
      </c>
      <c r="C8" s="3" t="s">
        <v>22</v>
      </c>
      <c r="D8" s="3" t="s">
        <v>23</v>
      </c>
      <c r="E8" s="3" t="s">
        <v>24</v>
      </c>
      <c r="F8" s="3"/>
      <c r="G8" s="3" t="s">
        <v>21</v>
      </c>
      <c r="H8" s="4">
        <f>(1910*1000)/(10000)</f>
        <v>191</v>
      </c>
      <c r="I8" s="4">
        <f>(2165*1000)/(10000)</f>
        <v>216.5</v>
      </c>
      <c r="J8" s="4">
        <f>(2719*1000)/(10000)</f>
        <v>271.89999999999998</v>
      </c>
    </row>
    <row r="9" spans="1:10" x14ac:dyDescent="0.25">
      <c r="B9" t="s">
        <v>25</v>
      </c>
      <c r="C9">
        <v>138</v>
      </c>
      <c r="D9">
        <v>138</v>
      </c>
      <c r="E9">
        <v>138</v>
      </c>
      <c r="G9" t="s">
        <v>25</v>
      </c>
      <c r="H9">
        <v>138</v>
      </c>
      <c r="I9">
        <v>138</v>
      </c>
      <c r="J9">
        <v>138</v>
      </c>
    </row>
    <row r="11" spans="1:10" x14ac:dyDescent="0.25">
      <c r="A11">
        <v>2</v>
      </c>
      <c r="B11" t="s">
        <v>26</v>
      </c>
    </row>
    <row r="12" spans="1:10" x14ac:dyDescent="0.25">
      <c r="B12" t="s">
        <v>27</v>
      </c>
    </row>
    <row r="13" spans="1:10" x14ac:dyDescent="0.25">
      <c r="B13" t="s">
        <v>2</v>
      </c>
      <c r="C13" s="5">
        <v>2015</v>
      </c>
      <c r="D13" s="5">
        <v>2016</v>
      </c>
      <c r="E13" s="5">
        <v>2015</v>
      </c>
      <c r="F13" s="5">
        <v>2016</v>
      </c>
    </row>
    <row r="14" spans="1:10" x14ac:dyDescent="0.25">
      <c r="C14" s="6" t="s">
        <v>3</v>
      </c>
      <c r="D14" s="6"/>
      <c r="E14" s="6" t="s">
        <v>4</v>
      </c>
      <c r="F14" s="6"/>
    </row>
    <row r="15" spans="1:10" x14ac:dyDescent="0.25">
      <c r="B15" s="3" t="s">
        <v>28</v>
      </c>
      <c r="C15" s="3" t="s">
        <v>29</v>
      </c>
      <c r="D15" s="3" t="s">
        <v>30</v>
      </c>
      <c r="E15" s="3">
        <f>(5400*1000)/(10000)</f>
        <v>540</v>
      </c>
      <c r="F15" s="3">
        <f>(9630*1000)/(10000)</f>
        <v>963</v>
      </c>
    </row>
    <row r="16" spans="1:10" x14ac:dyDescent="0.25">
      <c r="B16" t="s">
        <v>31</v>
      </c>
      <c r="C16" t="s">
        <v>32</v>
      </c>
      <c r="D16" t="s">
        <v>33</v>
      </c>
      <c r="E16">
        <f>(4090*1000)/(10000)</f>
        <v>409</v>
      </c>
      <c r="F16">
        <f>(5910*1000)/(10000)</f>
        <v>591</v>
      </c>
    </row>
    <row r="17" spans="1:6" x14ac:dyDescent="0.25">
      <c r="B17" t="s">
        <v>34</v>
      </c>
      <c r="C17" t="s">
        <v>35</v>
      </c>
      <c r="D17" t="s">
        <v>36</v>
      </c>
      <c r="E17">
        <f>(4870*1000)/(10000)</f>
        <v>487</v>
      </c>
      <c r="F17">
        <f>(3640*1000)/(10000)</f>
        <v>364</v>
      </c>
    </row>
    <row r="18" spans="1:6" x14ac:dyDescent="0.25">
      <c r="B18" t="s">
        <v>37</v>
      </c>
      <c r="C18" t="s">
        <v>38</v>
      </c>
      <c r="D18" t="s">
        <v>39</v>
      </c>
      <c r="E18">
        <f>(4270*1000)/(10000)</f>
        <v>427</v>
      </c>
      <c r="F18">
        <f>(3770*1000)/(10000)</f>
        <v>377</v>
      </c>
    </row>
    <row r="19" spans="1:6" x14ac:dyDescent="0.25">
      <c r="B19" s="3" t="s">
        <v>40</v>
      </c>
      <c r="C19" s="3" t="s">
        <v>41</v>
      </c>
      <c r="D19" s="3" t="s">
        <v>42</v>
      </c>
      <c r="E19" s="3">
        <f>(4570*1000)/(10000)</f>
        <v>457</v>
      </c>
      <c r="F19" s="3">
        <f>(6200*1000)/(10000)</f>
        <v>620</v>
      </c>
    </row>
    <row r="20" spans="1:6" x14ac:dyDescent="0.25">
      <c r="B20" t="s">
        <v>43</v>
      </c>
      <c r="C20" t="s">
        <v>44</v>
      </c>
      <c r="D20" t="s">
        <v>45</v>
      </c>
      <c r="E20">
        <f>(4800*1000)/(10000)</f>
        <v>480</v>
      </c>
      <c r="F20">
        <f>(5930*1000)/(10000)</f>
        <v>593</v>
      </c>
    </row>
    <row r="21" spans="1:6" x14ac:dyDescent="0.25">
      <c r="B21" t="s">
        <v>46</v>
      </c>
      <c r="C21" t="s">
        <v>47</v>
      </c>
      <c r="D21" t="s">
        <v>39</v>
      </c>
      <c r="E21">
        <f>(5090*1000)/(10000)</f>
        <v>509</v>
      </c>
      <c r="F21">
        <f>(3770*1000)/(10000)</f>
        <v>377</v>
      </c>
    </row>
    <row r="22" spans="1:6" x14ac:dyDescent="0.25">
      <c r="B22" t="s">
        <v>48</v>
      </c>
      <c r="C22" t="s">
        <v>49</v>
      </c>
      <c r="D22" t="s">
        <v>33</v>
      </c>
      <c r="E22">
        <f>(5160*1000)/(10000)</f>
        <v>516</v>
      </c>
      <c r="F22">
        <f>(5910*1000)/(10000)</f>
        <v>591</v>
      </c>
    </row>
    <row r="23" spans="1:6" x14ac:dyDescent="0.25">
      <c r="B23" t="s">
        <v>50</v>
      </c>
    </row>
    <row r="26" spans="1:6" x14ac:dyDescent="0.25">
      <c r="A26">
        <v>3</v>
      </c>
      <c r="B26" t="s">
        <v>51</v>
      </c>
    </row>
    <row r="27" spans="1:6" x14ac:dyDescent="0.25">
      <c r="B27" t="s">
        <v>52</v>
      </c>
    </row>
    <row r="28" spans="1:6" x14ac:dyDescent="0.25">
      <c r="C28" t="s">
        <v>53</v>
      </c>
    </row>
    <row r="29" spans="1:6" x14ac:dyDescent="0.25">
      <c r="C29" s="1">
        <v>7</v>
      </c>
      <c r="D29" s="1">
        <v>21</v>
      </c>
      <c r="E29">
        <v>7</v>
      </c>
      <c r="F29">
        <v>21</v>
      </c>
    </row>
    <row r="30" spans="1:6" x14ac:dyDescent="0.25">
      <c r="B30" t="s">
        <v>2</v>
      </c>
      <c r="C30" s="6" t="s">
        <v>54</v>
      </c>
      <c r="D30" s="6"/>
      <c r="E30" s="6" t="s">
        <v>4</v>
      </c>
      <c r="F30" s="6"/>
    </row>
    <row r="31" spans="1:6" x14ac:dyDescent="0.25">
      <c r="B31" t="s">
        <v>55</v>
      </c>
      <c r="C31" s="1" t="s">
        <v>56</v>
      </c>
      <c r="D31" s="1" t="s">
        <v>57</v>
      </c>
      <c r="E31">
        <f>(11.8*1000000)/(10000)</f>
        <v>1180</v>
      </c>
      <c r="F31">
        <f>(12.4*1000000)/10000</f>
        <v>1240</v>
      </c>
    </row>
    <row r="32" spans="1:6" x14ac:dyDescent="0.25">
      <c r="B32" t="s">
        <v>58</v>
      </c>
      <c r="C32" s="1" t="s">
        <v>59</v>
      </c>
      <c r="D32" s="1" t="s">
        <v>60</v>
      </c>
      <c r="E32">
        <f>(10.2*1000000)/10000</f>
        <v>1020</v>
      </c>
      <c r="F32">
        <f>(12.7*1000000)/10000</f>
        <v>1270</v>
      </c>
    </row>
    <row r="33" spans="2:8" x14ac:dyDescent="0.25">
      <c r="B33" t="s">
        <v>61</v>
      </c>
      <c r="C33" s="1" t="s">
        <v>62</v>
      </c>
      <c r="D33" s="1" t="s">
        <v>63</v>
      </c>
      <c r="E33">
        <f>(10*1000000)/10000</f>
        <v>1000</v>
      </c>
      <c r="F33">
        <f>(10.8*1000000)/10000</f>
        <v>1080</v>
      </c>
    </row>
    <row r="34" spans="2:8" x14ac:dyDescent="0.25">
      <c r="B34" t="s">
        <v>64</v>
      </c>
      <c r="C34" s="1" t="s">
        <v>65</v>
      </c>
      <c r="D34" s="1" t="s">
        <v>66</v>
      </c>
      <c r="E34">
        <f>(9.7*1000000)/10000</f>
        <v>970</v>
      </c>
      <c r="F34">
        <f>(11.4*1000000)/10000</f>
        <v>1140</v>
      </c>
    </row>
    <row r="35" spans="2:8" x14ac:dyDescent="0.25">
      <c r="B35" t="s">
        <v>67</v>
      </c>
      <c r="C35" s="1" t="s">
        <v>68</v>
      </c>
      <c r="D35" s="1" t="s">
        <v>69</v>
      </c>
      <c r="E35">
        <f>(8.4*1000000)/10000</f>
        <v>840</v>
      </c>
      <c r="F35">
        <f>(10.6*1000000)/10000</f>
        <v>1060</v>
      </c>
    </row>
    <row r="36" spans="2:8" x14ac:dyDescent="0.25">
      <c r="B36" t="s">
        <v>25</v>
      </c>
      <c r="C36" s="1">
        <v>0.38</v>
      </c>
      <c r="D36" s="1">
        <v>0.38</v>
      </c>
    </row>
    <row r="38" spans="2:8" x14ac:dyDescent="0.25">
      <c r="B38" t="s">
        <v>70</v>
      </c>
    </row>
    <row r="39" spans="2:8" x14ac:dyDescent="0.25">
      <c r="C39">
        <v>2005</v>
      </c>
      <c r="D39">
        <v>2006</v>
      </c>
      <c r="E39">
        <v>2007</v>
      </c>
      <c r="F39">
        <v>2005</v>
      </c>
      <c r="G39">
        <v>2006</v>
      </c>
      <c r="H39">
        <v>2007</v>
      </c>
    </row>
    <row r="40" spans="2:8" x14ac:dyDescent="0.25">
      <c r="B40" t="s">
        <v>2</v>
      </c>
      <c r="C40" s="6" t="s">
        <v>54</v>
      </c>
      <c r="D40" s="6"/>
      <c r="E40" s="6"/>
      <c r="F40" s="6" t="s">
        <v>4</v>
      </c>
      <c r="G40" s="6"/>
      <c r="H40" s="6"/>
    </row>
    <row r="41" spans="2:8" x14ac:dyDescent="0.25">
      <c r="B41" t="s">
        <v>55</v>
      </c>
      <c r="C41" t="s">
        <v>71</v>
      </c>
      <c r="D41" t="s">
        <v>72</v>
      </c>
      <c r="E41" t="s">
        <v>73</v>
      </c>
      <c r="F41">
        <f>(12.3*1000000)/10000</f>
        <v>1230</v>
      </c>
      <c r="G41">
        <f>(12.2*1000000)/10000</f>
        <v>1220</v>
      </c>
      <c r="H41">
        <f>(11.9*1000000)/10000</f>
        <v>1190</v>
      </c>
    </row>
    <row r="42" spans="2:8" x14ac:dyDescent="0.25">
      <c r="B42" t="s">
        <v>58</v>
      </c>
      <c r="C42" t="s">
        <v>74</v>
      </c>
      <c r="D42" t="s">
        <v>75</v>
      </c>
      <c r="E42" t="s">
        <v>76</v>
      </c>
      <c r="F42">
        <f>(10.8*1000000)/10000</f>
        <v>1080</v>
      </c>
      <c r="G42">
        <f>(12*1000000)/10000</f>
        <v>1200</v>
      </c>
      <c r="H42">
        <f>(11.5*1000000)/10000</f>
        <v>1150</v>
      </c>
    </row>
    <row r="43" spans="2:8" x14ac:dyDescent="0.25">
      <c r="B43" t="s">
        <v>61</v>
      </c>
      <c r="C43" t="s">
        <v>77</v>
      </c>
      <c r="D43" t="s">
        <v>78</v>
      </c>
      <c r="E43" t="s">
        <v>63</v>
      </c>
      <c r="F43">
        <f>(9*1000000)/10000</f>
        <v>900</v>
      </c>
      <c r="G43">
        <f>(11.5*1000000)/10000</f>
        <v>1150</v>
      </c>
      <c r="H43">
        <f>(10.8*1000000)/10000</f>
        <v>1080</v>
      </c>
    </row>
    <row r="44" spans="2:8" x14ac:dyDescent="0.25">
      <c r="B44" t="s">
        <v>64</v>
      </c>
      <c r="C44" t="s">
        <v>79</v>
      </c>
      <c r="D44" t="s">
        <v>56</v>
      </c>
      <c r="E44" t="s">
        <v>80</v>
      </c>
      <c r="F44">
        <f>(8.6*1000000)/10000</f>
        <v>860</v>
      </c>
      <c r="G44">
        <f>(11.8*1000000)/10000</f>
        <v>1180</v>
      </c>
      <c r="H44">
        <f>(11.8*1000000)/10000</f>
        <v>1180</v>
      </c>
    </row>
    <row r="45" spans="2:8" x14ac:dyDescent="0.25">
      <c r="B45" t="s">
        <v>67</v>
      </c>
      <c r="C45" t="s">
        <v>81</v>
      </c>
      <c r="D45" t="s">
        <v>82</v>
      </c>
      <c r="E45" t="s">
        <v>83</v>
      </c>
      <c r="F45">
        <f>(7.6*1000000)/10000</f>
        <v>760</v>
      </c>
      <c r="G45">
        <f>(10.3*1000000)/10000</f>
        <v>1030</v>
      </c>
      <c r="H45">
        <f>(10.3*1000000)/10000</f>
        <v>1030</v>
      </c>
    </row>
    <row r="46" spans="2:8" x14ac:dyDescent="0.25">
      <c r="B46" t="s">
        <v>25</v>
      </c>
      <c r="C46">
        <v>0.38</v>
      </c>
      <c r="D46">
        <v>0.38</v>
      </c>
      <c r="E46">
        <v>0.38</v>
      </c>
    </row>
  </sheetData>
  <mergeCells count="8">
    <mergeCell ref="C3:E3"/>
    <mergeCell ref="H3:J3"/>
    <mergeCell ref="C40:E40"/>
    <mergeCell ref="F40:H40"/>
    <mergeCell ref="E30:F30"/>
    <mergeCell ref="C30:D30"/>
    <mergeCell ref="C14:D14"/>
    <mergeCell ref="E14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E3F0BD2B233498DE514688FEE473B" ma:contentTypeVersion="12" ma:contentTypeDescription="Create a new document." ma:contentTypeScope="" ma:versionID="9883aad6803b4f3b439f74567b7362a6">
  <xsd:schema xmlns:xsd="http://www.w3.org/2001/XMLSchema" xmlns:xs="http://www.w3.org/2001/XMLSchema" xmlns:p="http://schemas.microsoft.com/office/2006/metadata/properties" xmlns:ns3="4ba650d9-f610-444b-99a6-2b7d2cca5f54" xmlns:ns4="09ea00aa-b874-46ae-8708-4e077fa1520b" targetNamespace="http://schemas.microsoft.com/office/2006/metadata/properties" ma:root="true" ma:fieldsID="877b1f597e643087f014e202bcade0ac" ns3:_="" ns4:_="">
    <xsd:import namespace="4ba650d9-f610-444b-99a6-2b7d2cca5f54"/>
    <xsd:import namespace="09ea00aa-b874-46ae-8708-4e077fa152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650d9-f610-444b-99a6-2b7d2cca5f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a00aa-b874-46ae-8708-4e077fa15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8026E-53E0-40AA-865E-E01D26C8C4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2ADE78-E225-49C2-AAEC-1DEAC9D79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C240E-21D4-4C06-8348-9DFE4323C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650d9-f610-444b-99a6-2b7d2cca5f54"/>
    <ds:schemaRef ds:uri="09ea00aa-b874-46ae-8708-4e077fa15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Rusch</dc:creator>
  <cp:lastModifiedBy>Wilson,Chris H</cp:lastModifiedBy>
  <dcterms:created xsi:type="dcterms:W3CDTF">2020-08-10T19:45:05Z</dcterms:created>
  <dcterms:modified xsi:type="dcterms:W3CDTF">2020-08-10T21:59:39Z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0x01010043EE3F0BD2B233498DE514688FEE473B</vt:lpwstr>
  </property>
</Properties>
</file>