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O2" i="1" l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P15" i="1"/>
  <c r="AP11" i="1"/>
  <c r="AP7" i="1"/>
  <c r="AP3" i="1"/>
  <c r="AS18" i="1"/>
  <c r="AP4" i="1"/>
  <c r="AP5" i="1"/>
  <c r="AP6" i="1"/>
  <c r="AP8" i="1"/>
  <c r="AP9" i="1"/>
  <c r="AP10" i="1"/>
  <c r="AP12" i="1"/>
  <c r="AP13" i="1"/>
  <c r="AP14" i="1"/>
  <c r="AP16" i="1"/>
  <c r="AP17" i="1"/>
  <c r="AP18" i="1"/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Q18" i="1" l="1"/>
  <c r="AL18" i="1"/>
  <c r="AK18" i="1"/>
  <c r="AH18" i="1"/>
  <c r="AF18" i="1"/>
  <c r="AD18" i="1"/>
  <c r="AG18" i="1" s="1"/>
  <c r="AC18" i="1"/>
  <c r="AL17" i="1"/>
  <c r="AK17" i="1"/>
  <c r="AH17" i="1"/>
  <c r="AF17" i="1"/>
  <c r="AC17" i="1"/>
  <c r="AD17" i="1" s="1"/>
  <c r="AL16" i="1"/>
  <c r="AK16" i="1"/>
  <c r="AQ16" i="1" s="1"/>
  <c r="AF16" i="1"/>
  <c r="AC16" i="1"/>
  <c r="AD16" i="1" s="1"/>
  <c r="AG16" i="1" s="1"/>
  <c r="AQ15" i="1"/>
  <c r="AL15" i="1"/>
  <c r="AK15" i="1"/>
  <c r="AF15" i="1"/>
  <c r="AC15" i="1"/>
  <c r="AD15" i="1" s="1"/>
  <c r="AL14" i="1"/>
  <c r="AK14" i="1"/>
  <c r="AH14" i="1"/>
  <c r="AF14" i="1"/>
  <c r="AD14" i="1"/>
  <c r="AC14" i="1"/>
  <c r="AQ13" i="1"/>
  <c r="AL13" i="1"/>
  <c r="AK13" i="1"/>
  <c r="AH13" i="1"/>
  <c r="AF13" i="1"/>
  <c r="AL12" i="1"/>
  <c r="AK12" i="1"/>
  <c r="AQ12" i="1" s="1"/>
  <c r="AF12" i="1"/>
  <c r="AC12" i="1"/>
  <c r="AD12" i="1" s="1"/>
  <c r="AL11" i="1"/>
  <c r="AK11" i="1"/>
  <c r="AQ11" i="1" s="1"/>
  <c r="AF11" i="1"/>
  <c r="AC11" i="1"/>
  <c r="AD11" i="1" s="1"/>
  <c r="AG11" i="1" s="1"/>
  <c r="AL10" i="1"/>
  <c r="AK10" i="1"/>
  <c r="AH10" i="1"/>
  <c r="AF10" i="1"/>
  <c r="AD10" i="1"/>
  <c r="AC10" i="1"/>
  <c r="AL9" i="1"/>
  <c r="AK9" i="1"/>
  <c r="AH9" i="1"/>
  <c r="AF9" i="1"/>
  <c r="AL8" i="1"/>
  <c r="AK8" i="1"/>
  <c r="AQ8" i="1" s="1"/>
  <c r="AG8" i="1"/>
  <c r="AF8" i="1"/>
  <c r="AC8" i="1"/>
  <c r="AD8" i="1" s="1"/>
  <c r="AL7" i="1"/>
  <c r="AK7" i="1"/>
  <c r="AQ7" i="1" s="1"/>
  <c r="AF7" i="1"/>
  <c r="AC7" i="1"/>
  <c r="AD7" i="1" s="1"/>
  <c r="AQ6" i="1"/>
  <c r="AL6" i="1"/>
  <c r="AK6" i="1"/>
  <c r="AF6" i="1"/>
  <c r="AH6" i="1"/>
  <c r="AD6" i="1"/>
  <c r="AC6" i="1"/>
  <c r="AL5" i="1"/>
  <c r="AK5" i="1"/>
  <c r="AH5" i="1"/>
  <c r="AF5" i="1"/>
  <c r="AC5" i="1"/>
  <c r="AD5" i="1" s="1"/>
  <c r="AG5" i="1" s="1"/>
  <c r="AL4" i="1"/>
  <c r="AK4" i="1"/>
  <c r="AQ4" i="1" s="1"/>
  <c r="AF4" i="1"/>
  <c r="AC4" i="1"/>
  <c r="AD4" i="1" s="1"/>
  <c r="AG4" i="1" s="1"/>
  <c r="AL3" i="1"/>
  <c r="AK3" i="1"/>
  <c r="AH3" i="1"/>
  <c r="AF3" i="1"/>
  <c r="AH4" i="1"/>
  <c r="AD3" i="1"/>
  <c r="AC3" i="1"/>
  <c r="AL2" i="1"/>
  <c r="AK2" i="1"/>
  <c r="AF2" i="1"/>
  <c r="AC2" i="1"/>
  <c r="AD2" i="1" s="1"/>
  <c r="AM4" i="1" l="1"/>
  <c r="AN4" i="1" s="1"/>
  <c r="AM5" i="1"/>
  <c r="AG10" i="1"/>
  <c r="AM10" i="1" s="1"/>
  <c r="AH11" i="1"/>
  <c r="AM11" i="1" s="1"/>
  <c r="AH12" i="1"/>
  <c r="AG17" i="1"/>
  <c r="AM17" i="1" s="1"/>
  <c r="AM18" i="1"/>
  <c r="AG7" i="1"/>
  <c r="AQ9" i="1"/>
  <c r="AC13" i="1"/>
  <c r="AD13" i="1" s="1"/>
  <c r="AG13" i="1" s="1"/>
  <c r="AM13" i="1" s="1"/>
  <c r="AQ14" i="1"/>
  <c r="AH15" i="1"/>
  <c r="AH16" i="1"/>
  <c r="AM16" i="1" s="1"/>
  <c r="AQ17" i="1"/>
  <c r="AG6" i="1"/>
  <c r="AM6" i="1" s="1"/>
  <c r="AH7" i="1"/>
  <c r="AH8" i="1"/>
  <c r="AM8" i="1" s="1"/>
  <c r="AG3" i="1"/>
  <c r="AG12" i="1"/>
  <c r="AQ5" i="1"/>
  <c r="AC9" i="1"/>
  <c r="AD9" i="1" s="1"/>
  <c r="AG9" i="1" s="1"/>
  <c r="AM9" i="1" s="1"/>
  <c r="AQ10" i="1"/>
  <c r="AG14" i="1"/>
  <c r="AM14" i="1" s="1"/>
  <c r="AG15" i="1"/>
  <c r="AS3" i="1" l="1"/>
  <c r="AU4" i="1"/>
  <c r="AN5" i="1"/>
  <c r="AV5" i="1" s="1"/>
  <c r="AX5" i="1" s="1"/>
  <c r="AN8" i="1"/>
  <c r="AN16" i="1"/>
  <c r="AN11" i="1"/>
  <c r="AN14" i="1"/>
  <c r="AW4" i="1"/>
  <c r="AY4" i="1" s="1"/>
  <c r="AV4" i="1"/>
  <c r="AX4" i="1" s="1"/>
  <c r="AM12" i="1"/>
  <c r="AN13" i="1"/>
  <c r="AN18" i="1"/>
  <c r="AR4" i="1"/>
  <c r="AR5" i="1"/>
  <c r="AQ3" i="1"/>
  <c r="AN3" i="1" s="1"/>
  <c r="AN6" i="1"/>
  <c r="AN17" i="1"/>
  <c r="AN10" i="1"/>
  <c r="AT4" i="1"/>
  <c r="AM15" i="1"/>
  <c r="AN9" i="1"/>
  <c r="AM7" i="1"/>
  <c r="AT5" i="1"/>
  <c r="AT6" i="1" l="1"/>
  <c r="AS5" i="1"/>
  <c r="AU6" i="1"/>
  <c r="AU18" i="1"/>
  <c r="AS17" i="1"/>
  <c r="AT9" i="1"/>
  <c r="AS8" i="1"/>
  <c r="AU9" i="1"/>
  <c r="AT17" i="1"/>
  <c r="AU17" i="1"/>
  <c r="AS16" i="1"/>
  <c r="AT16" i="1"/>
  <c r="AS15" i="1"/>
  <c r="AU16" i="1"/>
  <c r="AT3" i="1"/>
  <c r="AS2" i="1"/>
  <c r="AU3" i="1"/>
  <c r="AR3" i="1"/>
  <c r="AR13" i="1"/>
  <c r="AS12" i="1"/>
  <c r="AU13" i="1"/>
  <c r="AT14" i="1"/>
  <c r="AU14" i="1"/>
  <c r="AS13" i="1"/>
  <c r="AT8" i="1"/>
  <c r="AS7" i="1"/>
  <c r="AU8" i="1"/>
  <c r="AR10" i="1"/>
  <c r="AU10" i="1"/>
  <c r="AS9" i="1"/>
  <c r="AR11" i="1"/>
  <c r="AU11" i="1"/>
  <c r="AS10" i="1"/>
  <c r="AW5" i="1"/>
  <c r="AY5" i="1" s="1"/>
  <c r="AU5" i="1"/>
  <c r="AS4" i="1"/>
  <c r="AT13" i="1"/>
  <c r="AR8" i="1"/>
  <c r="AT10" i="1"/>
  <c r="AT11" i="1"/>
  <c r="AN7" i="1"/>
  <c r="AN15" i="1"/>
  <c r="AW18" i="1"/>
  <c r="AY18" i="1" s="1"/>
  <c r="AV18" i="1"/>
  <c r="AX18" i="1" s="1"/>
  <c r="AW6" i="1"/>
  <c r="AY6" i="1" s="1"/>
  <c r="AV6" i="1"/>
  <c r="AX6" i="1" s="1"/>
  <c r="AR18" i="1"/>
  <c r="AN12" i="1"/>
  <c r="AW14" i="1"/>
  <c r="AY14" i="1" s="1"/>
  <c r="AV14" i="1"/>
  <c r="AX14" i="1" s="1"/>
  <c r="AV9" i="1"/>
  <c r="AX9" i="1" s="1"/>
  <c r="AW9" i="1"/>
  <c r="AY9" i="1" s="1"/>
  <c r="AV17" i="1"/>
  <c r="AX17" i="1" s="1"/>
  <c r="AW17" i="1"/>
  <c r="AY17" i="1" s="1"/>
  <c r="AR6" i="1"/>
  <c r="AR14" i="1"/>
  <c r="AW16" i="1"/>
  <c r="AY16" i="1" s="1"/>
  <c r="AV16" i="1"/>
  <c r="AX16" i="1" s="1"/>
  <c r="AR9" i="1"/>
  <c r="AW10" i="1"/>
  <c r="AY10" i="1" s="1"/>
  <c r="AV10" i="1"/>
  <c r="AX10" i="1" s="1"/>
  <c r="AR17" i="1"/>
  <c r="AW3" i="1"/>
  <c r="AY3" i="1" s="1"/>
  <c r="AV3" i="1"/>
  <c r="AX3" i="1" s="1"/>
  <c r="AT18" i="1"/>
  <c r="AV13" i="1"/>
  <c r="AX13" i="1" s="1"/>
  <c r="AW13" i="1"/>
  <c r="AY13" i="1" s="1"/>
  <c r="AW11" i="1"/>
  <c r="AY11" i="1" s="1"/>
  <c r="AV11" i="1"/>
  <c r="AX11" i="1" s="1"/>
  <c r="AR16" i="1"/>
  <c r="AW8" i="1"/>
  <c r="AY8" i="1" s="1"/>
  <c r="AV8" i="1"/>
  <c r="AX8" i="1" s="1"/>
  <c r="AU12" i="1" l="1"/>
  <c r="AS11" i="1"/>
  <c r="AS14" i="1"/>
  <c r="AU15" i="1"/>
  <c r="AS6" i="1"/>
  <c r="AU7" i="1"/>
  <c r="AW12" i="1"/>
  <c r="AY12" i="1" s="1"/>
  <c r="AV12" i="1"/>
  <c r="AX12" i="1" s="1"/>
  <c r="AW15" i="1"/>
  <c r="AY15" i="1" s="1"/>
  <c r="AV15" i="1"/>
  <c r="AX15" i="1" s="1"/>
  <c r="AW7" i="1"/>
  <c r="AY7" i="1" s="1"/>
  <c r="AV7" i="1"/>
  <c r="AX7" i="1" s="1"/>
  <c r="AT12" i="1"/>
  <c r="AR15" i="1"/>
  <c r="AT7" i="1"/>
  <c r="AT15" i="1"/>
  <c r="AR12" i="1"/>
  <c r="AR7" i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<sst xmlns="http://schemas.openxmlformats.org/spreadsheetml/2006/main" count="51" uniqueCount="51">
  <si>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</si>
  <si>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</si>
  <si>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</si>
  <si>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</si>
  <si>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</si>
  <si>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</si>
  <si>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</si>
  <si>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</si>
  <si>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</si>
  <si>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</si>
  <si>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</si>
  <si>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</si>
  <si>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</si>
  <si>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</si>
  <si>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</si>
  <si>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</si>
  <si>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</si>
  <si>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</si>
  <si>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</si>
  <si>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</si>
  <si>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</si>
  <si>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</si>
  <si>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</si>
  <si>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</si>
  <si>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</si>
  <si>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</si>
  <si>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</si>
  <si>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</si>
  <si>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</si>
  <si>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p</t>
    <phoneticPr fontId="1"/>
  </si>
  <si>
    <t>q</t>
    <phoneticPr fontId="1"/>
  </si>
  <si>
    <t>K_phi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</si>
  <si>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</si>
  <si>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</si>
  <si>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</si>
  <si>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</si>
  <si>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</si>
  <si>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</si>
  <si>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</si>
  <si>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</si>
  <si>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</si>
  <si>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</si>
  <si>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</si>
  <si>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</si>
  <si>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</si>
  <si>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</si>
  <si>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</si>
  <si>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</si>
  <si>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</si>
  <si>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ratio^4</t>
    <phoneticPr fontId="1"/>
  </si>
  <si>
    <t>dratio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</si>
</sst>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topLeftCell="AB1" zoomScale="55" zoomScaleNormal="55" workbookViewId="0">
      <selection activeCell="AO1" sqref="AO1:AO1048576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18" width="6.44140625"/>
    <col min="19" max="26" width="13.77734375"/>
    <col min="27" max="27" width="12.77734375"/>
    <col min="28" max="28" width="15.33203125" bestFit="1" customWidth="1"/>
    <col min="31" max="31" width="13.109375" bestFit="1" customWidth="1"/>
    <col min="32" max="32" width="13.1093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52" max="1032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43</v>
      </c>
      <c r="AD1" t="s">
        <v>44</v>
      </c>
      <c r="AE1" t="s">
        <v>28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50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</row>
    <row r="2" spans="1:51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47684</v>
      </c>
      <c r="S2">
        <v>1361.1695950999999</v>
      </c>
      <c r="T2">
        <v>1310.5665829100001</v>
      </c>
      <c r="U2">
        <v>4858.0492017500001</v>
      </c>
      <c r="V2">
        <v>5.6397904483200003</v>
      </c>
      <c r="W2">
        <v>4.2122077073200002</v>
      </c>
      <c r="X2">
        <v>1378.8087566700001</v>
      </c>
      <c r="Y2">
        <v>1334.9126763199999</v>
      </c>
      <c r="Z2">
        <v>4832.7029428899996</v>
      </c>
      <c r="AA2">
        <v>2.08505185138E-3</v>
      </c>
      <c r="AB2">
        <f t="shared" ref="AB2:AB22" si="0">-100*((H2+1)/(0.6663992+1)-1)</f>
        <v>-2.36137909226386E-7</v>
      </c>
      <c r="AC2">
        <f>0.0762*AK2^0.2606-0.5912</f>
        <v>-4.8505320644575134E-3</v>
      </c>
      <c r="AD2">
        <f>AB2-AC2</f>
        <v>4.850295926548287E-3</v>
      </c>
      <c r="AE2">
        <f>P2-AB2/3</f>
        <v>7.8712636408795333E-8</v>
      </c>
      <c r="AF2">
        <f t="shared" ref="AF2:AF18" si="1">AB2-P2/2</f>
        <v>-2.36137909226386E-7</v>
      </c>
      <c r="AJ2">
        <f>(1.35*(AK2/3255000)^-0.0723)^4</f>
        <v>26.381866960846768</v>
      </c>
      <c r="AK2">
        <f t="shared" ref="AK2:AK18" si="2">(X2+Y2+Z2)/3</f>
        <v>2515.4747919599999</v>
      </c>
      <c r="AL2">
        <f t="shared" ref="AL2:AL18" si="3">Z2-(Y2+X2)/2</f>
        <v>3475.8422263949997</v>
      </c>
      <c r="AO2">
        <f t="shared" ref="AO2" si="4">(3*(1-2*0.33))/(0.0762*0.2606*(AK2)^(0.2606-1))</f>
        <v>16791.488429039899</v>
      </c>
      <c r="AS2" s="1">
        <f>(1+2*AM3)*AK3*(1-AP3/3)/(2*AN3*AO3*AM3)</f>
        <v>2.5188497992038585E-4</v>
      </c>
      <c r="AU2">
        <v>0</v>
      </c>
    </row>
    <row r="3" spans="1:51" s="1" customFormat="1" x14ac:dyDescent="0.25">
      <c r="A3" s="1">
        <v>0.508269369114</v>
      </c>
      <c r="B3" s="1">
        <v>0.738698499083</v>
      </c>
      <c r="C3" s="1">
        <v>0.421484377533</v>
      </c>
      <c r="D3" s="1">
        <v>1.5013259073199999E-2</v>
      </c>
      <c r="E3" s="1">
        <v>2.3387213614000001E-2</v>
      </c>
      <c r="F3" s="1">
        <v>4.3996024790400002E-3</v>
      </c>
      <c r="G3" s="1">
        <v>7.1927789310899997E-3</v>
      </c>
      <c r="H3" s="1">
        <v>0.66399543185400001</v>
      </c>
      <c r="I3" s="1">
        <v>0.112944632931</v>
      </c>
      <c r="J3" s="1">
        <v>7.6291910633599996E-2</v>
      </c>
      <c r="K3" s="1">
        <v>2.88955635048E-2</v>
      </c>
      <c r="L3" s="1">
        <v>3.64782368856E-2</v>
      </c>
      <c r="M3" s="1">
        <v>6.5848467770900004E-2</v>
      </c>
      <c r="N3" s="1">
        <v>0.102771104271</v>
      </c>
      <c r="O3" s="1">
        <v>9.5390499637699994E-2</v>
      </c>
      <c r="P3" s="1">
        <v>0.65193792854100008</v>
      </c>
      <c r="Q3" s="1">
        <v>-0.39043115332</v>
      </c>
      <c r="R3" s="1">
        <v>47684</v>
      </c>
      <c r="S3" s="1">
        <v>3977.7896006199999</v>
      </c>
      <c r="T3" s="1">
        <v>3903.2159828600002</v>
      </c>
      <c r="U3" s="1">
        <v>14105.058251099999</v>
      </c>
      <c r="V3" s="1">
        <v>16.4209072582</v>
      </c>
      <c r="W3" s="1">
        <v>12.2213842794</v>
      </c>
      <c r="X3" s="1">
        <v>4073.1314121700002</v>
      </c>
      <c r="Y3" s="1">
        <v>3971.22207149</v>
      </c>
      <c r="Z3" s="1">
        <v>14063.397295000001</v>
      </c>
      <c r="AA3" s="1">
        <v>9.9885671477999995E-4</v>
      </c>
      <c r="AB3" s="1">
        <f t="shared" si="0"/>
        <v>0.14424923787768051</v>
      </c>
      <c r="AC3" s="1">
        <f t="shared" ref="AC3:AC18" si="5">0.0762*AK3^0.2606-0.5912</f>
        <v>0.18469952273342194</v>
      </c>
      <c r="AD3" s="1">
        <f t="shared" ref="AD3:AD18" si="6">AB3-AC3</f>
        <v>-4.0450284855741425E-2</v>
      </c>
      <c r="AE3" s="1">
        <f t="shared" ref="AE3:AE18" si="7">P3-AB3/3</f>
        <v>0.60385484924843991</v>
      </c>
      <c r="AF3" s="1">
        <f t="shared" si="1"/>
        <v>-0.18171972639281952</v>
      </c>
      <c r="AG3" s="1">
        <f t="shared" ref="AG3:AH18" si="8">AD3-AD2</f>
        <v>-4.5300580782289712E-2</v>
      </c>
      <c r="AH3" s="1">
        <f t="shared" si="8"/>
        <v>0.6038547705358035</v>
      </c>
      <c r="AI3" s="1">
        <f>-AD3/AE3</f>
        <v>6.698676827069619E-2</v>
      </c>
      <c r="AJ3" s="1">
        <f>(1.35*(AK3/3255000)^-0.0723)^4</f>
        <v>19.333300496197833</v>
      </c>
      <c r="AK3" s="1">
        <f t="shared" si="2"/>
        <v>7369.2502595533333</v>
      </c>
      <c r="AL3" s="1">
        <f t="shared" si="3"/>
        <v>10041.22055317</v>
      </c>
      <c r="AM3" s="1">
        <v>-0.49972129302590063</v>
      </c>
      <c r="AN3" s="1">
        <f t="shared" ref="AN3:AN18" si="9">1/(2+AM3*AQ3-2*0.33*(1+AM3+AQ3))</f>
        <v>-0.13213408248461755</v>
      </c>
      <c r="AO3" s="1">
        <v>37174.366906725903</v>
      </c>
      <c r="AP3" s="1">
        <f>AJ3^0.25</f>
        <v>2.096894112417417</v>
      </c>
      <c r="AQ3" s="1">
        <f>(2*AP3+3)/(3-AP3)</f>
        <v>7.9656088214539622</v>
      </c>
      <c r="AR3" s="1">
        <f>(1+2*AM3)*AK3*(1-AP3/3)/(2*AN3*AO3*AM3)</f>
        <v>2.5188497992038585E-4</v>
      </c>
      <c r="AS3" s="1">
        <f t="shared" ref="AS3:AS18" si="10">(1+2*AM4)*AK4*(1-AP4/3)/(2*AN4*AO4*AM4)</f>
        <v>-0.14344569906364341</v>
      </c>
      <c r="AT3" s="1">
        <f>(1-AM3)*(AK3)*(1-AP3/3)/(3*AN3*AO3*AM3)</f>
        <v>0.45179741076412522</v>
      </c>
      <c r="AU3" s="1">
        <f>(1-AM3)*(AK3)*(1-AP3/3)/(3*AN3*AO3*AM3)</f>
        <v>0.45179741076412522</v>
      </c>
      <c r="AV3" s="1">
        <f t="shared" ref="AV3:AV18" si="11">AN3*AO3*(AM3*0.01*((AD3-AD2)/3+(AE3-AE2))-2*0.01*((AD3-AD2)/3-(AE3-AE2)/2))</f>
        <v>-16.693039972242712</v>
      </c>
      <c r="AW3" s="1">
        <f t="shared" ref="AW3:AW18" si="12">AN3*AO3*(AM3*AQ3*0.01*((AD3-AD2)/3+(AE3-AE2))-2*AQ3*0.01*((AD3-AD2)/3-(AE3-AE2)/2))</f>
        <v>-132.97022645978015</v>
      </c>
      <c r="AX3" s="1">
        <f t="shared" ref="AX3:AX18" si="13">AV3+(AK2-1.35*(AK2/3255000)^-0.0723*AK2/3)</f>
        <v>598.4689403995327</v>
      </c>
      <c r="AY3" s="1">
        <f t="shared" ref="AY3:AY18" si="14">AW3+(AK2+2*1.35*(AK2/3255000)^-0.0723*AK2/3)</f>
        <v>6183.1301886766687</v>
      </c>
    </row>
    <row r="4" spans="1:51" x14ac:dyDescent="0.25">
      <c r="A4">
        <v>1.6453933726400001</v>
      </c>
      <c r="B4">
        <v>2.2481810796700001</v>
      </c>
      <c r="C4">
        <v>0.83864446361800005</v>
      </c>
      <c r="D4">
        <v>0.43702442694900001</v>
      </c>
      <c r="E4">
        <v>0.24640725658500001</v>
      </c>
      <c r="F4">
        <v>0.10415921518600001</v>
      </c>
      <c r="G4">
        <v>9.2896599822800005E-2</v>
      </c>
      <c r="H4">
        <v>0.66111647616900004</v>
      </c>
      <c r="I4">
        <v>0.46275155698999998</v>
      </c>
      <c r="J4">
        <v>0.185320649339</v>
      </c>
      <c r="K4">
        <v>0.122034816881</v>
      </c>
      <c r="L4">
        <v>6.5875421232099995E-2</v>
      </c>
      <c r="M4">
        <v>3.02479383603E-2</v>
      </c>
      <c r="N4">
        <v>0.28441650916299999</v>
      </c>
      <c r="O4">
        <v>0.34307343784099997</v>
      </c>
      <c r="P4">
        <v>1.6545970663610001</v>
      </c>
      <c r="Q4">
        <v>-0.95620495132399996</v>
      </c>
      <c r="R4">
        <v>47684</v>
      </c>
      <c r="S4">
        <v>12777.895235600001</v>
      </c>
      <c r="T4">
        <v>12517.881634699999</v>
      </c>
      <c r="U4">
        <v>47819.530009200003</v>
      </c>
      <c r="V4">
        <v>58.721910993800002</v>
      </c>
      <c r="W4">
        <v>43.220880601200001</v>
      </c>
      <c r="X4">
        <v>13166.636659</v>
      </c>
      <c r="Y4">
        <v>12803.179452300001</v>
      </c>
      <c r="Z4">
        <v>50015.061769699998</v>
      </c>
      <c r="AA4">
        <v>9.5719944978100004E-4</v>
      </c>
      <c r="AB4">
        <f t="shared" si="0"/>
        <v>0.31701430431554378</v>
      </c>
      <c r="AC4">
        <f t="shared" si="5"/>
        <v>0.47917183489631787</v>
      </c>
      <c r="AD4">
        <f t="shared" si="6"/>
        <v>-0.16215753058077409</v>
      </c>
      <c r="AE4">
        <f t="shared" si="7"/>
        <v>1.5489256315891522</v>
      </c>
      <c r="AF4">
        <f t="shared" si="1"/>
        <v>-0.51028422886495628</v>
      </c>
      <c r="AG4">
        <f t="shared" si="8"/>
        <v>-0.12170724572503266</v>
      </c>
      <c r="AH4">
        <f t="shared" si="8"/>
        <v>0.94507078234071229</v>
      </c>
      <c r="AI4" s="1">
        <f t="shared" ref="AI4:AI18" si="15">-AD4/AE4</f>
        <v>0.10469032681343469</v>
      </c>
      <c r="AJ4">
        <f t="shared" ref="AJ4:AJ18" si="16">(1.35*(AK4/3255000)^-0.0723)^4</f>
        <v>13.52826152917463</v>
      </c>
      <c r="AK4">
        <f t="shared" si="2"/>
        <v>25328.292626999999</v>
      </c>
      <c r="AL4">
        <f t="shared" si="3"/>
        <v>37030.15371405</v>
      </c>
      <c r="AM4">
        <f t="shared" ref="AM4:AM18" si="17">(-2*AI4-3)/(-2*AI4+6)</f>
        <v>-0.55423789091524689</v>
      </c>
      <c r="AN4">
        <f t="shared" si="9"/>
        <v>-0.16766983133557156</v>
      </c>
      <c r="AO4" s="1">
        <v>37174.366906725903</v>
      </c>
      <c r="AP4" s="1">
        <f t="shared" ref="AP4:AP18" si="18">AJ4^0.25</f>
        <v>1.9178317211030547</v>
      </c>
      <c r="AQ4">
        <f t="shared" ref="AQ4:AQ18" si="19">(2*AP4+3)/(3-AP4)</f>
        <v>6.316636308332475</v>
      </c>
      <c r="AR4">
        <f t="shared" ref="AR4:AR18" si="20">(1+2*AM4)*(AK4-AK3)*(1-AP4/3)/(2*AN4*AO4*AM4)</f>
        <v>-0.10171026625639185</v>
      </c>
      <c r="AS4" s="1">
        <f t="shared" si="10"/>
        <v>-0.44709316450860193</v>
      </c>
      <c r="AT4">
        <f t="shared" ref="AT4:AT18" si="21">(1-AM4)*(AK4-AK3)*(1-AP4/3)/(3*AN4*AO4*AM4)</f>
        <v>0.97153451853910511</v>
      </c>
      <c r="AU4" s="1">
        <f t="shared" ref="AU4:AU18" si="22">(1-AM4)*(AK4)*(1-AP4/3)/(3*AN4*AO4*AM4)</f>
        <v>1.3701905747154026</v>
      </c>
      <c r="AV4">
        <f t="shared" si="11"/>
        <v>-32.717110573685794</v>
      </c>
      <c r="AW4">
        <f t="shared" si="12"/>
        <v>-206.6620885534721</v>
      </c>
      <c r="AX4">
        <f t="shared" si="13"/>
        <v>2185.687321583679</v>
      </c>
      <c r="AY4">
        <f t="shared" si="14"/>
        <v>17464.279825791797</v>
      </c>
    </row>
    <row r="5" spans="1:51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>
        <v>47684</v>
      </c>
      <c r="S5">
        <v>24136.3529285</v>
      </c>
      <c r="T5">
        <v>23422.9739701</v>
      </c>
      <c r="U5">
        <v>93103.556972100007</v>
      </c>
      <c r="V5">
        <v>117.61625472599999</v>
      </c>
      <c r="W5">
        <v>85.468871372600006</v>
      </c>
      <c r="X5">
        <v>25013.793763900001</v>
      </c>
      <c r="Y5">
        <v>23997.756531899999</v>
      </c>
      <c r="Z5">
        <v>99190.078895500003</v>
      </c>
      <c r="AA5">
        <v>9.9883865009299999E-4</v>
      </c>
      <c r="AB5">
        <f t="shared" si="0"/>
        <v>0.22118664939348998</v>
      </c>
      <c r="AC5">
        <f t="shared" si="5"/>
        <v>0.68271795400820712</v>
      </c>
      <c r="AD5">
        <f t="shared" si="6"/>
        <v>-0.46153130461471714</v>
      </c>
      <c r="AE5">
        <f t="shared" si="7"/>
        <v>2.5823189195798366</v>
      </c>
      <c r="AF5">
        <f t="shared" si="1"/>
        <v>-1.10683725196201</v>
      </c>
      <c r="AG5">
        <f t="shared" si="8"/>
        <v>-0.29937377403394305</v>
      </c>
      <c r="AH5">
        <f t="shared" si="8"/>
        <v>1.0333932879906844</v>
      </c>
      <c r="AI5" s="1">
        <f t="shared" si="15"/>
        <v>0.17872746124239833</v>
      </c>
      <c r="AJ5">
        <f t="shared" si="16"/>
        <v>11.151610876649848</v>
      </c>
      <c r="AK5">
        <f t="shared" si="2"/>
        <v>49400.543063766672</v>
      </c>
      <c r="AL5">
        <f t="shared" si="3"/>
        <v>74684.303747600003</v>
      </c>
      <c r="AM5">
        <f t="shared" si="17"/>
        <v>-0.59502491807532221</v>
      </c>
      <c r="AN5">
        <f t="shared" si="9"/>
        <v>-0.18553245038084784</v>
      </c>
      <c r="AO5" s="1">
        <v>37174.366906725903</v>
      </c>
      <c r="AP5" s="1">
        <f t="shared" si="18"/>
        <v>1.8274032867570487</v>
      </c>
      <c r="AQ5">
        <f t="shared" si="19"/>
        <v>5.6752730912143381</v>
      </c>
      <c r="AR5">
        <f t="shared" si="20"/>
        <v>-0.21786275933698146</v>
      </c>
      <c r="AS5" s="1">
        <f t="shared" si="10"/>
        <v>-0.73677286041067191</v>
      </c>
      <c r="AT5">
        <f t="shared" si="21"/>
        <v>1.2189663402732844</v>
      </c>
      <c r="AU5" s="1">
        <f t="shared" si="22"/>
        <v>2.5015359217923097</v>
      </c>
      <c r="AV5">
        <f t="shared" si="11"/>
        <v>-46.724718272836888</v>
      </c>
      <c r="AW5">
        <f t="shared" si="12"/>
        <v>-265.17553630840212</v>
      </c>
      <c r="AX5">
        <f t="shared" si="13"/>
        <v>9089.7668949134222</v>
      </c>
      <c r="AY5">
        <f t="shared" si="14"/>
        <v>57446.719118319081</v>
      </c>
    </row>
    <row r="6" spans="1:51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>
        <v>47684</v>
      </c>
      <c r="S6">
        <v>36966.744666300001</v>
      </c>
      <c r="T6">
        <v>35201.937313299997</v>
      </c>
      <c r="U6">
        <v>145014.32901300001</v>
      </c>
      <c r="V6">
        <v>184.756155713</v>
      </c>
      <c r="W6">
        <v>132.47279832500001</v>
      </c>
      <c r="X6">
        <v>38033.984867699997</v>
      </c>
      <c r="Y6">
        <v>36363.353644299998</v>
      </c>
      <c r="Z6">
        <v>154081.82382799999</v>
      </c>
      <c r="AA6">
        <v>9.2376649774499997E-4</v>
      </c>
      <c r="AB6">
        <f t="shared" si="0"/>
        <v>0.1159836065091735</v>
      </c>
      <c r="AC6">
        <f t="shared" si="5"/>
        <v>0.83484291662911847</v>
      </c>
      <c r="AD6">
        <f t="shared" si="6"/>
        <v>-0.71885931011994497</v>
      </c>
      <c r="AE6">
        <f t="shared" si="7"/>
        <v>3.616329679161276</v>
      </c>
      <c r="AF6">
        <f t="shared" si="1"/>
        <v>-1.7115118341563267</v>
      </c>
      <c r="AG6">
        <f t="shared" si="8"/>
        <v>-0.25732800550522783</v>
      </c>
      <c r="AH6">
        <f t="shared" si="8"/>
        <v>1.0340107595814394</v>
      </c>
      <c r="AI6" s="1">
        <f t="shared" si="15"/>
        <v>0.19878146460548027</v>
      </c>
      <c r="AJ6">
        <f t="shared" si="16"/>
        <v>9.8394279946711976</v>
      </c>
      <c r="AK6">
        <f t="shared" si="2"/>
        <v>76159.720779999989</v>
      </c>
      <c r="AL6">
        <f t="shared" si="3"/>
        <v>116883.154572</v>
      </c>
      <c r="AM6">
        <f t="shared" si="17"/>
        <v>-0.60644374694108827</v>
      </c>
      <c r="AN6">
        <f t="shared" si="9"/>
        <v>-0.19992815433883163</v>
      </c>
      <c r="AO6" s="1">
        <v>37174.366906725903</v>
      </c>
      <c r="AP6" s="1">
        <f t="shared" si="18"/>
        <v>1.7710974712384502</v>
      </c>
      <c r="AQ6">
        <f t="shared" si="19"/>
        <v>5.3236076819452256</v>
      </c>
      <c r="AR6">
        <f t="shared" si="20"/>
        <v>-0.25886959282818339</v>
      </c>
      <c r="AS6" s="1">
        <f t="shared" si="10"/>
        <v>-1.1738933064716637</v>
      </c>
      <c r="AT6">
        <f t="shared" si="21"/>
        <v>1.3022823498255214</v>
      </c>
      <c r="AU6" s="1">
        <f t="shared" si="22"/>
        <v>3.706446483191673</v>
      </c>
      <c r="AV6">
        <f t="shared" si="11"/>
        <v>-46.86090850377564</v>
      </c>
      <c r="AW6">
        <f t="shared" si="12"/>
        <v>-249.46909249363236</v>
      </c>
      <c r="AX6">
        <f t="shared" si="13"/>
        <v>19262.110567826119</v>
      </c>
      <c r="AY6">
        <f t="shared" si="14"/>
        <v>109334.21714614659</v>
      </c>
    </row>
    <row r="7" spans="1:51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>
        <v>47684</v>
      </c>
      <c r="S7">
        <v>50675.3953339</v>
      </c>
      <c r="T7">
        <v>47873.394558799999</v>
      </c>
      <c r="U7">
        <v>201348.93563200001</v>
      </c>
      <c r="V7">
        <v>257.52218093499999</v>
      </c>
      <c r="W7">
        <v>181.88015537199999</v>
      </c>
      <c r="X7">
        <v>51728.756518499998</v>
      </c>
      <c r="Y7">
        <v>49267.991534599998</v>
      </c>
      <c r="Z7">
        <v>212085.26388000001</v>
      </c>
      <c r="AA7">
        <v>9.94511665883E-4</v>
      </c>
      <c r="AB7">
        <f t="shared" si="0"/>
        <v>-0.16414932304338326</v>
      </c>
      <c r="AC7">
        <f t="shared" si="5"/>
        <v>0.95685247262380524</v>
      </c>
      <c r="AD7">
        <f t="shared" si="6"/>
        <v>-1.1210017956671885</v>
      </c>
      <c r="AE7">
        <f t="shared" si="7"/>
        <v>4.708119553395461</v>
      </c>
      <c r="AF7">
        <f t="shared" si="1"/>
        <v>-2.490850879233883</v>
      </c>
      <c r="AG7">
        <f t="shared" si="8"/>
        <v>-0.40214248554724352</v>
      </c>
      <c r="AH7">
        <f t="shared" si="8"/>
        <v>1.0917898742341849</v>
      </c>
      <c r="AI7" s="1">
        <f t="shared" si="15"/>
        <v>0.23809968777422619</v>
      </c>
      <c r="AJ7">
        <f t="shared" si="16"/>
        <v>8.9826393000799953</v>
      </c>
      <c r="AK7">
        <f t="shared" si="2"/>
        <v>104360.67064436666</v>
      </c>
      <c r="AL7">
        <f t="shared" si="3"/>
        <v>161586.88985345</v>
      </c>
      <c r="AM7">
        <f t="shared" si="17"/>
        <v>-0.62931296979850715</v>
      </c>
      <c r="AN7">
        <f t="shared" si="9"/>
        <v>-0.20782934090147454</v>
      </c>
      <c r="AO7" s="1">
        <v>37174.366906725903</v>
      </c>
      <c r="AP7" s="1">
        <f t="shared" si="18"/>
        <v>1.7312149356228954</v>
      </c>
      <c r="AQ7">
        <f t="shared" si="19"/>
        <v>5.0934000191895752</v>
      </c>
      <c r="AR7">
        <f t="shared" si="20"/>
        <v>-0.31721630454767485</v>
      </c>
      <c r="AS7" s="1">
        <f t="shared" si="10"/>
        <v>-1.6525850645610833</v>
      </c>
      <c r="AT7">
        <f t="shared" si="21"/>
        <v>1.3322835805163671</v>
      </c>
      <c r="AU7" s="1">
        <f t="shared" si="22"/>
        <v>4.9302597472735377</v>
      </c>
      <c r="AV7">
        <f t="shared" si="11"/>
        <v>-58.498006412002518</v>
      </c>
      <c r="AW7">
        <f t="shared" si="12"/>
        <v>-297.95374698144565</v>
      </c>
      <c r="AX7">
        <f t="shared" si="13"/>
        <v>31139.126479026505</v>
      </c>
      <c r="AY7">
        <f t="shared" si="14"/>
        <v>165785.9596221415</v>
      </c>
    </row>
    <row r="8" spans="1:51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>
        <v>47684</v>
      </c>
      <c r="S8">
        <v>64481.5269558</v>
      </c>
      <c r="T8">
        <v>61414.419695099998</v>
      </c>
      <c r="U8">
        <v>261874.62699399999</v>
      </c>
      <c r="V8">
        <v>336.93680233100002</v>
      </c>
      <c r="W8">
        <v>234.26768086800001</v>
      </c>
      <c r="X8">
        <v>65734.423786800005</v>
      </c>
      <c r="Y8">
        <v>63032.129388900001</v>
      </c>
      <c r="Z8">
        <v>273794.27775299997</v>
      </c>
      <c r="AA8">
        <v>9.9790936650899996E-4</v>
      </c>
      <c r="AB8">
        <f t="shared" si="0"/>
        <v>-0.49149247383222239</v>
      </c>
      <c r="AC8">
        <f t="shared" si="5"/>
        <v>1.0616607449228568</v>
      </c>
      <c r="AD8">
        <f t="shared" si="6"/>
        <v>-1.5531532187550792</v>
      </c>
      <c r="AE8">
        <f t="shared" si="7"/>
        <v>5.8224228299217398</v>
      </c>
      <c r="AF8">
        <f t="shared" si="1"/>
        <v>-3.320788476487722</v>
      </c>
      <c r="AG8">
        <f t="shared" si="8"/>
        <v>-0.43215142308789067</v>
      </c>
      <c r="AH8">
        <f t="shared" si="8"/>
        <v>1.1143032765262788</v>
      </c>
      <c r="AI8" s="1">
        <f t="shared" si="15"/>
        <v>0.26675376627979375</v>
      </c>
      <c r="AJ8">
        <f t="shared" si="16"/>
        <v>8.3527794370607289</v>
      </c>
      <c r="AK8">
        <f t="shared" si="2"/>
        <v>134186.94364290001</v>
      </c>
      <c r="AL8">
        <f t="shared" si="3"/>
        <v>209411.00116514997</v>
      </c>
      <c r="AM8">
        <f t="shared" si="17"/>
        <v>-0.64639392692954534</v>
      </c>
      <c r="AN8">
        <f t="shared" si="9"/>
        <v>-0.21435775381005986</v>
      </c>
      <c r="AO8" s="1">
        <v>37174.366906725903</v>
      </c>
      <c r="AP8" s="1">
        <f t="shared" si="18"/>
        <v>1.7000345723760852</v>
      </c>
      <c r="AQ8">
        <f t="shared" si="19"/>
        <v>4.9232610412188098</v>
      </c>
      <c r="AR8">
        <f t="shared" si="20"/>
        <v>-0.36732674544007876</v>
      </c>
      <c r="AS8" s="1">
        <f t="shared" si="10"/>
        <v>-2.1503569073943143</v>
      </c>
      <c r="AT8">
        <f t="shared" si="21"/>
        <v>1.3770255264354745</v>
      </c>
      <c r="AU8" s="1">
        <f t="shared" si="22"/>
        <v>6.1951705035261329</v>
      </c>
      <c r="AV8">
        <f t="shared" si="11"/>
        <v>-61.775778454985193</v>
      </c>
      <c r="AW8">
        <f t="shared" si="12"/>
        <v>-304.13828335839293</v>
      </c>
      <c r="AX8">
        <f t="shared" si="13"/>
        <v>44075.31096219521</v>
      </c>
      <c r="AY8">
        <f t="shared" si="14"/>
        <v>224503.7001684412</v>
      </c>
    </row>
    <row r="9" spans="1:51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>
        <v>47684</v>
      </c>
      <c r="S9">
        <v>77174.377303600006</v>
      </c>
      <c r="T9">
        <v>74498.6580483</v>
      </c>
      <c r="U9">
        <v>317479.17787800002</v>
      </c>
      <c r="V9">
        <v>412.750238239</v>
      </c>
      <c r="W9">
        <v>282.455016199</v>
      </c>
      <c r="X9">
        <v>78922.910173600001</v>
      </c>
      <c r="Y9">
        <v>76247.199480700001</v>
      </c>
      <c r="Z9">
        <v>330875.90323400003</v>
      </c>
      <c r="AA9">
        <v>8.2694992556400001E-4</v>
      </c>
      <c r="AB9">
        <f t="shared" si="0"/>
        <v>-0.88855303993187196</v>
      </c>
      <c r="AC9">
        <f t="shared" si="5"/>
        <v>1.1448622709563296</v>
      </c>
      <c r="AD9">
        <f t="shared" si="6"/>
        <v>-2.0334153108882016</v>
      </c>
      <c r="AE9">
        <f t="shared" si="7"/>
        <v>6.9544037559349565</v>
      </c>
      <c r="AF9">
        <f t="shared" si="1"/>
        <v>-4.2176627445773711</v>
      </c>
      <c r="AG9">
        <f t="shared" si="8"/>
        <v>-0.48026209213312243</v>
      </c>
      <c r="AH9">
        <f t="shared" si="8"/>
        <v>1.1319809260132168</v>
      </c>
      <c r="AI9" s="1">
        <f t="shared" si="15"/>
        <v>0.29239247277710401</v>
      </c>
      <c r="AJ9">
        <f t="shared" si="16"/>
        <v>7.9097214262736575</v>
      </c>
      <c r="AK9">
        <f t="shared" si="2"/>
        <v>162015.33762943334</v>
      </c>
      <c r="AL9">
        <f t="shared" si="3"/>
        <v>253290.84840685001</v>
      </c>
      <c r="AM9">
        <f t="shared" si="17"/>
        <v>-0.66198385650652336</v>
      </c>
      <c r="AN9">
        <f t="shared" si="9"/>
        <v>-0.21870351127642934</v>
      </c>
      <c r="AO9" s="1">
        <v>37174.366906725903</v>
      </c>
      <c r="AP9" s="1">
        <f t="shared" si="18"/>
        <v>1.6770279356474203</v>
      </c>
      <c r="AQ9">
        <f t="shared" si="19"/>
        <v>4.8028647335076666</v>
      </c>
      <c r="AR9">
        <f t="shared" si="20"/>
        <v>-0.36935379147561059</v>
      </c>
      <c r="AS9" s="1">
        <f t="shared" si="10"/>
        <v>-2.6320773027980722</v>
      </c>
      <c r="AT9">
        <f t="shared" si="21"/>
        <v>1.2632123801530808</v>
      </c>
      <c r="AU9" s="1">
        <f t="shared" si="22"/>
        <v>7.3543511122927194</v>
      </c>
      <c r="AV9">
        <f t="shared" si="11"/>
        <v>-65.754966636107071</v>
      </c>
      <c r="AW9">
        <f t="shared" si="12"/>
        <v>-315.81221030953196</v>
      </c>
      <c r="AX9">
        <f t="shared" si="13"/>
        <v>58080.374224793435</v>
      </c>
      <c r="AY9">
        <f t="shared" si="14"/>
        <v>285952.76033553138</v>
      </c>
    </row>
    <row r="10" spans="1:51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>
        <v>47684</v>
      </c>
      <c r="S10">
        <v>89707.948510600007</v>
      </c>
      <c r="T10">
        <v>86869.852699800002</v>
      </c>
      <c r="U10">
        <v>370178.37524099997</v>
      </c>
      <c r="V10">
        <v>486.99896430400003</v>
      </c>
      <c r="W10">
        <v>328.01130412100002</v>
      </c>
      <c r="X10">
        <v>91684.086997599996</v>
      </c>
      <c r="Y10">
        <v>89073.281489500005</v>
      </c>
      <c r="Z10">
        <v>385057.013936</v>
      </c>
      <c r="AA10">
        <v>8.2633999526200003E-4</v>
      </c>
      <c r="AB10">
        <f t="shared" si="0"/>
        <v>-1.305056091661605</v>
      </c>
      <c r="AC10">
        <f t="shared" si="5"/>
        <v>1.2149924069721456</v>
      </c>
      <c r="AD10">
        <f t="shared" si="6"/>
        <v>-2.5200484986337504</v>
      </c>
      <c r="AE10">
        <f t="shared" si="7"/>
        <v>8.087888554101534</v>
      </c>
      <c r="AF10">
        <f t="shared" si="1"/>
        <v>-5.1314910201021045</v>
      </c>
      <c r="AG10">
        <f t="shared" si="8"/>
        <v>-0.48663318774554876</v>
      </c>
      <c r="AH10">
        <f t="shared" si="8"/>
        <v>1.1334847981665774</v>
      </c>
      <c r="AI10" s="1">
        <f t="shared" si="15"/>
        <v>0.31158299001978484</v>
      </c>
      <c r="AJ10">
        <f t="shared" si="16"/>
        <v>7.5696355831523254</v>
      </c>
      <c r="AK10">
        <f t="shared" si="2"/>
        <v>188604.79414103334</v>
      </c>
      <c r="AL10">
        <f t="shared" si="3"/>
        <v>294678.32969245</v>
      </c>
      <c r="AM10">
        <f t="shared" si="17"/>
        <v>-0.67384746610910518</v>
      </c>
      <c r="AN10">
        <f t="shared" si="9"/>
        <v>-0.22234165345089188</v>
      </c>
      <c r="AO10" s="1">
        <v>37174.366906725903</v>
      </c>
      <c r="AP10" s="1">
        <f t="shared" si="18"/>
        <v>1.6587034312572033</v>
      </c>
      <c r="AQ10">
        <f t="shared" si="19"/>
        <v>4.7099254629688199</v>
      </c>
      <c r="AR10">
        <f t="shared" si="20"/>
        <v>-0.3710695971258588</v>
      </c>
      <c r="AS10" s="1">
        <f t="shared" si="10"/>
        <v>-3.0884695398661051</v>
      </c>
      <c r="AT10">
        <f t="shared" si="21"/>
        <v>1.1909173767871495</v>
      </c>
      <c r="AU10" s="1">
        <f t="shared" si="22"/>
        <v>8.447435794331847</v>
      </c>
      <c r="AV10">
        <f t="shared" si="11"/>
        <v>-66.405675794773231</v>
      </c>
      <c r="AW10">
        <f t="shared" si="12"/>
        <v>-312.76578331145458</v>
      </c>
      <c r="AX10">
        <f t="shared" si="13"/>
        <v>71380.849551002437</v>
      </c>
      <c r="AY10">
        <f t="shared" si="14"/>
        <v>342838.73665139417</v>
      </c>
    </row>
    <row r="11" spans="1:51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>
        <v>47683</v>
      </c>
      <c r="S11">
        <v>101881.861531</v>
      </c>
      <c r="T11">
        <v>99661.439344600003</v>
      </c>
      <c r="U11">
        <v>416507.35648100002</v>
      </c>
      <c r="V11">
        <v>557.87847178000004</v>
      </c>
      <c r="W11">
        <v>369.68770880099999</v>
      </c>
      <c r="X11">
        <v>104045.757054</v>
      </c>
      <c r="Y11">
        <v>101339.81292700001</v>
      </c>
      <c r="Z11">
        <v>434989.45493900002</v>
      </c>
      <c r="AA11">
        <v>6.9585248786499998E-4</v>
      </c>
      <c r="AB11">
        <f t="shared" si="0"/>
        <v>-1.742412368716928</v>
      </c>
      <c r="AC11">
        <f t="shared" si="5"/>
        <v>1.2742085942340333</v>
      </c>
      <c r="AD11">
        <f t="shared" si="6"/>
        <v>-3.0166209629509613</v>
      </c>
      <c r="AE11">
        <f t="shared" si="7"/>
        <v>9.2382312100566431</v>
      </c>
      <c r="AF11">
        <f t="shared" si="1"/>
        <v>-6.0711259122924277</v>
      </c>
      <c r="AG11">
        <f t="shared" si="8"/>
        <v>-0.49657246431721092</v>
      </c>
      <c r="AH11">
        <f t="shared" si="8"/>
        <v>1.1503426559551091</v>
      </c>
      <c r="AI11" s="1">
        <f t="shared" si="15"/>
        <v>0.32653663827628593</v>
      </c>
      <c r="AJ11">
        <f t="shared" si="16"/>
        <v>7.303439964180833</v>
      </c>
      <c r="AK11">
        <f t="shared" si="2"/>
        <v>213458.34164</v>
      </c>
      <c r="AL11">
        <f t="shared" si="3"/>
        <v>332296.6699485</v>
      </c>
      <c r="AM11">
        <f t="shared" si="17"/>
        <v>-0.68320990084510735</v>
      </c>
      <c r="AN11">
        <f t="shared" si="9"/>
        <v>-0.22536352828122383</v>
      </c>
      <c r="AO11" s="1">
        <v>37174.366906725903</v>
      </c>
      <c r="AP11" s="1">
        <f t="shared" si="18"/>
        <v>1.643924492236746</v>
      </c>
      <c r="AQ11">
        <f t="shared" si="19"/>
        <v>4.6367985768320761</v>
      </c>
      <c r="AR11">
        <f t="shared" si="20"/>
        <v>-0.35959908532236984</v>
      </c>
      <c r="AS11" s="1">
        <f t="shared" si="10"/>
        <v>-3.5879995235852236</v>
      </c>
      <c r="AT11">
        <f t="shared" si="21"/>
        <v>1.1012518755035057</v>
      </c>
      <c r="AU11" s="1">
        <f t="shared" si="22"/>
        <v>9.4582634162262647</v>
      </c>
      <c r="AV11">
        <f t="shared" si="11"/>
        <v>-67.738538567365552</v>
      </c>
      <c r="AW11">
        <f t="shared" si="12"/>
        <v>-314.08995922584523</v>
      </c>
      <c r="AX11">
        <f t="shared" si="13"/>
        <v>84257.249204702486</v>
      </c>
      <c r="AY11">
        <f t="shared" si="14"/>
        <v>396850.31697733444</v>
      </c>
    </row>
    <row r="12" spans="1:51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>
        <v>47678</v>
      </c>
      <c r="S12">
        <v>115023.90525700001</v>
      </c>
      <c r="T12">
        <v>112676.533421</v>
      </c>
      <c r="U12">
        <v>477889.37378199998</v>
      </c>
      <c r="V12">
        <v>634.49468230100001</v>
      </c>
      <c r="W12">
        <v>413.64107056900002</v>
      </c>
      <c r="X12">
        <v>116480.65465500001</v>
      </c>
      <c r="Y12">
        <v>113788.324029</v>
      </c>
      <c r="Z12">
        <v>487839.116553</v>
      </c>
      <c r="AA12">
        <v>6.94616590318E-4</v>
      </c>
      <c r="AB12">
        <f t="shared" si="0"/>
        <v>-2.2197631133044293</v>
      </c>
      <c r="AC12">
        <f t="shared" si="5"/>
        <v>1.3307418346858286</v>
      </c>
      <c r="AD12">
        <f t="shared" si="6"/>
        <v>-3.550504947990258</v>
      </c>
      <c r="AE12">
        <f t="shared" si="7"/>
        <v>10.393042696659142</v>
      </c>
      <c r="AF12">
        <f t="shared" si="1"/>
        <v>-7.0463239427499289</v>
      </c>
      <c r="AG12">
        <f t="shared" si="8"/>
        <v>-0.53388398503929668</v>
      </c>
      <c r="AH12">
        <f t="shared" si="8"/>
        <v>1.1548114866024992</v>
      </c>
      <c r="AI12" s="1">
        <f t="shared" si="15"/>
        <v>0.34162324274214445</v>
      </c>
      <c r="AJ12">
        <f t="shared" si="16"/>
        <v>7.06542338325524</v>
      </c>
      <c r="AK12">
        <f t="shared" si="2"/>
        <v>239369.36507900001</v>
      </c>
      <c r="AL12">
        <f t="shared" si="3"/>
        <v>372704.62721100001</v>
      </c>
      <c r="AM12">
        <f t="shared" si="17"/>
        <v>-0.69276231734804916</v>
      </c>
      <c r="AN12">
        <f t="shared" si="9"/>
        <v>-0.22797878523303453</v>
      </c>
      <c r="AO12" s="1">
        <v>37174.366906725903</v>
      </c>
      <c r="AP12" s="1">
        <f t="shared" si="18"/>
        <v>1.630363889996677</v>
      </c>
      <c r="AQ12">
        <f t="shared" si="19"/>
        <v>4.571088433100793</v>
      </c>
      <c r="AR12">
        <f t="shared" si="20"/>
        <v>-0.38839030100637473</v>
      </c>
      <c r="AS12" s="1">
        <f t="shared" si="10"/>
        <v>-4.1182482565742582</v>
      </c>
      <c r="AT12">
        <f t="shared" si="21"/>
        <v>1.13689659371195</v>
      </c>
      <c r="AU12" s="1">
        <f t="shared" si="22"/>
        <v>10.502796867054588</v>
      </c>
      <c r="AV12">
        <f t="shared" si="11"/>
        <v>-70.682001499342462</v>
      </c>
      <c r="AW12">
        <f t="shared" si="12"/>
        <v>-323.09367948205715</v>
      </c>
      <c r="AX12">
        <f t="shared" si="13"/>
        <v>96417.861007089043</v>
      </c>
      <c r="AY12">
        <f t="shared" si="14"/>
        <v>447074.8452233412</v>
      </c>
    </row>
    <row r="13" spans="1:51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>
        <v>47651</v>
      </c>
      <c r="S13">
        <v>125979.902195</v>
      </c>
      <c r="T13">
        <v>124530.201417</v>
      </c>
      <c r="U13">
        <v>518907.14071800001</v>
      </c>
      <c r="V13">
        <v>698.367889666</v>
      </c>
      <c r="W13">
        <v>448.14229766800003</v>
      </c>
      <c r="X13">
        <v>127310.05319000001</v>
      </c>
      <c r="Y13">
        <v>124992.63413000001</v>
      </c>
      <c r="Z13">
        <v>529463.52362999995</v>
      </c>
      <c r="AA13">
        <v>5.1196649472599995E-4</v>
      </c>
      <c r="AB13">
        <f t="shared" si="0"/>
        <v>-2.831527778097831</v>
      </c>
      <c r="AC13">
        <f t="shared" si="5"/>
        <v>1.3737568208773112</v>
      </c>
      <c r="AD13">
        <f t="shared" si="6"/>
        <v>-4.2052845989751422</v>
      </c>
      <c r="AE13">
        <f t="shared" si="7"/>
        <v>11.595556534490276</v>
      </c>
      <c r="AF13">
        <f t="shared" si="1"/>
        <v>-8.15738474899333</v>
      </c>
      <c r="AG13">
        <f t="shared" si="8"/>
        <v>-0.65477965098488422</v>
      </c>
      <c r="AH13">
        <f t="shared" si="8"/>
        <v>1.202513837831134</v>
      </c>
      <c r="AI13" s="1">
        <f t="shared" si="15"/>
        <v>0.3626634553043469</v>
      </c>
      <c r="AJ13">
        <f t="shared" si="16"/>
        <v>6.8939868355534699</v>
      </c>
      <c r="AK13">
        <f t="shared" si="2"/>
        <v>260588.73698333334</v>
      </c>
      <c r="AL13">
        <f t="shared" si="3"/>
        <v>403312.17996999994</v>
      </c>
      <c r="AM13">
        <f t="shared" si="17"/>
        <v>-0.70626688089945577</v>
      </c>
      <c r="AN13">
        <f t="shared" si="9"/>
        <v>-0.2286112279893871</v>
      </c>
      <c r="AO13" s="1">
        <v>37174.366906725903</v>
      </c>
      <c r="AP13" s="1">
        <f t="shared" si="18"/>
        <v>1.6203827546428546</v>
      </c>
      <c r="AQ13">
        <f t="shared" si="19"/>
        <v>4.5235484916471487</v>
      </c>
      <c r="AR13">
        <f t="shared" si="20"/>
        <v>-0.33534312481130202</v>
      </c>
      <c r="AS13" s="1">
        <f t="shared" si="10"/>
        <v>-4.4836620812594985</v>
      </c>
      <c r="AT13">
        <f t="shared" si="21"/>
        <v>0.92466753930274659</v>
      </c>
      <c r="AU13" s="1">
        <f t="shared" si="22"/>
        <v>11.355564494686204</v>
      </c>
      <c r="AV13">
        <f t="shared" si="11"/>
        <v>-80.216079868143424</v>
      </c>
      <c r="AW13">
        <f t="shared" si="12"/>
        <v>-362.86132709338733</v>
      </c>
      <c r="AX13">
        <f t="shared" si="13"/>
        <v>109202.75926705413</v>
      </c>
      <c r="AY13">
        <f t="shared" si="14"/>
        <v>499179.28321606206</v>
      </c>
    </row>
    <row r="14" spans="1:51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>
        <v>47596</v>
      </c>
      <c r="S14">
        <v>135755.55566700001</v>
      </c>
      <c r="T14">
        <v>134825.36241599999</v>
      </c>
      <c r="U14">
        <v>560997.80140700005</v>
      </c>
      <c r="V14">
        <v>755.07714026999997</v>
      </c>
      <c r="W14">
        <v>476.69447153499999</v>
      </c>
      <c r="X14">
        <v>136980.40661999999</v>
      </c>
      <c r="Y14">
        <v>134670.489019</v>
      </c>
      <c r="Z14">
        <v>564678.661953</v>
      </c>
      <c r="AA14">
        <v>5.2344369895499995E-4</v>
      </c>
      <c r="AB14">
        <f t="shared" si="0"/>
        <v>-3.327809748108379</v>
      </c>
      <c r="AC14">
        <f t="shared" si="5"/>
        <v>1.4086099955569944</v>
      </c>
      <c r="AD14">
        <f t="shared" si="6"/>
        <v>-4.7364197436653734</v>
      </c>
      <c r="AE14">
        <f t="shared" si="7"/>
        <v>12.760909153627127</v>
      </c>
      <c r="AF14">
        <f t="shared" si="1"/>
        <v>-9.1536293669038784</v>
      </c>
      <c r="AG14">
        <f t="shared" si="8"/>
        <v>-0.53113514469023126</v>
      </c>
      <c r="AH14">
        <f t="shared" si="8"/>
        <v>1.1653526191368506</v>
      </c>
      <c r="AI14" s="1">
        <f t="shared" si="15"/>
        <v>0.37116632417362727</v>
      </c>
      <c r="AJ14">
        <f t="shared" si="16"/>
        <v>6.7607788586618058</v>
      </c>
      <c r="AK14">
        <f t="shared" si="2"/>
        <v>278776.51919733331</v>
      </c>
      <c r="AL14">
        <f t="shared" si="3"/>
        <v>428853.21413350001</v>
      </c>
      <c r="AM14">
        <f t="shared" si="17"/>
        <v>-0.71178574033803288</v>
      </c>
      <c r="AN14">
        <f t="shared" si="9"/>
        <v>-0.23016513275475886</v>
      </c>
      <c r="AO14" s="1">
        <v>37174.366906725903</v>
      </c>
      <c r="AP14" s="1">
        <f t="shared" si="18"/>
        <v>1.6124979926182434</v>
      </c>
      <c r="AQ14">
        <f t="shared" si="19"/>
        <v>4.4864771021003254</v>
      </c>
      <c r="AR14">
        <f t="shared" si="20"/>
        <v>-0.29252058132411635</v>
      </c>
      <c r="AS14" s="1">
        <f t="shared" si="10"/>
        <v>-4.753325914407565</v>
      </c>
      <c r="AT14">
        <f t="shared" si="21"/>
        <v>0.78811185787231819</v>
      </c>
      <c r="AU14" s="1">
        <f t="shared" si="22"/>
        <v>12.0799269471497</v>
      </c>
      <c r="AV14">
        <f t="shared" si="11"/>
        <v>-69.817187869402062</v>
      </c>
      <c r="AW14">
        <f t="shared" si="12"/>
        <v>-313.23321470910889</v>
      </c>
      <c r="AX14">
        <f t="shared" si="13"/>
        <v>119767.75464147859</v>
      </c>
      <c r="AY14">
        <f t="shared" si="14"/>
        <v>541777.83407659491</v>
      </c>
    </row>
    <row r="15" spans="1:51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>
        <v>47432</v>
      </c>
      <c r="S15">
        <v>140006.38252399999</v>
      </c>
      <c r="T15">
        <v>139975.67744500001</v>
      </c>
      <c r="U15">
        <v>561510.42693199997</v>
      </c>
      <c r="V15">
        <v>749.56491238399997</v>
      </c>
      <c r="W15">
        <v>465.64149517200002</v>
      </c>
      <c r="X15">
        <v>139650.807153</v>
      </c>
      <c r="Y15">
        <v>138971.63841300001</v>
      </c>
      <c r="Z15">
        <v>553327.131192</v>
      </c>
      <c r="AA15">
        <v>6.1920919297000002E-4</v>
      </c>
      <c r="AB15">
        <f t="shared" si="0"/>
        <v>-4.1379641983745552</v>
      </c>
      <c r="AC15">
        <f t="shared" si="5"/>
        <v>1.4058753532760144</v>
      </c>
      <c r="AD15">
        <f t="shared" si="6"/>
        <v>-5.5438395516505699</v>
      </c>
      <c r="AE15">
        <f t="shared" si="7"/>
        <v>14.036175153849184</v>
      </c>
      <c r="AF15">
        <f t="shared" si="1"/>
        <v>-10.466391075570055</v>
      </c>
      <c r="AG15">
        <f t="shared" si="8"/>
        <v>-0.80741980798519641</v>
      </c>
      <c r="AH15">
        <f t="shared" si="8"/>
        <v>1.2752660002220573</v>
      </c>
      <c r="AI15" s="1">
        <f t="shared" si="15"/>
        <v>0.39496796605094125</v>
      </c>
      <c r="AJ15">
        <f t="shared" si="16"/>
        <v>6.7710533255857257</v>
      </c>
      <c r="AK15">
        <f t="shared" si="2"/>
        <v>277316.525586</v>
      </c>
      <c r="AL15">
        <f t="shared" si="3"/>
        <v>414015.90840900003</v>
      </c>
      <c r="AM15">
        <f t="shared" si="17"/>
        <v>-0.72742597455828339</v>
      </c>
      <c r="AN15">
        <f t="shared" si="9"/>
        <v>-0.2268331433044945</v>
      </c>
      <c r="AO15" s="1">
        <v>37174.366906725903</v>
      </c>
      <c r="AP15" s="1">
        <f t="shared" si="18"/>
        <v>1.6131102787265272</v>
      </c>
      <c r="AQ15">
        <f t="shared" si="19"/>
        <v>4.4893407615250052</v>
      </c>
      <c r="AR15">
        <f t="shared" si="20"/>
        <v>2.5024925770130362E-2</v>
      </c>
      <c r="AS15" s="1">
        <f t="shared" si="10"/>
        <v>-5.1806276788023444</v>
      </c>
      <c r="AT15">
        <f t="shared" si="21"/>
        <v>-6.335938081343731E-2</v>
      </c>
      <c r="AU15" s="1">
        <f t="shared" si="22"/>
        <v>12.034712490568165</v>
      </c>
      <c r="AV15">
        <f t="shared" si="11"/>
        <v>-91.209972126859455</v>
      </c>
      <c r="AW15">
        <f t="shared" si="12"/>
        <v>-409.47264572666978</v>
      </c>
      <c r="AX15">
        <f t="shared" si="13"/>
        <v>128843.11669360606</v>
      </c>
      <c r="AY15">
        <f t="shared" si="14"/>
        <v>578051.43161480746</v>
      </c>
    </row>
    <row r="16" spans="1:51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>
        <v>47218</v>
      </c>
      <c r="S16">
        <v>137997.33991899999</v>
      </c>
      <c r="T16">
        <v>138304.789162</v>
      </c>
      <c r="U16">
        <v>520282.66504300002</v>
      </c>
      <c r="V16">
        <v>704.37740096599998</v>
      </c>
      <c r="W16">
        <v>429.38960468599998</v>
      </c>
      <c r="X16">
        <v>137110.545422</v>
      </c>
      <c r="Y16">
        <v>137731.65407600001</v>
      </c>
      <c r="Z16">
        <v>513660.68298899999</v>
      </c>
      <c r="AA16">
        <v>6.1062011847400001E-4</v>
      </c>
      <c r="AB16">
        <f t="shared" si="0"/>
        <v>-5.6187271480327317</v>
      </c>
      <c r="AC16">
        <f t="shared" si="5"/>
        <v>1.3781554466226915</v>
      </c>
      <c r="AD16">
        <f t="shared" si="6"/>
        <v>-6.9968825946554229</v>
      </c>
      <c r="AE16">
        <f t="shared" si="7"/>
        <v>15.527784505235244</v>
      </c>
      <c r="AF16">
        <f t="shared" si="1"/>
        <v>-12.446164875978232</v>
      </c>
      <c r="AG16">
        <f t="shared" si="8"/>
        <v>-1.4530430430048531</v>
      </c>
      <c r="AH16">
        <f t="shared" si="8"/>
        <v>1.4916093513860602</v>
      </c>
      <c r="AI16" s="1">
        <f t="shared" si="15"/>
        <v>0.45060405058406117</v>
      </c>
      <c r="AJ16">
        <f t="shared" si="16"/>
        <v>6.8769010888392366</v>
      </c>
      <c r="AK16">
        <f t="shared" si="2"/>
        <v>262834.2941623333</v>
      </c>
      <c r="AL16">
        <f t="shared" si="3"/>
        <v>376239.58324000001</v>
      </c>
      <c r="AM16">
        <f t="shared" si="17"/>
        <v>-0.76512400948583148</v>
      </c>
      <c r="AN16">
        <f t="shared" si="9"/>
        <v>-0.21763406747489411</v>
      </c>
      <c r="AO16" s="1">
        <v>37174.366906725903</v>
      </c>
      <c r="AP16" s="1">
        <f t="shared" si="18"/>
        <v>1.6193778492942361</v>
      </c>
      <c r="AQ16">
        <f t="shared" si="19"/>
        <v>4.5188002346617901</v>
      </c>
      <c r="AR16">
        <f t="shared" si="20"/>
        <v>0.2854538035205183</v>
      </c>
      <c r="AS16" s="1">
        <f t="shared" si="10"/>
        <v>-5.1537314408809491</v>
      </c>
      <c r="AT16">
        <f t="shared" si="21"/>
        <v>-0.63349142811859005</v>
      </c>
      <c r="AU16" s="1">
        <f t="shared" si="22"/>
        <v>11.497073033603119</v>
      </c>
      <c r="AV16">
        <f t="shared" si="11"/>
        <v>-136.69753729197421</v>
      </c>
      <c r="AW16">
        <f t="shared" si="12"/>
        <v>-617.70886359266194</v>
      </c>
      <c r="AX16">
        <f t="shared" si="13"/>
        <v>128065.78208753985</v>
      </c>
      <c r="AY16">
        <f t="shared" si="14"/>
        <v>574926.90864474373</v>
      </c>
    </row>
    <row r="17" spans="1:51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>
        <v>47025</v>
      </c>
      <c r="S17">
        <v>138167.872714</v>
      </c>
      <c r="T17">
        <v>139735.71034399999</v>
      </c>
      <c r="U17">
        <v>508312.83353599999</v>
      </c>
      <c r="V17">
        <v>698.02653048100001</v>
      </c>
      <c r="W17">
        <v>419.00900825399998</v>
      </c>
      <c r="X17">
        <v>137498.00785200001</v>
      </c>
      <c r="Y17">
        <v>139422.16133800001</v>
      </c>
      <c r="Z17">
        <v>502712.71542099997</v>
      </c>
      <c r="AA17">
        <v>6.4005820123700004E-4</v>
      </c>
      <c r="AB17">
        <f t="shared" si="0"/>
        <v>-6.1987397390733445</v>
      </c>
      <c r="AC17">
        <f t="shared" si="5"/>
        <v>1.3723580504668411</v>
      </c>
      <c r="AD17">
        <f t="shared" si="6"/>
        <v>-7.5710977895401861</v>
      </c>
      <c r="AE17">
        <f t="shared" si="7"/>
        <v>16.718768563182113</v>
      </c>
      <c r="AF17">
        <f t="shared" si="1"/>
        <v>-13.525000730818844</v>
      </c>
      <c r="AG17">
        <f t="shared" si="8"/>
        <v>-0.57421519488476314</v>
      </c>
      <c r="AH17">
        <f t="shared" si="8"/>
        <v>1.1909840579468689</v>
      </c>
      <c r="AI17" s="1">
        <f t="shared" si="15"/>
        <v>0.45285020609790444</v>
      </c>
      <c r="AJ17">
        <f t="shared" si="16"/>
        <v>6.8994370550261017</v>
      </c>
      <c r="AK17">
        <f t="shared" si="2"/>
        <v>259877.62820366668</v>
      </c>
      <c r="AL17">
        <f t="shared" si="3"/>
        <v>364252.63082599995</v>
      </c>
      <c r="AM17">
        <f t="shared" si="17"/>
        <v>-0.76668055046195127</v>
      </c>
      <c r="AN17">
        <f t="shared" si="9"/>
        <v>-0.21692868767426146</v>
      </c>
      <c r="AO17" s="1">
        <v>37174.366906725903</v>
      </c>
      <c r="AP17" s="1">
        <f t="shared" si="18"/>
        <v>1.6207029186074151</v>
      </c>
      <c r="AQ17">
        <f t="shared" si="19"/>
        <v>4.5250627449405583</v>
      </c>
      <c r="AR17">
        <f t="shared" si="20"/>
        <v>5.8634759816341822E-2</v>
      </c>
      <c r="AS17" s="1">
        <f t="shared" si="10"/>
        <v>-5.159665613411188</v>
      </c>
      <c r="AT17">
        <f t="shared" si="21"/>
        <v>-0.12947937094162482</v>
      </c>
      <c r="AU17" s="1">
        <f t="shared" si="22"/>
        <v>11.380653848629876</v>
      </c>
      <c r="AV17">
        <f t="shared" si="11"/>
        <v>-65.113179433649719</v>
      </c>
      <c r="AW17">
        <f t="shared" si="12"/>
        <v>-294.6412224598381</v>
      </c>
      <c r="AX17">
        <f t="shared" si="13"/>
        <v>120893.16964911035</v>
      </c>
      <c r="AY17">
        <f t="shared" si="14"/>
        <v>546291.67560745205</v>
      </c>
    </row>
    <row r="18" spans="1:51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>
        <v>46821</v>
      </c>
      <c r="S18">
        <v>130815.273401</v>
      </c>
      <c r="T18">
        <v>135347.88693199999</v>
      </c>
      <c r="U18">
        <v>455042.75892300002</v>
      </c>
      <c r="V18">
        <v>638.70068602900005</v>
      </c>
      <c r="W18">
        <v>376.11438611199998</v>
      </c>
      <c r="X18">
        <v>131972.086962</v>
      </c>
      <c r="Y18">
        <v>133925.46689099999</v>
      </c>
      <c r="Z18">
        <v>454055.73850099999</v>
      </c>
      <c r="AA18">
        <v>5.2615731875400005E-4</v>
      </c>
      <c r="AB18">
        <f t="shared" si="0"/>
        <v>-7.4986021185680096</v>
      </c>
      <c r="AC18">
        <f t="shared" si="5"/>
        <v>1.3320275814936875</v>
      </c>
      <c r="AD18">
        <f t="shared" si="6"/>
        <v>-8.8306297000616976</v>
      </c>
      <c r="AE18">
        <f t="shared" si="7"/>
        <v>18.156405220313669</v>
      </c>
      <c r="AF18">
        <f t="shared" si="1"/>
        <v>-15.327037708963509</v>
      </c>
      <c r="AG18">
        <f t="shared" si="8"/>
        <v>-1.2595319105215115</v>
      </c>
      <c r="AH18">
        <f t="shared" si="8"/>
        <v>1.4376366571315558</v>
      </c>
      <c r="AI18" s="1">
        <f t="shared" si="15"/>
        <v>0.48636443133478047</v>
      </c>
      <c r="AJ18">
        <f t="shared" si="16"/>
        <v>7.0601816983666748</v>
      </c>
      <c r="AK18">
        <f t="shared" si="2"/>
        <v>239984.43078466668</v>
      </c>
      <c r="AL18">
        <f t="shared" si="3"/>
        <v>321106.96157449996</v>
      </c>
      <c r="AM18">
        <f t="shared" si="17"/>
        <v>-0.79023564756030695</v>
      </c>
      <c r="AN18">
        <f t="shared" si="9"/>
        <v>-0.20984175316373219</v>
      </c>
      <c r="AO18" s="1">
        <v>37174.366906725903</v>
      </c>
      <c r="AP18" s="1">
        <f t="shared" si="18"/>
        <v>1.6300614229035937</v>
      </c>
      <c r="AQ18">
        <f t="shared" si="19"/>
        <v>4.5696376103778009</v>
      </c>
      <c r="AR18">
        <f t="shared" si="20"/>
        <v>0.42770377364902218</v>
      </c>
      <c r="AS18" s="1" t="e">
        <f t="shared" si="10"/>
        <v>#DIV/0!</v>
      </c>
      <c r="AT18">
        <f t="shared" si="21"/>
        <v>-0.87938949909480524</v>
      </c>
      <c r="AU18" s="1">
        <f t="shared" si="22"/>
        <v>10.60864093052813</v>
      </c>
      <c r="AV18">
        <f t="shared" si="11"/>
        <v>-114.90704249350522</v>
      </c>
      <c r="AW18">
        <f t="shared" si="12"/>
        <v>-525.0835430756016</v>
      </c>
      <c r="AX18">
        <f t="shared" si="13"/>
        <v>119367.91099102142</v>
      </c>
      <c r="AY18">
        <f t="shared" si="14"/>
        <v>540142.16500089457</v>
      </c>
    </row>
    <row r="19" spans="1:51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>
        <v>46638</v>
      </c>
      <c r="S19">
        <v>127942.27219600001</v>
      </c>
      <c r="T19">
        <v>133725.675544</v>
      </c>
      <c r="U19">
        <v>435223.933425</v>
      </c>
      <c r="V19">
        <v>602.43229609399998</v>
      </c>
      <c r="W19">
        <v>348.45574484700001</v>
      </c>
      <c r="X19">
        <v>127692.234102</v>
      </c>
      <c r="Y19">
        <v>130919.485296</v>
      </c>
      <c r="Z19">
        <v>423171.609551</v>
      </c>
      <c r="AA19">
        <v>7.0043964153299997E-4</v>
      </c>
      <c r="AB19">
        <f t="shared" si="0"/>
        <v>-8.3865018885030942</v>
      </c>
    </row>
    <row r="20" spans="1:51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>
        <v>46507</v>
      </c>
      <c r="S20">
        <v>126880.50147</v>
      </c>
      <c r="T20">
        <v>130703.10811299999</v>
      </c>
      <c r="U20">
        <v>414581.377928</v>
      </c>
      <c r="V20">
        <v>600.59175146099994</v>
      </c>
      <c r="W20">
        <v>341.640281835</v>
      </c>
      <c r="X20">
        <v>127186.468871</v>
      </c>
      <c r="Y20">
        <v>130621.92378899999</v>
      </c>
      <c r="Z20">
        <v>416244.50737800001</v>
      </c>
      <c r="AA20">
        <v>6.7712331199100005E-4</v>
      </c>
      <c r="AB20">
        <f t="shared" si="0"/>
        <v>-9.2577310762631306</v>
      </c>
    </row>
    <row r="21" spans="1:51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>
        <v>46391</v>
      </c>
      <c r="S21">
        <v>125615.742849</v>
      </c>
      <c r="T21">
        <v>131529.174662</v>
      </c>
      <c r="U21">
        <v>406697.99363699998</v>
      </c>
      <c r="V21">
        <v>582.87536641600002</v>
      </c>
      <c r="W21">
        <v>325.96531982400001</v>
      </c>
      <c r="X21">
        <v>124860.923746</v>
      </c>
      <c r="Y21">
        <v>129537.89234400001</v>
      </c>
      <c r="Z21">
        <v>398862.60787000001</v>
      </c>
      <c r="AA21">
        <v>5.8304794587E-4</v>
      </c>
      <c r="AB21">
        <f t="shared" si="0"/>
        <v>-9.9604393099804724</v>
      </c>
    </row>
    <row r="22" spans="1:51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>
        <v>46248</v>
      </c>
      <c r="S22">
        <v>120516.29375300001</v>
      </c>
      <c r="T22">
        <v>124960.852621</v>
      </c>
      <c r="U22">
        <v>364553.16859000002</v>
      </c>
      <c r="V22">
        <v>531.79362960599997</v>
      </c>
      <c r="W22">
        <v>291.48938364100002</v>
      </c>
      <c r="X22">
        <v>118996.885588</v>
      </c>
      <c r="Y22">
        <v>123786.152342</v>
      </c>
      <c r="Z22">
        <v>359793.66036500002</v>
      </c>
      <c r="AA22">
        <v>6.6535016617100002E-4</v>
      </c>
      <c r="AB22">
        <f t="shared" si="0"/>
        <v>-10.514933165594421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2016-01-31T08:31:09Z</dcterms:modified>
  <dc:language>en-US</dc:language>
</cp:coreProperties>
</file>