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L6" i="1" l="1"/>
  <c r="AL5" i="1"/>
  <c r="AL4" i="1"/>
  <c r="AL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X28" i="1" l="1"/>
  <c r="R3" i="1"/>
  <c r="R19" i="1" l="1"/>
  <c r="R20" i="1"/>
  <c r="R21" i="1"/>
  <c r="R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AT22" i="1" l="1"/>
  <c r="AR22" i="1"/>
  <c r="AQ22" i="1"/>
  <c r="AO22" i="1"/>
  <c r="AN22" i="1"/>
  <c r="AM22" i="1"/>
  <c r="S22" i="1" s="1"/>
  <c r="AG22" i="1"/>
  <c r="AH22" i="1" s="1"/>
  <c r="AI22" i="1" s="1"/>
  <c r="AF22" i="1"/>
  <c r="AE22" i="1"/>
  <c r="AT21" i="1"/>
  <c r="AR21" i="1"/>
  <c r="AQ21" i="1"/>
  <c r="AO21" i="1"/>
  <c r="AN21" i="1"/>
  <c r="AM21" i="1"/>
  <c r="S21" i="1" s="1"/>
  <c r="AG21" i="1"/>
  <c r="AF21" i="1"/>
  <c r="AE21" i="1"/>
  <c r="AT20" i="1"/>
  <c r="AR20" i="1"/>
  <c r="AQ20" i="1"/>
  <c r="AO20" i="1"/>
  <c r="AN20" i="1"/>
  <c r="AM20" i="1"/>
  <c r="S20" i="1" s="1"/>
  <c r="AG20" i="1"/>
  <c r="AF20" i="1"/>
  <c r="AE20" i="1"/>
  <c r="AT19" i="1"/>
  <c r="AR19" i="1"/>
  <c r="AQ19" i="1"/>
  <c r="AO19" i="1"/>
  <c r="AN19" i="1"/>
  <c r="AM19" i="1"/>
  <c r="S19" i="1" s="1"/>
  <c r="AG19" i="1"/>
  <c r="AF19" i="1"/>
  <c r="AE19" i="1"/>
  <c r="AT18" i="1"/>
  <c r="AR18" i="1"/>
  <c r="AQ18" i="1"/>
  <c r="AO18" i="1"/>
  <c r="AN18" i="1"/>
  <c r="AM18" i="1"/>
  <c r="S18" i="1" s="1"/>
  <c r="AG18" i="1"/>
  <c r="AF18" i="1"/>
  <c r="AE18" i="1"/>
  <c r="AT17" i="1"/>
  <c r="AR17" i="1"/>
  <c r="AQ17" i="1"/>
  <c r="AO17" i="1"/>
  <c r="AN17" i="1"/>
  <c r="AM17" i="1"/>
  <c r="S17" i="1" s="1"/>
  <c r="AG17" i="1"/>
  <c r="AF17" i="1"/>
  <c r="AE17" i="1"/>
  <c r="AT16" i="1"/>
  <c r="AR16" i="1"/>
  <c r="AQ16" i="1"/>
  <c r="AO16" i="1"/>
  <c r="AN16" i="1"/>
  <c r="AM16" i="1"/>
  <c r="S16" i="1" s="1"/>
  <c r="AG16" i="1"/>
  <c r="AF16" i="1"/>
  <c r="AE16" i="1"/>
  <c r="AT15" i="1"/>
  <c r="AR15" i="1"/>
  <c r="AQ15" i="1"/>
  <c r="AO15" i="1"/>
  <c r="AN15" i="1"/>
  <c r="AM15" i="1"/>
  <c r="S15" i="1" s="1"/>
  <c r="AG15" i="1"/>
  <c r="AF15" i="1"/>
  <c r="AE15" i="1"/>
  <c r="AT14" i="1"/>
  <c r="AR14" i="1"/>
  <c r="AQ14" i="1"/>
  <c r="AO14" i="1"/>
  <c r="AN14" i="1"/>
  <c r="AM14" i="1"/>
  <c r="S14" i="1" s="1"/>
  <c r="AG14" i="1"/>
  <c r="AF14" i="1"/>
  <c r="AE14" i="1"/>
  <c r="AT13" i="1"/>
  <c r="AR13" i="1"/>
  <c r="AQ13" i="1"/>
  <c r="AO13" i="1"/>
  <c r="AN13" i="1"/>
  <c r="AM13" i="1"/>
  <c r="S13" i="1" s="1"/>
  <c r="AG13" i="1"/>
  <c r="AF13" i="1"/>
  <c r="AE13" i="1"/>
  <c r="AT12" i="1"/>
  <c r="AR12" i="1"/>
  <c r="AQ12" i="1"/>
  <c r="AO12" i="1"/>
  <c r="AN12" i="1"/>
  <c r="AM12" i="1"/>
  <c r="S12" i="1" s="1"/>
  <c r="AG12" i="1"/>
  <c r="AF12" i="1"/>
  <c r="AE12" i="1"/>
  <c r="AT11" i="1"/>
  <c r="AR11" i="1"/>
  <c r="AQ11" i="1"/>
  <c r="AO11" i="1"/>
  <c r="AN11" i="1"/>
  <c r="AM11" i="1"/>
  <c r="S11" i="1" s="1"/>
  <c r="AG11" i="1"/>
  <c r="AF11" i="1"/>
  <c r="AE11" i="1"/>
  <c r="AT10" i="1"/>
  <c r="AR10" i="1"/>
  <c r="AQ10" i="1"/>
  <c r="AO10" i="1"/>
  <c r="AN10" i="1"/>
  <c r="AM10" i="1"/>
  <c r="S10" i="1" s="1"/>
  <c r="AG10" i="1"/>
  <c r="AF10" i="1"/>
  <c r="AE10" i="1"/>
  <c r="AT9" i="1"/>
  <c r="AR9" i="1"/>
  <c r="AQ9" i="1"/>
  <c r="AO9" i="1"/>
  <c r="AN9" i="1"/>
  <c r="AM9" i="1"/>
  <c r="S9" i="1" s="1"/>
  <c r="AG9" i="1"/>
  <c r="AF9" i="1"/>
  <c r="AE9" i="1"/>
  <c r="AT8" i="1"/>
  <c r="AR8" i="1"/>
  <c r="AQ8" i="1"/>
  <c r="AO8" i="1"/>
  <c r="AN8" i="1"/>
  <c r="AM8" i="1"/>
  <c r="S8" i="1" s="1"/>
  <c r="AG8" i="1"/>
  <c r="AF8" i="1"/>
  <c r="AE8" i="1"/>
  <c r="AT7" i="1"/>
  <c r="AR7" i="1"/>
  <c r="AQ7" i="1"/>
  <c r="AO7" i="1"/>
  <c r="AN7" i="1"/>
  <c r="AM7" i="1"/>
  <c r="S7" i="1" s="1"/>
  <c r="AG7" i="1"/>
  <c r="AF7" i="1"/>
  <c r="AE7" i="1"/>
  <c r="AT6" i="1"/>
  <c r="AR6" i="1"/>
  <c r="AQ6" i="1"/>
  <c r="AO6" i="1"/>
  <c r="AN6" i="1"/>
  <c r="AM6" i="1"/>
  <c r="S6" i="1" s="1"/>
  <c r="AG6" i="1"/>
  <c r="AF6" i="1"/>
  <c r="AE6" i="1"/>
  <c r="AT5" i="1"/>
  <c r="AR5" i="1"/>
  <c r="AQ5" i="1"/>
  <c r="AO5" i="1"/>
  <c r="AN5" i="1"/>
  <c r="AM5" i="1"/>
  <c r="S5" i="1" s="1"/>
  <c r="AG5" i="1"/>
  <c r="AF5" i="1"/>
  <c r="AE5" i="1"/>
  <c r="AT4" i="1"/>
  <c r="AR4" i="1"/>
  <c r="AQ4" i="1"/>
  <c r="AO4" i="1"/>
  <c r="AN4" i="1"/>
  <c r="AM4" i="1"/>
  <c r="S4" i="1" s="1"/>
  <c r="AG4" i="1"/>
  <c r="AF4" i="1"/>
  <c r="AE4" i="1"/>
  <c r="AT3" i="1"/>
  <c r="AR3" i="1"/>
  <c r="AQ3" i="1"/>
  <c r="AO3" i="1"/>
  <c r="AN3" i="1"/>
  <c r="AM3" i="1"/>
  <c r="S3" i="1" s="1"/>
  <c r="AG3" i="1"/>
  <c r="AF3" i="1"/>
  <c r="AE3" i="1"/>
  <c r="AR2" i="1"/>
  <c r="AQ2" i="1"/>
  <c r="AN2" i="1"/>
  <c r="AM2" i="1"/>
  <c r="AG2" i="1"/>
  <c r="AH2" i="1" s="1"/>
  <c r="AF2" i="1"/>
  <c r="AE2" i="1"/>
  <c r="AJ15" i="1" l="1"/>
  <c r="AJ19" i="1"/>
  <c r="AH6" i="1"/>
  <c r="AI6" i="1" s="1"/>
  <c r="AH10" i="1"/>
  <c r="AI10" i="1" s="1"/>
  <c r="AJ4" i="1"/>
  <c r="AD6" i="1"/>
  <c r="AH9" i="1"/>
  <c r="AI9" i="1" s="1"/>
  <c r="AH11" i="1"/>
  <c r="AP11" i="1" s="1"/>
  <c r="AS11" i="1" s="1"/>
  <c r="AJ14" i="1"/>
  <c r="AH15" i="1"/>
  <c r="AI15" i="1" s="1"/>
  <c r="AJ20" i="1"/>
  <c r="AD22" i="1"/>
  <c r="AJ11" i="1"/>
  <c r="AH18" i="1"/>
  <c r="AP19" i="1" s="1"/>
  <c r="AS19" i="1" s="1"/>
  <c r="AJ6" i="1"/>
  <c r="AH7" i="1"/>
  <c r="AD7" i="1" s="1"/>
  <c r="AJ7" i="1"/>
  <c r="AH14" i="1"/>
  <c r="AJ18" i="1"/>
  <c r="AH19" i="1"/>
  <c r="AI19" i="1" s="1"/>
  <c r="AD2" i="1"/>
  <c r="AI2" i="1"/>
  <c r="AI11" i="1"/>
  <c r="AD11" i="1"/>
  <c r="AI7" i="1"/>
  <c r="AH13" i="1"/>
  <c r="AH4" i="1"/>
  <c r="S2" i="1"/>
  <c r="X33" i="1"/>
  <c r="AH3" i="1"/>
  <c r="AJ8" i="1"/>
  <c r="AJ12" i="1"/>
  <c r="AJ16" i="1"/>
  <c r="AJ3" i="1"/>
  <c r="AH5" i="1"/>
  <c r="AP6" i="1" s="1"/>
  <c r="AS6" i="1" s="1"/>
  <c r="AJ10" i="1"/>
  <c r="AH17" i="1"/>
  <c r="AH21" i="1"/>
  <c r="AJ22" i="1"/>
  <c r="AJ5" i="1"/>
  <c r="AH8" i="1"/>
  <c r="AJ9" i="1"/>
  <c r="AH12" i="1"/>
  <c r="AJ13" i="1"/>
  <c r="AH16" i="1"/>
  <c r="AJ17" i="1"/>
  <c r="AH20" i="1"/>
  <c r="AJ21" i="1"/>
  <c r="AD15" i="1" l="1"/>
  <c r="AP7" i="1"/>
  <c r="AS7" i="1" s="1"/>
  <c r="AK11" i="1"/>
  <c r="AK7" i="1"/>
  <c r="AD10" i="1"/>
  <c r="AP18" i="1"/>
  <c r="AS18" i="1" s="1"/>
  <c r="AD19" i="1"/>
  <c r="AK10" i="1"/>
  <c r="AP10" i="1"/>
  <c r="AS10" i="1" s="1"/>
  <c r="AD9" i="1"/>
  <c r="AP15" i="1"/>
  <c r="AS15" i="1" s="1"/>
  <c r="AI18" i="1"/>
  <c r="AD18" i="1"/>
  <c r="AI14" i="1"/>
  <c r="AD14" i="1"/>
  <c r="AI8" i="1"/>
  <c r="AD8" i="1"/>
  <c r="AP8" i="1"/>
  <c r="AS8" i="1" s="1"/>
  <c r="AP9" i="1"/>
  <c r="AS9" i="1" s="1"/>
  <c r="AK9" i="1"/>
  <c r="AI13" i="1"/>
  <c r="AD13" i="1"/>
  <c r="AP13" i="1"/>
  <c r="AS13" i="1" s="1"/>
  <c r="AI20" i="1"/>
  <c r="AD20" i="1"/>
  <c r="AP20" i="1"/>
  <c r="AS20" i="1" s="1"/>
  <c r="AI16" i="1"/>
  <c r="AD16" i="1"/>
  <c r="AP16" i="1"/>
  <c r="AS16" i="1" s="1"/>
  <c r="AI12" i="1"/>
  <c r="AD12" i="1"/>
  <c r="AP12" i="1"/>
  <c r="AS12" i="1" s="1"/>
  <c r="AI21" i="1"/>
  <c r="AP21" i="1"/>
  <c r="AS21" i="1" s="1"/>
  <c r="AD21" i="1"/>
  <c r="AI5" i="1"/>
  <c r="AD5" i="1"/>
  <c r="AP5" i="1"/>
  <c r="AS5" i="1" s="1"/>
  <c r="AI3" i="1"/>
  <c r="AP3" i="1"/>
  <c r="AS3" i="1" s="1"/>
  <c r="AD3" i="1"/>
  <c r="AI4" i="1"/>
  <c r="AD4" i="1"/>
  <c r="AP4" i="1"/>
  <c r="AS4" i="1" s="1"/>
  <c r="AP22" i="1"/>
  <c r="AS22" i="1" s="1"/>
  <c r="AP14" i="1"/>
  <c r="AS14" i="1" s="1"/>
  <c r="AI17" i="1"/>
  <c r="AD17" i="1"/>
  <c r="AP17" i="1"/>
  <c r="AS17" i="1" s="1"/>
  <c r="AK15" i="1" l="1"/>
  <c r="AK19" i="1"/>
  <c r="AK17" i="1"/>
  <c r="AK18" i="1"/>
  <c r="AK3" i="1"/>
  <c r="AK16" i="1"/>
  <c r="AK12" i="1"/>
  <c r="AK21" i="1"/>
  <c r="AK22" i="1"/>
  <c r="AK13" i="1"/>
  <c r="AK14" i="1"/>
  <c r="AK4" i="1"/>
  <c r="AK5" i="1"/>
  <c r="AK6" i="1"/>
  <c r="AK20" i="1"/>
  <c r="AK8" i="1"/>
</calcChain>
</file>

<file path=xl/sharedStrings.xml><?xml version="1.0" encoding="utf-8"?>
<sst xmlns="http://schemas.openxmlformats.org/spreadsheetml/2006/main" count="43" uniqueCount="43">
  <si>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</si>
  <si>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</si>
  <si>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</si>
  <si>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</si>
  <si>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</si>
  <si>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</si>
  <si>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</si>
  <si>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</si>
  <si>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</si>
  <si>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</si>
  <si>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</si>
  <si>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</si>
  <si>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</si>
  <si>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</si>
  <si>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</si>
  <si>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</si>
  <si>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</si>
  <si>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</si>
  <si>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</si>
  <si>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</si>
  <si>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</si>
  <si>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</si>
  <si>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</si>
  <si>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</si>
  <si>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</si>
  <si>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</si>
  <si>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</si>
  <si>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L_en_ev</t>
  </si>
  <si>
    <t>L_en_er</t>
  </si>
  <si>
    <t>L_eT</t>
  </si>
  <si>
    <t>ev</t>
  </si>
  <si>
    <t>er from ev</t>
  </si>
  <si>
    <t>eq</t>
  </si>
  <si>
    <t>dev</t>
  </si>
  <si>
    <t>deq</t>
  </si>
  <si>
    <t>p</t>
  </si>
  <si>
    <t>q</t>
  </si>
  <si>
    <t>de1</t>
  </si>
  <si>
    <t>de2</t>
  </si>
  <si>
    <t>a1</t>
  </si>
  <si>
    <t>a2</t>
  </si>
  <si>
    <t>de/dg_SMP</t>
  </si>
  <si>
    <t>s/t_SMP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</si>
</sst>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L_eT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Sheet1!$AD$2:$AD$14</c:f>
              <c:numCache>
                <c:formatCode>General</c:formatCode>
                <c:ptCount val="13"/>
                <c:pt idx="0">
                  <c:v>-3.30478991491856E-2</c:v>
                </c:pt>
                <c:pt idx="1">
                  <c:v>1.6382428961326335E-2</c:v>
                </c:pt>
                <c:pt idx="2">
                  <c:v>0.10220560751853425</c:v>
                </c:pt>
                <c:pt idx="3">
                  <c:v>0.24151355779300682</c:v>
                </c:pt>
                <c:pt idx="4">
                  <c:v>0.38239256835915397</c:v>
                </c:pt>
                <c:pt idx="5">
                  <c:v>0.55813604381553872</c:v>
                </c:pt>
                <c:pt idx="6">
                  <c:v>0.74411916093622166</c:v>
                </c:pt>
                <c:pt idx="7">
                  <c:v>0.94335534227109585</c:v>
                </c:pt>
                <c:pt idx="8">
                  <c:v>1.1458763606229732</c:v>
                </c:pt>
                <c:pt idx="9">
                  <c:v>1.3537499463988656</c:v>
                </c:pt>
                <c:pt idx="10">
                  <c:v>1.5685456893074363</c:v>
                </c:pt>
                <c:pt idx="11">
                  <c:v>1.8105275205562219</c:v>
                </c:pt>
                <c:pt idx="12">
                  <c:v>2.0296109390553898</c:v>
                </c:pt>
              </c:numCache>
            </c:numRef>
          </c:xVal>
          <c:yVal>
            <c:numRef>
              <c:f>Sheet1!$AF$2:$AF$14</c:f>
              <c:numCache>
                <c:formatCode>General</c:formatCode>
                <c:ptCount val="13"/>
                <c:pt idx="0">
                  <c:v>0</c:v>
                </c:pt>
                <c:pt idx="1">
                  <c:v>5.0445730594072001E-2</c:v>
                </c:pt>
                <c:pt idx="2">
                  <c:v>0.18752045786482402</c:v>
                </c:pt>
                <c:pt idx="3">
                  <c:v>0.36352908956020807</c:v>
                </c:pt>
                <c:pt idx="4">
                  <c:v>0.56245107725086396</c:v>
                </c:pt>
                <c:pt idx="5">
                  <c:v>0.78257423231304002</c:v>
                </c:pt>
                <c:pt idx="6">
                  <c:v>1.01789841761648</c:v>
                </c:pt>
                <c:pt idx="7">
                  <c:v>1.2696426074412801</c:v>
                </c:pt>
                <c:pt idx="8">
                  <c:v>1.532325186772</c:v>
                </c:pt>
                <c:pt idx="9">
                  <c:v>1.79810290531272</c:v>
                </c:pt>
                <c:pt idx="10">
                  <c:v>2.0681453377793599</c:v>
                </c:pt>
                <c:pt idx="11">
                  <c:v>2.34080477093352</c:v>
                </c:pt>
                <c:pt idx="12">
                  <c:v>2.6134538533912801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4768"/>
        <c:axId val="340295328"/>
      </c:scatterChart>
      <c:valAx>
        <c:axId val="34029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295328"/>
        <c:crosses val="autoZero"/>
        <c:crossBetween val="midCat"/>
      </c:valAx>
      <c:valAx>
        <c:axId val="340295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2947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Sheet1!$AE$2:$AE$14</c:f>
              <c:numCache>
                <c:formatCode>General</c:formatCode>
                <c:ptCount val="13"/>
                <c:pt idx="0">
                  <c:v>-6.3601594427999994E-2</c:v>
                </c:pt>
                <c:pt idx="1">
                  <c:v>4.041583261672E-2</c:v>
                </c:pt>
                <c:pt idx="2">
                  <c:v>0.18651262079272002</c:v>
                </c:pt>
                <c:pt idx="3">
                  <c:v>0.35122802524472013</c:v>
                </c:pt>
                <c:pt idx="4">
                  <c:v>0.54329981531512006</c:v>
                </c:pt>
                <c:pt idx="5">
                  <c:v>0.75805951712712005</c:v>
                </c:pt>
                <c:pt idx="6">
                  <c:v>0.98145179332872012</c:v>
                </c:pt>
                <c:pt idx="7">
                  <c:v>1.21969660133432</c:v>
                </c:pt>
                <c:pt idx="8">
                  <c:v>1.4585875508031201</c:v>
                </c:pt>
                <c:pt idx="9">
                  <c:v>1.69723118463352</c:v>
                </c:pt>
                <c:pt idx="10">
                  <c:v>1.9371603376703197</c:v>
                </c:pt>
                <c:pt idx="11">
                  <c:v>2.1783252205303203</c:v>
                </c:pt>
                <c:pt idx="12">
                  <c:v>2.409313894246321</c:v>
                </c:pt>
              </c:numCache>
            </c:numRef>
          </c:xVal>
          <c:yVal>
            <c:numRef>
              <c:f>Sheet1!$AF$2:$AF$14</c:f>
              <c:numCache>
                <c:formatCode>General</c:formatCode>
                <c:ptCount val="13"/>
                <c:pt idx="0">
                  <c:v>0</c:v>
                </c:pt>
                <c:pt idx="1">
                  <c:v>5.0445730594072001E-2</c:v>
                </c:pt>
                <c:pt idx="2">
                  <c:v>0.18752045786482402</c:v>
                </c:pt>
                <c:pt idx="3">
                  <c:v>0.36352908956020807</c:v>
                </c:pt>
                <c:pt idx="4">
                  <c:v>0.56245107725086396</c:v>
                </c:pt>
                <c:pt idx="5">
                  <c:v>0.78257423231304002</c:v>
                </c:pt>
                <c:pt idx="6">
                  <c:v>1.01789841761648</c:v>
                </c:pt>
                <c:pt idx="7">
                  <c:v>1.2696426074412801</c:v>
                </c:pt>
                <c:pt idx="8">
                  <c:v>1.532325186772</c:v>
                </c:pt>
                <c:pt idx="9">
                  <c:v>1.79810290531272</c:v>
                </c:pt>
                <c:pt idx="10">
                  <c:v>2.0681453377793599</c:v>
                </c:pt>
                <c:pt idx="11">
                  <c:v>2.34080477093352</c:v>
                </c:pt>
                <c:pt idx="12">
                  <c:v>2.6134538533912801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7568"/>
        <c:axId val="340298128"/>
      </c:scatterChart>
      <c:valAx>
        <c:axId val="3402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298128"/>
        <c:crosses val="autoZero"/>
        <c:crossBetween val="midCat"/>
      </c:valAx>
      <c:valAx>
        <c:axId val="340298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297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er from ev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955737821332197"/>
                  <c:y val="0.35480331494565454"/>
                </c:manualLayout>
              </c:layout>
              <c:numFmt formatCode="General" sourceLinked="0"/>
            </c:trendlineLbl>
          </c:trendline>
          <c:xVal>
            <c:numRef>
              <c:f>Sheet1!$Q$2:$Q$14</c:f>
              <c:numCache>
                <c:formatCode>General</c:formatCode>
                <c:ptCount val="13"/>
                <c:pt idx="0">
                  <c:v>0</c:v>
                </c:pt>
                <c:pt idx="1">
                  <c:v>-0.39043115332</c:v>
                </c:pt>
                <c:pt idx="2">
                  <c:v>-0.95620495132399996</c:v>
                </c:pt>
                <c:pt idx="3">
                  <c:v>-1.568283609724</c:v>
                </c:pt>
                <c:pt idx="4">
                  <c:v>-2.2482517006239999</c:v>
                </c:pt>
                <c:pt idx="5">
                  <c:v>-2.9848334013639999</c:v>
                </c:pt>
                <c:pt idx="6">
                  <c:v>-3.744351870454</c:v>
                </c:pt>
                <c:pt idx="7">
                  <c:v>-4.5398893712639996</c:v>
                </c:pt>
                <c:pt idx="8">
                  <c:v>-5.3360468344539997</c:v>
                </c:pt>
                <c:pt idx="9">
                  <c:v>-6.1335673650839997</c:v>
                </c:pt>
                <c:pt idx="10">
                  <c:v>-6.9325291620239993</c:v>
                </c:pt>
                <c:pt idx="11">
                  <c:v>-7.7351598257539997</c:v>
                </c:pt>
                <c:pt idx="12">
                  <c:v>-8.5126165692040008</c:v>
                </c:pt>
              </c:numCache>
            </c:numRef>
          </c:xVal>
          <c:yVal>
            <c:numRef>
              <c:f>Sheet1!$AH$2:$AH$14</c:f>
              <c:numCache>
                <c:formatCode>General</c:formatCode>
                <c:ptCount val="13"/>
                <c:pt idx="0">
                  <c:v>8.2619747872964E-2</c:v>
                </c:pt>
                <c:pt idx="1">
                  <c:v>-0.17134365811151586</c:v>
                </c:pt>
                <c:pt idx="2">
                  <c:v>-0.5864334320685356</c:v>
                </c:pt>
                <c:pt idx="3">
                  <c:v>-1.1349934550247169</c:v>
                </c:pt>
                <c:pt idx="4">
                  <c:v>-1.6869795971640849</c:v>
                </c:pt>
                <c:pt idx="5">
                  <c:v>-2.3260207320150466</c:v>
                </c:pt>
                <c:pt idx="6">
                  <c:v>-2.992016303402754</c:v>
                </c:pt>
                <c:pt idx="7">
                  <c:v>-3.6900322375359393</c:v>
                </c:pt>
                <c:pt idx="8">
                  <c:v>-4.3952648729336321</c:v>
                </c:pt>
                <c:pt idx="9">
                  <c:v>-5.115860283427363</c:v>
                </c:pt>
                <c:pt idx="10">
                  <c:v>-5.8519885550467912</c:v>
                </c:pt>
                <c:pt idx="11">
                  <c:v>-6.6566615897487544</c:v>
                </c:pt>
                <c:pt idx="12">
                  <c:v>-7.4043551951566737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0368"/>
        <c:axId val="340300928"/>
      </c:scatterChart>
      <c:valAx>
        <c:axId val="34030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300928"/>
        <c:crossesAt val="0"/>
        <c:crossBetween val="midCat"/>
      </c:valAx>
      <c:valAx>
        <c:axId val="340300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30036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Sheet1!$AK$1:$AK$2</c:f>
              <c:strCache>
                <c:ptCount val="2"/>
                <c:pt idx="0">
                  <c:v>deq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1"/>
            <c:dispRSqr val="0"/>
            <c:dispEq val="1"/>
            <c:trendlineLbl>
              <c:layout>
                <c:manualLayout>
                  <c:x val="-0.14969895858535581"/>
                  <c:y val="6.6183329445367006E-2"/>
                </c:manualLayout>
              </c:layout>
              <c:numFmt formatCode="General" sourceLinked="0"/>
            </c:trendlineLbl>
          </c:trendline>
          <c:xVal>
            <c:numRef>
              <c:f>Sheet1!$AJ$4:$AJ$14</c:f>
              <c:numCache>
                <c:formatCode>General</c:formatCode>
                <c:ptCount val="11"/>
                <c:pt idx="0">
                  <c:v>0.17247958990596057</c:v>
                </c:pt>
                <c:pt idx="1">
                  <c:v>-9.5669309562362859E-2</c:v>
                </c:pt>
                <c:pt idx="2">
                  <c:v>-0.10502920565873541</c:v>
                </c:pt>
                <c:pt idx="3">
                  <c:v>-0.27967003865192464</c:v>
                </c:pt>
                <c:pt idx="4">
                  <c:v>-0.32680224984541484</c:v>
                </c:pt>
                <c:pt idx="5">
                  <c:v>-0.39640446428637066</c:v>
                </c:pt>
                <c:pt idx="6">
                  <c:v>-0.41581482320538488</c:v>
                </c:pt>
                <c:pt idx="7">
                  <c:v>-0.43663359071746122</c:v>
                </c:pt>
                <c:pt idx="8">
                  <c:v>-0.47656197149885671</c:v>
                </c:pt>
                <c:pt idx="9">
                  <c:v>-0.61075378650392587</c:v>
                </c:pt>
                <c:pt idx="10">
                  <c:v>-0.49546191501583792</c:v>
                </c:pt>
              </c:numCache>
            </c:numRef>
          </c:xVal>
          <c:yVal>
            <c:numRef>
              <c:f>Sheet1!$AK$4:$AK$14</c:f>
              <c:numCache>
                <c:formatCode>General</c:formatCode>
                <c:ptCount val="11"/>
                <c:pt idx="0">
                  <c:v>0.94516594118467978</c:v>
                </c:pt>
                <c:pt idx="1">
                  <c:v>1.0333405062041208</c:v>
                </c:pt>
                <c:pt idx="2">
                  <c:v>1.033952813839579</c:v>
                </c:pt>
                <c:pt idx="3">
                  <c:v>1.091635577267307</c:v>
                </c:pt>
                <c:pt idx="4">
                  <c:v>1.1141229762118048</c:v>
                </c:pt>
                <c:pt idx="5">
                  <c:v>1.1317622254087896</c:v>
                </c:pt>
                <c:pt idx="6">
                  <c:v>1.133255388658462</c:v>
                </c:pt>
                <c:pt idx="7">
                  <c:v>1.1501017605091537</c:v>
                </c:pt>
                <c:pt idx="8">
                  <c:v>1.1545485622396185</c:v>
                </c:pt>
                <c:pt idx="9">
                  <c:v>1.2021768784013087</c:v>
                </c:pt>
                <c:pt idx="10">
                  <c:v>1.1650792674719472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82576"/>
        <c:axId val="340483136"/>
      </c:scatterChart>
      <c:valAx>
        <c:axId val="34048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483136"/>
        <c:crossesAt val="0"/>
        <c:crossBetween val="midCat"/>
      </c:valAx>
      <c:valAx>
        <c:axId val="340483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48257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Sheet1!$AT$1:$AT$2</c:f>
              <c:strCache>
                <c:ptCount val="2"/>
                <c:pt idx="0">
                  <c:v>s/t_SMP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Sheet1!$AS$4:$AS$12</c:f>
              <c:numCache>
                <c:formatCode>General</c:formatCode>
                <c:ptCount val="9"/>
                <c:pt idx="0">
                  <c:v>0.18365463187650349</c:v>
                </c:pt>
                <c:pt idx="1">
                  <c:v>0.32905167764226856</c:v>
                </c:pt>
                <c:pt idx="2">
                  <c:v>0.33748656336958499</c:v>
                </c:pt>
                <c:pt idx="3">
                  <c:v>0.42242909749434043</c:v>
                </c:pt>
                <c:pt idx="4">
                  <c:v>0.44579896930990975</c:v>
                </c:pt>
                <c:pt idx="5">
                  <c:v>0.47885920496373391</c:v>
                </c:pt>
                <c:pt idx="6">
                  <c:v>0.48862197517513478</c:v>
                </c:pt>
                <c:pt idx="7">
                  <c:v>0.49497671633287338</c:v>
                </c:pt>
                <c:pt idx="8">
                  <c:v>0.51424816779232951</c:v>
                </c:pt>
              </c:numCache>
            </c:numRef>
          </c:xVal>
          <c:yVal>
            <c:numRef>
              <c:f>Sheet1!$AT$4:$AT$12</c:f>
              <c:numCache>
                <c:formatCode>General</c:formatCode>
                <c:ptCount val="9"/>
                <c:pt idx="0">
                  <c:v>0.67690051386736916</c:v>
                </c:pt>
                <c:pt idx="1">
                  <c:v>0.70199646021238871</c:v>
                </c:pt>
                <c:pt idx="2">
                  <c:v>0.71461015036275344</c:v>
                </c:pt>
                <c:pt idx="3">
                  <c:v>0.72170392187161836</c:v>
                </c:pt>
                <c:pt idx="4">
                  <c:v>0.73109433488484499</c:v>
                </c:pt>
                <c:pt idx="5">
                  <c:v>0.73498614030964504</c:v>
                </c:pt>
                <c:pt idx="6">
                  <c:v>0.73604484479109322</c:v>
                </c:pt>
                <c:pt idx="7">
                  <c:v>0.7333246889500622</c:v>
                </c:pt>
                <c:pt idx="8">
                  <c:v>0.73438171621507187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84816"/>
        <c:axId val="340485376"/>
      </c:scatterChart>
      <c:valAx>
        <c:axId val="3404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485376"/>
        <c:crossesAt val="0"/>
        <c:crossBetween val="midCat"/>
      </c:valAx>
      <c:valAx>
        <c:axId val="340485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48481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800087489063869E-2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Sheet1!$M$2:$M$22</c:f>
              <c:numCache>
                <c:formatCode>General</c:formatCode>
                <c:ptCount val="2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  <c:pt idx="11">
                  <c:v>0.65101980306899998</c:v>
                </c:pt>
                <c:pt idx="12">
                  <c:v>0.74583496564100005</c:v>
                </c:pt>
                <c:pt idx="13">
                  <c:v>0.90078522482800005</c:v>
                </c:pt>
                <c:pt idx="14">
                  <c:v>1.06583970589</c:v>
                </c:pt>
                <c:pt idx="15">
                  <c:v>1.20543171962</c:v>
                </c:pt>
                <c:pt idx="16">
                  <c:v>1.34029114638</c:v>
                </c:pt>
                <c:pt idx="17">
                  <c:v>1.47914324556</c:v>
                </c:pt>
                <c:pt idx="18">
                  <c:v>1.58917931564</c:v>
                </c:pt>
                <c:pt idx="19">
                  <c:v>1.74638647788</c:v>
                </c:pt>
                <c:pt idx="20">
                  <c:v>1.8739419293899999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87616"/>
        <c:axId val="340488176"/>
      </c:scatterChart>
      <c:valAx>
        <c:axId val="3404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488176"/>
        <c:crosses val="autoZero"/>
        <c:crossBetween val="midCat"/>
      </c:valAx>
      <c:valAx>
        <c:axId val="3404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4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5.6642607174103236E-2"/>
                  <c:y val="1.69787109944590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0.23247427876599999</c:v>
                </c:pt>
                <c:pt idx="1">
                  <c:v>0.738698499083</c:v>
                </c:pt>
                <c:pt idx="2">
                  <c:v>2.2481810796700001</c:v>
                </c:pt>
                <c:pt idx="3">
                  <c:v>4.0748864564599998</c:v>
                </c:pt>
                <c:pt idx="4">
                  <c:v>6.0170728312900001</c:v>
                </c:pt>
                <c:pt idx="5">
                  <c:v>8.0489269865599997</c:v>
                </c:pt>
                <c:pt idx="6">
                  <c:v>10.1070685776</c:v>
                </c:pt>
                <c:pt idx="7">
                  <c:v>12.195055438300001</c:v>
                </c:pt>
                <c:pt idx="8">
                  <c:v>14.2349588671</c:v>
                </c:pt>
                <c:pt idx="9">
                  <c:v>16.163550637</c:v>
                </c:pt>
                <c:pt idx="10">
                  <c:v>18.059619066300002</c:v>
                </c:pt>
                <c:pt idx="11">
                  <c:v>19.779134347799999</c:v>
                </c:pt>
                <c:pt idx="12">
                  <c:v>21.271726302800001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8.3971406922700003E-5</c:v>
                </c:pt>
                <c:pt idx="1">
                  <c:v>4.3996024790400002E-3</c:v>
                </c:pt>
                <c:pt idx="2">
                  <c:v>0.10415921518600001</c:v>
                </c:pt>
                <c:pt idx="3">
                  <c:v>0.29977276064199998</c:v>
                </c:pt>
                <c:pt idx="4">
                  <c:v>0.53782098359499997</c:v>
                </c:pt>
                <c:pt idx="5">
                  <c:v>0.83433223985799998</c:v>
                </c:pt>
                <c:pt idx="6">
                  <c:v>1.1766061752600001</c:v>
                </c:pt>
                <c:pt idx="7">
                  <c:v>1.5834601615799999</c:v>
                </c:pt>
                <c:pt idx="8">
                  <c:v>2.05003769658</c:v>
                </c:pt>
                <c:pt idx="9">
                  <c:v>2.5835721612999998</c:v>
                </c:pt>
                <c:pt idx="10">
                  <c:v>3.0619996024299998</c:v>
                </c:pt>
                <c:pt idx="11">
                  <c:v>3.6113977770500001</c:v>
                </c:pt>
                <c:pt idx="12">
                  <c:v>4.1348030436299998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17216"/>
        <c:axId val="341517776"/>
      </c:scatterChart>
      <c:valAx>
        <c:axId val="341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517776"/>
        <c:crosses val="autoZero"/>
        <c:crossBetween val="midCat"/>
      </c:valAx>
      <c:valAx>
        <c:axId val="3415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5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Sheet1!$AI$3:$AI$12</c:f>
              <c:numCache>
                <c:formatCode>General</c:formatCode>
                <c:ptCount val="10"/>
                <c:pt idx="0">
                  <c:v>0.54885439110167722</c:v>
                </c:pt>
                <c:pt idx="1">
                  <c:v>1.494020332286357</c:v>
                </c:pt>
                <c:pt idx="2">
                  <c:v>2.5273608384904778</c:v>
                </c:pt>
                <c:pt idx="3">
                  <c:v>3.5613136523300568</c:v>
                </c:pt>
                <c:pt idx="4">
                  <c:v>4.6529492295973638</c:v>
                </c:pt>
                <c:pt idx="5">
                  <c:v>5.7670722058091686</c:v>
                </c:pt>
                <c:pt idx="6">
                  <c:v>6.8988344312179581</c:v>
                </c:pt>
                <c:pt idx="7">
                  <c:v>8.0320898198764201</c:v>
                </c:pt>
                <c:pt idx="8">
                  <c:v>9.1821915803855738</c:v>
                </c:pt>
                <c:pt idx="9">
                  <c:v>10.336740142625192</c:v>
                </c:pt>
              </c:numCache>
            </c:numRef>
          </c:xVal>
          <c:yVal>
            <c:numRef>
              <c:f>Sheet1!$AL$3:$AL$12</c:f>
              <c:numCache>
                <c:formatCode>General</c:formatCode>
                <c:ptCount val="10"/>
                <c:pt idx="0">
                  <c:v>-0.11371817385873463</c:v>
                </c:pt>
                <c:pt idx="1">
                  <c:v>-9.5152269178447421E-2</c:v>
                </c:pt>
                <c:pt idx="2">
                  <c:v>5.0663452787079413E-2</c:v>
                </c:pt>
                <c:pt idx="3">
                  <c:v>5.7354420816676618E-2</c:v>
                </c:pt>
                <c:pt idx="4">
                  <c:v>0.14798485489741264</c:v>
                </c:pt>
                <c:pt idx="5">
                  <c:v>0.17254173218149146</c:v>
                </c:pt>
                <c:pt idx="6">
                  <c:v>0.20885411923532787</c:v>
                </c:pt>
                <c:pt idx="7">
                  <c:v>0.22120932542206106</c:v>
                </c:pt>
                <c:pt idx="8">
                  <c:v>0.23093991906557673</c:v>
                </c:pt>
                <c:pt idx="9">
                  <c:v>0.2531760565938489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20016"/>
        <c:axId val="341520576"/>
      </c:scatterChart>
      <c:valAx>
        <c:axId val="3415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520576"/>
        <c:crosses val="autoZero"/>
        <c:crossBetween val="midCat"/>
      </c:valAx>
      <c:valAx>
        <c:axId val="3415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5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33027121609799"/>
                  <c:y val="-8.1854403616214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Sheet1!$R$5:$R$14</c:f>
              <c:numCache>
                <c:formatCode>General</c:formatCode>
                <c:ptCount val="10"/>
                <c:pt idx="0">
                  <c:v>-1.6936017096923139</c:v>
                </c:pt>
                <c:pt idx="1">
                  <c:v>-1.625703599075033</c:v>
                </c:pt>
                <c:pt idx="2">
                  <c:v>-1.5590160275794629</c:v>
                </c:pt>
                <c:pt idx="3">
                  <c:v>-1.5112340402519113</c:v>
                </c:pt>
                <c:pt idx="4">
                  <c:v>-1.4666038893888758</c:v>
                </c:pt>
                <c:pt idx="5">
                  <c:v>-1.4341834122346235</c:v>
                </c:pt>
                <c:pt idx="6">
                  <c:v>-1.4114831666208389</c:v>
                </c:pt>
                <c:pt idx="7">
                  <c:v>-1.3924386660744612</c:v>
                </c:pt>
                <c:pt idx="8">
                  <c:v>-1.3770515647687607</c:v>
                </c:pt>
                <c:pt idx="9">
                  <c:v>-1.3687494488760374</c:v>
                </c:pt>
              </c:numCache>
            </c:numRef>
          </c:xVal>
          <c:yVal>
            <c:numRef>
              <c:f>Sheet1!$S$5:$S$14</c:f>
              <c:numCache>
                <c:formatCode>General</c:formatCode>
                <c:ptCount val="10"/>
                <c:pt idx="0">
                  <c:v>1.4059111450229476</c:v>
                </c:pt>
                <c:pt idx="1">
                  <c:v>1.4007477319395112</c:v>
                </c:pt>
                <c:pt idx="2">
                  <c:v>1.397002006976523</c:v>
                </c:pt>
                <c:pt idx="3">
                  <c:v>1.3940201653359237</c:v>
                </c:pt>
                <c:pt idx="4">
                  <c:v>1.3917888927149733</c:v>
                </c:pt>
                <c:pt idx="5">
                  <c:v>1.3899923023248966</c:v>
                </c:pt>
                <c:pt idx="6">
                  <c:v>1.3885305255239273</c:v>
                </c:pt>
                <c:pt idx="7">
                  <c:v>1.3871790158902841</c:v>
                </c:pt>
                <c:pt idx="8">
                  <c:v>1.3861778995249474</c:v>
                </c:pt>
                <c:pt idx="9">
                  <c:v>1.3853831965487777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22816"/>
        <c:axId val="341130480"/>
      </c:scatterChart>
      <c:valAx>
        <c:axId val="3415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130480"/>
        <c:crosses val="autoZero"/>
        <c:crossBetween val="midCat"/>
      </c:valAx>
      <c:valAx>
        <c:axId val="3411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5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489600</xdr:colOff>
      <xdr:row>21</xdr:row>
      <xdr:rowOff>102960</xdr:rowOff>
    </xdr:from>
    <xdr:to>
      <xdr:col>34</xdr:col>
      <xdr:colOff>492120</xdr:colOff>
      <xdr:row>41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501480</xdr:colOff>
      <xdr:row>21</xdr:row>
      <xdr:rowOff>121680</xdr:rowOff>
    </xdr:from>
    <xdr:to>
      <xdr:col>41</xdr:col>
      <xdr:colOff>756737</xdr:colOff>
      <xdr:row>41</xdr:row>
      <xdr:rowOff>110160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716760</xdr:colOff>
      <xdr:row>22</xdr:row>
      <xdr:rowOff>7560</xdr:rowOff>
    </xdr:from>
    <xdr:to>
      <xdr:col>49</xdr:col>
      <xdr:colOff>786960</xdr:colOff>
      <xdr:row>41</xdr:row>
      <xdr:rowOff>158760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750497</xdr:colOff>
      <xdr:row>22</xdr:row>
      <xdr:rowOff>109217</xdr:rowOff>
    </xdr:from>
    <xdr:to>
      <xdr:col>57</xdr:col>
      <xdr:colOff>22698</xdr:colOff>
      <xdr:row>42</xdr:row>
      <xdr:rowOff>97132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46</xdr:col>
      <xdr:colOff>0</xdr:colOff>
      <xdr:row>0</xdr:row>
      <xdr:rowOff>0</xdr:rowOff>
    </xdr:from>
    <xdr:to>
      <xdr:col>53</xdr:col>
      <xdr:colOff>51617</xdr:colOff>
      <xdr:row>19</xdr:row>
      <xdr:rowOff>151199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555171</xdr:colOff>
      <xdr:row>13</xdr:row>
      <xdr:rowOff>48986</xdr:rowOff>
    </xdr:from>
    <xdr:to>
      <xdr:col>14</xdr:col>
      <xdr:colOff>718457</xdr:colOff>
      <xdr:row>30</xdr:row>
      <xdr:rowOff>16329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59871</xdr:rowOff>
    </xdr:from>
    <xdr:to>
      <xdr:col>4</xdr:col>
      <xdr:colOff>849086</xdr:colOff>
      <xdr:row>39</xdr:row>
      <xdr:rowOff>27214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32657</xdr:colOff>
      <xdr:row>5</xdr:row>
      <xdr:rowOff>87085</xdr:rowOff>
    </xdr:from>
    <xdr:to>
      <xdr:col>45</xdr:col>
      <xdr:colOff>631372</xdr:colOff>
      <xdr:row>22</xdr:row>
      <xdr:rowOff>54428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413657</xdr:colOff>
      <xdr:row>16</xdr:row>
      <xdr:rowOff>92529</xdr:rowOff>
    </xdr:from>
    <xdr:to>
      <xdr:col>22</xdr:col>
      <xdr:colOff>446314</xdr:colOff>
      <xdr:row>33</xdr:row>
      <xdr:rowOff>59871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topLeftCell="AC1" zoomScale="70" zoomScaleNormal="70" workbookViewId="0">
      <selection activeCell="AL7" sqref="AL3:AL7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9" width="8.88671875" style="2"/>
    <col min="20" max="20" width="6.44140625"/>
    <col min="21" max="28" width="13.77734375"/>
    <col min="29" max="29" width="12.77734375"/>
    <col min="31" max="37" width="11.5546875"/>
    <col min="38" max="38" width="8.88671875" style="2"/>
    <col min="39" max="1028" width="11.5546875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s="1" t="s">
        <v>32</v>
      </c>
      <c r="AJ1" t="s">
        <v>33</v>
      </c>
      <c r="AK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>
        <f t="shared" ref="S2:S4" si="0">1.35*(AM2/5850000)^(-0.0085)</f>
        <v>1.4419470856793051</v>
      </c>
      <c r="T2">
        <v>47684</v>
      </c>
      <c r="U2">
        <v>1361.1695950999999</v>
      </c>
      <c r="V2">
        <v>1310.5665829100001</v>
      </c>
      <c r="W2">
        <v>4858.0492017500001</v>
      </c>
      <c r="X2">
        <v>5.6397904483200003</v>
      </c>
      <c r="Y2">
        <v>4.2122077073200002</v>
      </c>
      <c r="Z2">
        <v>1378.8087566700001</v>
      </c>
      <c r="AA2">
        <v>1334.9126763199999</v>
      </c>
      <c r="AB2">
        <v>4832.7029428899996</v>
      </c>
      <c r="AC2">
        <v>2.08505185138E-3</v>
      </c>
      <c r="AD2">
        <f t="shared" ref="AD2:AD22" si="1">-(0.4*AH2+0.08*P2)</f>
        <v>-3.30478991491856E-2</v>
      </c>
      <c r="AE2" s="1">
        <f t="shared" ref="AE2:AE22" si="2">-(0.4*(Q2+0.15900398607)+0.08*P2)</f>
        <v>-6.3601594427999994E-2</v>
      </c>
      <c r="AF2">
        <f t="shared" ref="AF2:AF22" si="3">0.4*I2+0.08*M2</f>
        <v>0</v>
      </c>
      <c r="AG2">
        <f t="shared" ref="AG2:AG22" si="4">-100*((H2+1)/(0.669157311059+1)-1)</f>
        <v>0.165239495745928</v>
      </c>
      <c r="AH2">
        <f t="shared" ref="AH2:AH22" si="5">(AG2-P2)/2</f>
        <v>8.2619747872964E-2</v>
      </c>
      <c r="AI2">
        <f t="shared" ref="AI2:AI22" si="6">2/3*(P2-AH2)</f>
        <v>-5.5079831915309331E-2</v>
      </c>
      <c r="AM2">
        <f t="shared" ref="AM2:AM22" si="7">(Z2+AA2+AB2)/3</f>
        <v>2515.4747919599999</v>
      </c>
      <c r="AN2">
        <f t="shared" ref="AN2:AN22" si="8">(AB2-AA2)</f>
        <v>3497.7902665699994</v>
      </c>
      <c r="AO2">
        <v>0</v>
      </c>
      <c r="AP2">
        <v>0</v>
      </c>
      <c r="AQ2">
        <f t="shared" ref="AQ2:AQ22" si="9">SQRT(Z2/(Z2+2*AB2))</f>
        <v>0.3533333224817708</v>
      </c>
      <c r="AR2">
        <f t="shared" ref="AR2:AR22" si="10">SQRT(AB2/(Z2+2*AB2))</f>
        <v>0.66149662252501074</v>
      </c>
    </row>
    <row r="3" spans="1:46" x14ac:dyDescent="0.25">
      <c r="A3">
        <v>0.508269369114</v>
      </c>
      <c r="B3">
        <v>0.738698499083</v>
      </c>
      <c r="C3">
        <v>0.421484377533</v>
      </c>
      <c r="D3">
        <v>1.5013259073199999E-2</v>
      </c>
      <c r="E3">
        <v>2.3387213614000001E-2</v>
      </c>
      <c r="F3">
        <v>4.3996024790400002E-3</v>
      </c>
      <c r="G3">
        <v>7.1927789310899997E-3</v>
      </c>
      <c r="H3">
        <v>0.66399543185400001</v>
      </c>
      <c r="I3">
        <v>0.112944632931</v>
      </c>
      <c r="J3">
        <v>7.6291910633599996E-2</v>
      </c>
      <c r="K3">
        <v>2.88955635048E-2</v>
      </c>
      <c r="L3">
        <v>3.64782368856E-2</v>
      </c>
      <c r="M3">
        <v>6.5848467770900004E-2</v>
      </c>
      <c r="N3">
        <v>0.102771104271</v>
      </c>
      <c r="O3">
        <v>9.5390499637699994E-2</v>
      </c>
      <c r="P3">
        <v>0.65193792854100008</v>
      </c>
      <c r="Q3">
        <v>-0.39043115332</v>
      </c>
      <c r="R3" s="2">
        <f>P3/Q3</f>
        <v>-1.6697897260433707</v>
      </c>
      <c r="S3" s="2">
        <f t="shared" si="0"/>
        <v>1.4288330764417474</v>
      </c>
      <c r="T3">
        <v>47684</v>
      </c>
      <c r="U3">
        <v>3977.7896006199999</v>
      </c>
      <c r="V3">
        <v>3903.2159828600002</v>
      </c>
      <c r="W3">
        <v>14105.058251099999</v>
      </c>
      <c r="X3">
        <v>16.4209072582</v>
      </c>
      <c r="Y3">
        <v>12.2213842794</v>
      </c>
      <c r="Z3">
        <v>4073.1314121700002</v>
      </c>
      <c r="AA3">
        <v>3971.22207149</v>
      </c>
      <c r="AB3">
        <v>14063.397295000001</v>
      </c>
      <c r="AC3">
        <v>9.9885671477999995E-4</v>
      </c>
      <c r="AD3">
        <f t="shared" si="1"/>
        <v>1.6382428961326335E-2</v>
      </c>
      <c r="AE3" s="1">
        <f t="shared" si="2"/>
        <v>4.041583261672E-2</v>
      </c>
      <c r="AF3">
        <f t="shared" si="3"/>
        <v>5.0445730594072001E-2</v>
      </c>
      <c r="AG3">
        <f t="shared" si="4"/>
        <v>0.30925061231796835</v>
      </c>
      <c r="AH3">
        <f t="shared" si="5"/>
        <v>-0.17134365811151586</v>
      </c>
      <c r="AI3">
        <f t="shared" si="6"/>
        <v>0.54885439110167722</v>
      </c>
      <c r="AJ3">
        <f t="shared" ref="AJ3:AJ22" si="11">AG3-AG2</f>
        <v>0.14401111657204035</v>
      </c>
      <c r="AK3">
        <f t="shared" ref="AK3:AK22" si="12">AI3-AI2</f>
        <v>0.60393422301698652</v>
      </c>
      <c r="AL3" s="2">
        <f t="shared" ref="AL3:AL6" si="13">(-AJ3/AK3)/(1.35*(AM3/3255000)^(-0.0723))</f>
        <v>-0.11371817385873463</v>
      </c>
      <c r="AM3">
        <f t="shared" si="7"/>
        <v>7369.2502595533333</v>
      </c>
      <c r="AN3">
        <f t="shared" si="8"/>
        <v>10092.175223510001</v>
      </c>
      <c r="AO3">
        <f t="shared" ref="AO3:AO22" si="14">(P3-P2)</f>
        <v>0.65193792854100008</v>
      </c>
      <c r="AP3">
        <f>(AH3-AH2)</f>
        <v>-0.25396340598447986</v>
      </c>
      <c r="AQ3">
        <f t="shared" si="9"/>
        <v>0.35566143317416704</v>
      </c>
      <c r="AR3">
        <f t="shared" si="10"/>
        <v>0.6608725084887771</v>
      </c>
      <c r="AS3">
        <f t="shared" ref="AS3:AS22" si="15">-(AO3*AQ3+2*AP3*AR3)/(SQRT(2)*(AO3*AR3-AP3*AQ3))</f>
        <v>0.14083946836590761</v>
      </c>
      <c r="AT3">
        <f t="shared" ref="AT3:AT22" si="16">SQRT((AB3+Z3*2)*(2*AB3+Z3)/(9*AB3*Z3)-1)</f>
        <v>0.62224505784916773</v>
      </c>
    </row>
    <row r="4" spans="1:46" x14ac:dyDescent="0.25">
      <c r="A4">
        <v>1.6453933726400001</v>
      </c>
      <c r="B4">
        <v>2.2481810796700001</v>
      </c>
      <c r="C4">
        <v>0.83864446361800005</v>
      </c>
      <c r="D4">
        <v>0.43702442694900001</v>
      </c>
      <c r="E4">
        <v>0.24640725658500001</v>
      </c>
      <c r="F4">
        <v>0.10415921518600001</v>
      </c>
      <c r="G4">
        <v>9.2896599822800005E-2</v>
      </c>
      <c r="H4">
        <v>0.66111647616900004</v>
      </c>
      <c r="I4">
        <v>0.46275155698999998</v>
      </c>
      <c r="J4">
        <v>0.185320649339</v>
      </c>
      <c r="K4">
        <v>0.122034816881</v>
      </c>
      <c r="L4">
        <v>6.5875421232099995E-2</v>
      </c>
      <c r="M4">
        <v>3.02479383603E-2</v>
      </c>
      <c r="N4">
        <v>0.28441650916299999</v>
      </c>
      <c r="O4">
        <v>0.34307343784099997</v>
      </c>
      <c r="P4">
        <v>1.6545970663610001</v>
      </c>
      <c r="Q4">
        <v>-0.95620495132399996</v>
      </c>
      <c r="R4" s="2">
        <f t="shared" ref="R4:R22" si="17">P4/Q4</f>
        <v>-1.7303791034233595</v>
      </c>
      <c r="S4" s="2">
        <f t="shared" si="0"/>
        <v>1.413917087573618</v>
      </c>
      <c r="T4">
        <v>47684</v>
      </c>
      <c r="U4">
        <v>12777.895235600001</v>
      </c>
      <c r="V4">
        <v>12517.881634699999</v>
      </c>
      <c r="W4">
        <v>47819.530009200003</v>
      </c>
      <c r="X4">
        <v>58.721910993800002</v>
      </c>
      <c r="Y4">
        <v>43.220880601200001</v>
      </c>
      <c r="Z4">
        <v>13166.636659</v>
      </c>
      <c r="AA4">
        <v>12803.179452300001</v>
      </c>
      <c r="AB4">
        <v>50015.061769699998</v>
      </c>
      <c r="AC4">
        <v>9.5719944978100004E-4</v>
      </c>
      <c r="AD4">
        <f t="shared" si="1"/>
        <v>0.10220560751853425</v>
      </c>
      <c r="AE4" s="1">
        <f t="shared" si="2"/>
        <v>0.18651262079272002</v>
      </c>
      <c r="AF4">
        <f t="shared" si="3"/>
        <v>0.18752045786482402</v>
      </c>
      <c r="AG4">
        <f t="shared" si="4"/>
        <v>0.48173020222392893</v>
      </c>
      <c r="AH4">
        <f t="shared" si="5"/>
        <v>-0.5864334320685356</v>
      </c>
      <c r="AI4">
        <f t="shared" si="6"/>
        <v>1.494020332286357</v>
      </c>
      <c r="AJ4">
        <f t="shared" si="11"/>
        <v>0.17247958990596057</v>
      </c>
      <c r="AK4">
        <f t="shared" si="12"/>
        <v>0.94516594118467978</v>
      </c>
      <c r="AL4" s="2">
        <f t="shared" si="13"/>
        <v>-9.5152269178447421E-2</v>
      </c>
      <c r="AM4">
        <f t="shared" si="7"/>
        <v>25328.292626999999</v>
      </c>
      <c r="AN4">
        <f t="shared" si="8"/>
        <v>37211.882317399999</v>
      </c>
      <c r="AO4">
        <f t="shared" si="14"/>
        <v>1.00265913782</v>
      </c>
      <c r="AP4">
        <f t="shared" ref="AP4:AP22" si="18">(AH4-AH3)</f>
        <v>-0.41508977395701974</v>
      </c>
      <c r="AQ4">
        <f t="shared" si="9"/>
        <v>0.34105186362709128</v>
      </c>
      <c r="AR4">
        <f t="shared" si="10"/>
        <v>0.66471182715387578</v>
      </c>
      <c r="AS4">
        <f t="shared" si="15"/>
        <v>0.18365463187650349</v>
      </c>
      <c r="AT4">
        <f t="shared" si="16"/>
        <v>0.67690051386736916</v>
      </c>
    </row>
    <row r="5" spans="1:46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 s="2">
        <f t="shared" si="17"/>
        <v>-1.6936017096923139</v>
      </c>
      <c r="S5" s="2">
        <f>1.35*(AM5/5850000)^(-0.0085)</f>
        <v>1.4059111450229476</v>
      </c>
      <c r="T5">
        <v>47684</v>
      </c>
      <c r="U5">
        <v>24136.3529285</v>
      </c>
      <c r="V5">
        <v>23422.9739701</v>
      </c>
      <c r="W5">
        <v>93103.556972100007</v>
      </c>
      <c r="X5">
        <v>117.61625472599999</v>
      </c>
      <c r="Y5">
        <v>85.468871372600006</v>
      </c>
      <c r="Z5">
        <v>25013.793763900001</v>
      </c>
      <c r="AA5">
        <v>23997.756531899999</v>
      </c>
      <c r="AB5">
        <v>99190.078895500003</v>
      </c>
      <c r="AC5">
        <v>9.9883865009299999E-4</v>
      </c>
      <c r="AD5">
        <f t="shared" si="1"/>
        <v>0.24151355779300682</v>
      </c>
      <c r="AE5" s="1">
        <f t="shared" si="2"/>
        <v>0.35122802524472013</v>
      </c>
      <c r="AF5">
        <f t="shared" si="3"/>
        <v>0.36352908956020807</v>
      </c>
      <c r="AG5">
        <f t="shared" si="4"/>
        <v>0.38606089266156607</v>
      </c>
      <c r="AH5">
        <f t="shared" si="5"/>
        <v>-1.1349934550247169</v>
      </c>
      <c r="AI5">
        <f t="shared" si="6"/>
        <v>2.5273608384904778</v>
      </c>
      <c r="AJ5">
        <f t="shared" si="11"/>
        <v>-9.5669309562362859E-2</v>
      </c>
      <c r="AK5">
        <f t="shared" si="12"/>
        <v>1.0333405062041208</v>
      </c>
      <c r="AL5" s="2">
        <f t="shared" si="13"/>
        <v>5.0663452787079413E-2</v>
      </c>
      <c r="AM5">
        <f t="shared" si="7"/>
        <v>49400.543063766672</v>
      </c>
      <c r="AN5">
        <f t="shared" si="8"/>
        <v>75192.322363600004</v>
      </c>
      <c r="AO5">
        <f t="shared" si="14"/>
        <v>1.0014507363499998</v>
      </c>
      <c r="AP5">
        <f t="shared" si="18"/>
        <v>-0.54856002295618134</v>
      </c>
      <c r="AQ5">
        <f t="shared" si="9"/>
        <v>0.33462168150495142</v>
      </c>
      <c r="AR5">
        <f t="shared" si="10"/>
        <v>0.66634387903949366</v>
      </c>
      <c r="AS5">
        <f t="shared" si="15"/>
        <v>0.32905167764226856</v>
      </c>
      <c r="AT5">
        <f t="shared" si="16"/>
        <v>0.70199646021238871</v>
      </c>
    </row>
    <row r="6" spans="1:46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 s="2">
        <f t="shared" si="17"/>
        <v>-1.625703599075033</v>
      </c>
      <c r="S6" s="2">
        <f t="shared" ref="S6:S22" si="19">1.35*(AM6/5850000)^(-0.0085)</f>
        <v>1.4007477319395112</v>
      </c>
      <c r="T6">
        <v>47684</v>
      </c>
      <c r="U6">
        <v>36966.744666300001</v>
      </c>
      <c r="V6">
        <v>35201.937313299997</v>
      </c>
      <c r="W6">
        <v>145014.32901300001</v>
      </c>
      <c r="X6">
        <v>184.756155713</v>
      </c>
      <c r="Y6">
        <v>132.47279832500001</v>
      </c>
      <c r="Z6">
        <v>38033.984867699997</v>
      </c>
      <c r="AA6">
        <v>36363.353644299998</v>
      </c>
      <c r="AB6">
        <v>154081.82382799999</v>
      </c>
      <c r="AC6">
        <v>9.2376649774499997E-4</v>
      </c>
      <c r="AD6">
        <f t="shared" si="1"/>
        <v>0.38239256835915397</v>
      </c>
      <c r="AE6" s="1">
        <f t="shared" si="2"/>
        <v>0.54329981531512006</v>
      </c>
      <c r="AF6">
        <f t="shared" si="3"/>
        <v>0.56245107725086396</v>
      </c>
      <c r="AG6">
        <f t="shared" si="4"/>
        <v>0.28103168700283065</v>
      </c>
      <c r="AH6">
        <f t="shared" si="5"/>
        <v>-1.6869795971640849</v>
      </c>
      <c r="AI6">
        <f t="shared" si="6"/>
        <v>3.5613136523300568</v>
      </c>
      <c r="AJ6">
        <f t="shared" si="11"/>
        <v>-0.10502920565873541</v>
      </c>
      <c r="AK6">
        <f t="shared" si="12"/>
        <v>1.033952813839579</v>
      </c>
      <c r="AL6" s="2">
        <f t="shared" si="13"/>
        <v>5.7354420816676618E-2</v>
      </c>
      <c r="AM6">
        <f t="shared" si="7"/>
        <v>76159.720779999989</v>
      </c>
      <c r="AN6">
        <f t="shared" si="8"/>
        <v>117718.4701837</v>
      </c>
      <c r="AO6">
        <f t="shared" si="14"/>
        <v>0.99894307862000042</v>
      </c>
      <c r="AP6">
        <f t="shared" si="18"/>
        <v>-0.55198614213936792</v>
      </c>
      <c r="AQ6">
        <f t="shared" si="9"/>
        <v>0.33145446051880217</v>
      </c>
      <c r="AR6">
        <f t="shared" si="10"/>
        <v>0.66713489662968084</v>
      </c>
      <c r="AS6">
        <f t="shared" si="15"/>
        <v>0.33748656336958499</v>
      </c>
      <c r="AT6">
        <f t="shared" si="16"/>
        <v>0.71461015036275344</v>
      </c>
    </row>
    <row r="7" spans="1:46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 s="2">
        <f t="shared" si="17"/>
        <v>-1.5590160275794629</v>
      </c>
      <c r="S7" s="2">
        <f t="shared" si="19"/>
        <v>1.397002006976523</v>
      </c>
      <c r="T7">
        <v>47684</v>
      </c>
      <c r="U7">
        <v>50675.3953339</v>
      </c>
      <c r="V7">
        <v>47873.394558799999</v>
      </c>
      <c r="W7">
        <v>201348.93563200001</v>
      </c>
      <c r="X7">
        <v>257.52218093499999</v>
      </c>
      <c r="Y7">
        <v>181.88015537199999</v>
      </c>
      <c r="Z7">
        <v>51728.756518499998</v>
      </c>
      <c r="AA7">
        <v>49267.991534599998</v>
      </c>
      <c r="AB7">
        <v>212085.26388000001</v>
      </c>
      <c r="AC7">
        <v>9.94511665883E-4</v>
      </c>
      <c r="AD7">
        <f t="shared" si="1"/>
        <v>0.55813604381553872</v>
      </c>
      <c r="AE7" s="1">
        <f t="shared" si="2"/>
        <v>0.75805951712712005</v>
      </c>
      <c r="AF7">
        <f t="shared" si="3"/>
        <v>0.78257423231304002</v>
      </c>
      <c r="AG7">
        <f t="shared" si="4"/>
        <v>1.3616483509060195E-3</v>
      </c>
      <c r="AH7">
        <f t="shared" si="5"/>
        <v>-2.3260207320150466</v>
      </c>
      <c r="AI7">
        <f t="shared" si="6"/>
        <v>4.6529492295973638</v>
      </c>
      <c r="AJ7">
        <f t="shared" si="11"/>
        <v>-0.27967003865192464</v>
      </c>
      <c r="AK7">
        <f t="shared" si="12"/>
        <v>1.091635577267307</v>
      </c>
      <c r="AL7" s="2">
        <f>(-AJ7/AK7)/(1.35*(AM7/3255000)^(-0.0723))</f>
        <v>0.14798485489741264</v>
      </c>
      <c r="AM7">
        <f t="shared" si="7"/>
        <v>104360.67064436666</v>
      </c>
      <c r="AN7">
        <f t="shared" si="8"/>
        <v>162817.27234540001</v>
      </c>
      <c r="AO7">
        <f t="shared" si="14"/>
        <v>0.99841223104999921</v>
      </c>
      <c r="AP7">
        <f t="shared" si="18"/>
        <v>-0.6390411348509617</v>
      </c>
      <c r="AQ7">
        <f t="shared" si="9"/>
        <v>0.32969206412155472</v>
      </c>
      <c r="AR7">
        <f t="shared" si="10"/>
        <v>0.66757139799997001</v>
      </c>
      <c r="AS7">
        <f t="shared" si="15"/>
        <v>0.42242909749434043</v>
      </c>
      <c r="AT7">
        <f t="shared" si="16"/>
        <v>0.72170392187161836</v>
      </c>
    </row>
    <row r="8" spans="1:46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 s="2">
        <f t="shared" si="17"/>
        <v>-1.5112340402519113</v>
      </c>
      <c r="S8" s="2">
        <f t="shared" si="19"/>
        <v>1.3940201653359237</v>
      </c>
      <c r="T8">
        <v>47684</v>
      </c>
      <c r="U8">
        <v>64481.5269558</v>
      </c>
      <c r="V8">
        <v>61414.419695099998</v>
      </c>
      <c r="W8">
        <v>261874.62699399999</v>
      </c>
      <c r="X8">
        <v>336.93680233100002</v>
      </c>
      <c r="Y8">
        <v>234.26768086800001</v>
      </c>
      <c r="Z8">
        <v>65734.423786800005</v>
      </c>
      <c r="AA8">
        <v>63032.129388900001</v>
      </c>
      <c r="AB8">
        <v>273794.27775299997</v>
      </c>
      <c r="AC8">
        <v>9.9790936650899996E-4</v>
      </c>
      <c r="AD8">
        <f t="shared" si="1"/>
        <v>0.74411916093622166</v>
      </c>
      <c r="AE8" s="1">
        <f t="shared" si="2"/>
        <v>0.98145179332872012</v>
      </c>
      <c r="AF8">
        <f t="shared" si="3"/>
        <v>1.01789841761648</v>
      </c>
      <c r="AG8">
        <f t="shared" si="4"/>
        <v>-0.32544060149450882</v>
      </c>
      <c r="AH8">
        <f t="shared" si="5"/>
        <v>-2.992016303402754</v>
      </c>
      <c r="AI8">
        <f t="shared" si="6"/>
        <v>5.7670722058091686</v>
      </c>
      <c r="AJ8">
        <f t="shared" si="11"/>
        <v>-0.32680224984541484</v>
      </c>
      <c r="AK8">
        <f t="shared" si="12"/>
        <v>1.1141229762118048</v>
      </c>
      <c r="AL8" s="2">
        <f t="shared" ref="AL8:AL22" si="20">(-AJ8/AK8)/(1.35*(AM8/3255000)^(-0.0723))</f>
        <v>0.17254173218149146</v>
      </c>
      <c r="AM8">
        <f t="shared" si="7"/>
        <v>134186.94364290001</v>
      </c>
      <c r="AN8">
        <f t="shared" si="8"/>
        <v>210762.14836409996</v>
      </c>
      <c r="AO8">
        <f t="shared" si="14"/>
        <v>1.0051888929299997</v>
      </c>
      <c r="AP8">
        <f t="shared" si="18"/>
        <v>-0.66599557138770749</v>
      </c>
      <c r="AQ8">
        <f t="shared" si="9"/>
        <v>0.32737974934794478</v>
      </c>
      <c r="AR8">
        <f t="shared" si="10"/>
        <v>0.66814014237915564</v>
      </c>
      <c r="AS8">
        <f t="shared" si="15"/>
        <v>0.44579896930990975</v>
      </c>
      <c r="AT8">
        <f t="shared" si="16"/>
        <v>0.73109433488484499</v>
      </c>
    </row>
    <row r="9" spans="1:46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 s="2">
        <f t="shared" si="17"/>
        <v>-1.4666038893888758</v>
      </c>
      <c r="S9" s="2">
        <f t="shared" si="19"/>
        <v>1.3917888927149733</v>
      </c>
      <c r="T9">
        <v>47684</v>
      </c>
      <c r="U9">
        <v>77174.377303600006</v>
      </c>
      <c r="V9">
        <v>74498.6580483</v>
      </c>
      <c r="W9">
        <v>317479.17787800002</v>
      </c>
      <c r="X9">
        <v>412.750238239</v>
      </c>
      <c r="Y9">
        <v>282.455016199</v>
      </c>
      <c r="Z9">
        <v>78922.910173600001</v>
      </c>
      <c r="AA9">
        <v>76247.199480700001</v>
      </c>
      <c r="AB9">
        <v>330875.90323400003</v>
      </c>
      <c r="AC9">
        <v>8.2694992556400001E-4</v>
      </c>
      <c r="AD9">
        <f t="shared" si="1"/>
        <v>0.94335534227109585</v>
      </c>
      <c r="AE9" s="1">
        <f t="shared" si="2"/>
        <v>1.21969660133432</v>
      </c>
      <c r="AF9">
        <f t="shared" si="3"/>
        <v>1.2696426074412801</v>
      </c>
      <c r="AG9">
        <f t="shared" si="4"/>
        <v>-0.72184506578087948</v>
      </c>
      <c r="AH9">
        <f t="shared" si="5"/>
        <v>-3.6900322375359393</v>
      </c>
      <c r="AI9">
        <f t="shared" si="6"/>
        <v>6.8988344312179581</v>
      </c>
      <c r="AJ9">
        <f t="shared" si="11"/>
        <v>-0.39640446428637066</v>
      </c>
      <c r="AK9">
        <f t="shared" si="12"/>
        <v>1.1317622254087896</v>
      </c>
      <c r="AL9" s="2">
        <f t="shared" si="20"/>
        <v>0.20885411923532787</v>
      </c>
      <c r="AM9">
        <f t="shared" si="7"/>
        <v>162015.33762943334</v>
      </c>
      <c r="AN9">
        <f t="shared" si="8"/>
        <v>254628.70375330001</v>
      </c>
      <c r="AO9">
        <f t="shared" si="14"/>
        <v>0.99962740397999994</v>
      </c>
      <c r="AP9">
        <f t="shared" si="18"/>
        <v>-0.6980159341331853</v>
      </c>
      <c r="AQ9">
        <f t="shared" si="9"/>
        <v>0.32642828659523304</v>
      </c>
      <c r="AR9">
        <f t="shared" si="10"/>
        <v>0.66837286513984862</v>
      </c>
      <c r="AS9">
        <f t="shared" si="15"/>
        <v>0.47885920496373391</v>
      </c>
      <c r="AT9">
        <f t="shared" si="16"/>
        <v>0.73498614030964504</v>
      </c>
    </row>
    <row r="10" spans="1:46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 s="2">
        <f t="shared" si="17"/>
        <v>-1.4341834122346235</v>
      </c>
      <c r="S10" s="2">
        <f t="shared" si="19"/>
        <v>1.3899923023248966</v>
      </c>
      <c r="T10">
        <v>47684</v>
      </c>
      <c r="U10">
        <v>89707.948510600007</v>
      </c>
      <c r="V10">
        <v>86869.852699800002</v>
      </c>
      <c r="W10">
        <v>370178.37524099997</v>
      </c>
      <c r="X10">
        <v>486.99896430400003</v>
      </c>
      <c r="Y10">
        <v>328.01130412100002</v>
      </c>
      <c r="Z10">
        <v>91684.086997599996</v>
      </c>
      <c r="AA10">
        <v>89073.281489500005</v>
      </c>
      <c r="AB10">
        <v>385057.013936</v>
      </c>
      <c r="AC10">
        <v>8.2633999526200003E-4</v>
      </c>
      <c r="AD10">
        <f t="shared" si="1"/>
        <v>1.1458763606229732</v>
      </c>
      <c r="AE10" s="1">
        <f t="shared" si="2"/>
        <v>1.4585875508031201</v>
      </c>
      <c r="AF10">
        <f t="shared" si="3"/>
        <v>1.532325186772</v>
      </c>
      <c r="AG10">
        <f t="shared" si="4"/>
        <v>-1.1376598889862644</v>
      </c>
      <c r="AH10">
        <f t="shared" si="5"/>
        <v>-4.3952648729336321</v>
      </c>
      <c r="AI10">
        <f t="shared" si="6"/>
        <v>8.0320898198764201</v>
      </c>
      <c r="AJ10">
        <f t="shared" si="11"/>
        <v>-0.41581482320538488</v>
      </c>
      <c r="AK10">
        <f t="shared" si="12"/>
        <v>1.133255388658462</v>
      </c>
      <c r="AL10" s="2">
        <f t="shared" si="20"/>
        <v>0.22120932542206106</v>
      </c>
      <c r="AM10">
        <f t="shared" si="7"/>
        <v>188604.79414103334</v>
      </c>
      <c r="AN10">
        <f t="shared" si="8"/>
        <v>295983.73244649998</v>
      </c>
      <c r="AO10">
        <f t="shared" si="14"/>
        <v>0.99465044758999976</v>
      </c>
      <c r="AP10">
        <f t="shared" si="18"/>
        <v>-0.70523263539769276</v>
      </c>
      <c r="AQ10">
        <f t="shared" si="9"/>
        <v>0.32617014929716098</v>
      </c>
      <c r="AR10">
        <f t="shared" si="10"/>
        <v>0.66843587340427346</v>
      </c>
      <c r="AS10">
        <f t="shared" si="15"/>
        <v>0.48862197517513478</v>
      </c>
      <c r="AT10">
        <f t="shared" si="16"/>
        <v>0.73604484479109322</v>
      </c>
    </row>
    <row r="11" spans="1:46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 s="2">
        <f t="shared" si="17"/>
        <v>-1.4114831666208389</v>
      </c>
      <c r="S11" s="2">
        <f t="shared" si="19"/>
        <v>1.3885305255239273</v>
      </c>
      <c r="T11">
        <v>47683</v>
      </c>
      <c r="U11">
        <v>101881.861531</v>
      </c>
      <c r="V11">
        <v>99661.439344600003</v>
      </c>
      <c r="W11">
        <v>416507.35648100002</v>
      </c>
      <c r="X11">
        <v>557.87847178000004</v>
      </c>
      <c r="Y11">
        <v>369.68770880099999</v>
      </c>
      <c r="Z11">
        <v>104045.757054</v>
      </c>
      <c r="AA11">
        <v>101339.81292700001</v>
      </c>
      <c r="AB11">
        <v>434989.45493900002</v>
      </c>
      <c r="AC11">
        <v>6.9585248786499998E-4</v>
      </c>
      <c r="AD11">
        <f t="shared" si="1"/>
        <v>1.3537499463988656</v>
      </c>
      <c r="AE11" s="1">
        <f t="shared" si="2"/>
        <v>1.69723118463352</v>
      </c>
      <c r="AF11">
        <f t="shared" si="3"/>
        <v>1.79810290531272</v>
      </c>
      <c r="AG11">
        <f t="shared" si="4"/>
        <v>-1.5742934797037256</v>
      </c>
      <c r="AH11">
        <f t="shared" si="5"/>
        <v>-5.115860283427363</v>
      </c>
      <c r="AI11">
        <f t="shared" si="6"/>
        <v>9.1821915803855738</v>
      </c>
      <c r="AJ11">
        <f t="shared" si="11"/>
        <v>-0.43663359071746122</v>
      </c>
      <c r="AK11">
        <f t="shared" si="12"/>
        <v>1.1501017605091537</v>
      </c>
      <c r="AL11" s="2">
        <f t="shared" si="20"/>
        <v>0.23093991906557673</v>
      </c>
      <c r="AM11">
        <f t="shared" si="7"/>
        <v>213458.34164</v>
      </c>
      <c r="AN11">
        <f t="shared" si="8"/>
        <v>333649.64201200003</v>
      </c>
      <c r="AO11">
        <f t="shared" si="14"/>
        <v>1.0045572302700005</v>
      </c>
      <c r="AP11">
        <f t="shared" si="18"/>
        <v>-0.72059541049373088</v>
      </c>
      <c r="AQ11">
        <f t="shared" si="9"/>
        <v>0.32683398526335689</v>
      </c>
      <c r="AR11">
        <f t="shared" si="10"/>
        <v>0.66827372613206626</v>
      </c>
      <c r="AS11">
        <f t="shared" si="15"/>
        <v>0.49497671633287338</v>
      </c>
      <c r="AT11">
        <f t="shared" si="16"/>
        <v>0.7333246889500622</v>
      </c>
    </row>
    <row r="12" spans="1:46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 s="2">
        <f t="shared" si="17"/>
        <v>-1.3924386660744612</v>
      </c>
      <c r="S12" s="2">
        <f t="shared" si="19"/>
        <v>1.3871790158902841</v>
      </c>
      <c r="T12">
        <v>47678</v>
      </c>
      <c r="U12">
        <v>115023.90525700001</v>
      </c>
      <c r="V12">
        <v>112676.533421</v>
      </c>
      <c r="W12">
        <v>477889.37378199998</v>
      </c>
      <c r="X12">
        <v>634.49468230100001</v>
      </c>
      <c r="Y12">
        <v>413.64107056900002</v>
      </c>
      <c r="Z12">
        <v>116480.65465500001</v>
      </c>
      <c r="AA12">
        <v>113788.324029</v>
      </c>
      <c r="AB12">
        <v>487839.116553</v>
      </c>
      <c r="AC12">
        <v>6.94616590318E-4</v>
      </c>
      <c r="AD12">
        <f t="shared" si="1"/>
        <v>1.5685456893074363</v>
      </c>
      <c r="AE12" s="1">
        <f t="shared" si="2"/>
        <v>1.9371603376703197</v>
      </c>
      <c r="AF12">
        <f t="shared" si="3"/>
        <v>2.0681453377793599</v>
      </c>
      <c r="AG12">
        <f t="shared" si="4"/>
        <v>-2.0508554512025823</v>
      </c>
      <c r="AH12">
        <f t="shared" si="5"/>
        <v>-5.8519885550467912</v>
      </c>
      <c r="AI12">
        <f t="shared" si="6"/>
        <v>10.336740142625192</v>
      </c>
      <c r="AJ12">
        <f t="shared" si="11"/>
        <v>-0.47656197149885671</v>
      </c>
      <c r="AK12">
        <f t="shared" si="12"/>
        <v>1.1545485622396185</v>
      </c>
      <c r="AL12" s="2">
        <f t="shared" si="20"/>
        <v>0.2531760565938489</v>
      </c>
      <c r="AM12">
        <f t="shared" si="7"/>
        <v>239369.36507900001</v>
      </c>
      <c r="AN12">
        <f t="shared" si="8"/>
        <v>374050.79252399999</v>
      </c>
      <c r="AO12">
        <f t="shared" si="14"/>
        <v>0.99569457173999965</v>
      </c>
      <c r="AP12">
        <f t="shared" si="18"/>
        <v>-0.73612827161942818</v>
      </c>
      <c r="AQ12">
        <f t="shared" si="9"/>
        <v>0.32657579237633894</v>
      </c>
      <c r="AR12">
        <f t="shared" si="10"/>
        <v>0.66833683567261437</v>
      </c>
      <c r="AS12">
        <f t="shared" si="15"/>
        <v>0.51424816779232951</v>
      </c>
      <c r="AT12">
        <f t="shared" si="16"/>
        <v>0.73438171621507187</v>
      </c>
    </row>
    <row r="13" spans="1:46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 s="2">
        <f t="shared" si="17"/>
        <v>-1.3770515647687607</v>
      </c>
      <c r="S13" s="2">
        <f t="shared" si="19"/>
        <v>1.3861778995249474</v>
      </c>
      <c r="T13">
        <v>47651</v>
      </c>
      <c r="U13">
        <v>125979.902195</v>
      </c>
      <c r="V13">
        <v>124530.201417</v>
      </c>
      <c r="W13">
        <v>518907.14071800001</v>
      </c>
      <c r="X13">
        <v>698.367889666</v>
      </c>
      <c r="Y13">
        <v>448.14229766800003</v>
      </c>
      <c r="Z13">
        <v>127310.05319000001</v>
      </c>
      <c r="AA13">
        <v>124992.63413000001</v>
      </c>
      <c r="AB13">
        <v>529463.52362999995</v>
      </c>
      <c r="AC13">
        <v>5.1196649472599995E-4</v>
      </c>
      <c r="AD13">
        <f t="shared" si="1"/>
        <v>1.8105275205562219</v>
      </c>
      <c r="AE13" s="1">
        <f t="shared" si="2"/>
        <v>2.1783252205303203</v>
      </c>
      <c r="AF13">
        <f t="shared" si="3"/>
        <v>2.34080477093352</v>
      </c>
      <c r="AG13">
        <f t="shared" si="4"/>
        <v>-2.6616092377065081</v>
      </c>
      <c r="AH13">
        <f t="shared" si="5"/>
        <v>-6.6566615897487544</v>
      </c>
      <c r="AI13">
        <f t="shared" si="6"/>
        <v>11.538917021026501</v>
      </c>
      <c r="AJ13">
        <f t="shared" si="11"/>
        <v>-0.61075378650392587</v>
      </c>
      <c r="AK13">
        <f t="shared" si="12"/>
        <v>1.2021768784013087</v>
      </c>
      <c r="AL13" s="2">
        <f t="shared" si="20"/>
        <v>0.31353078140253116</v>
      </c>
      <c r="AM13">
        <f t="shared" si="7"/>
        <v>260588.73698333334</v>
      </c>
      <c r="AN13">
        <f t="shared" si="8"/>
        <v>404470.88949999993</v>
      </c>
      <c r="AO13">
        <f t="shared" si="14"/>
        <v>0.99859228290000068</v>
      </c>
      <c r="AP13">
        <f t="shared" si="18"/>
        <v>-0.80467303470196327</v>
      </c>
      <c r="AQ13">
        <f t="shared" si="9"/>
        <v>0.32760128636315122</v>
      </c>
      <c r="AR13">
        <f t="shared" si="10"/>
        <v>0.66808584671927029</v>
      </c>
      <c r="AS13">
        <f t="shared" si="15"/>
        <v>0.5682953227664308</v>
      </c>
      <c r="AT13">
        <f t="shared" si="16"/>
        <v>0.73019052191534539</v>
      </c>
    </row>
    <row r="14" spans="1:46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 s="2">
        <f t="shared" si="17"/>
        <v>-1.3687494488760374</v>
      </c>
      <c r="S14" s="2">
        <f t="shared" si="19"/>
        <v>1.3853831965487777</v>
      </c>
      <c r="T14">
        <v>47596</v>
      </c>
      <c r="U14">
        <v>135755.55566700001</v>
      </c>
      <c r="V14">
        <v>134825.36241599999</v>
      </c>
      <c r="W14">
        <v>560997.80140700005</v>
      </c>
      <c r="X14">
        <v>755.07714026999997</v>
      </c>
      <c r="Y14">
        <v>476.69447153499999</v>
      </c>
      <c r="Z14">
        <v>136980.40661999999</v>
      </c>
      <c r="AA14">
        <v>134670.489019</v>
      </c>
      <c r="AB14">
        <v>564678.661953</v>
      </c>
      <c r="AC14">
        <v>5.2344369895499995E-4</v>
      </c>
      <c r="AD14">
        <f t="shared" si="1"/>
        <v>2.0296109390553898</v>
      </c>
      <c r="AE14" s="1">
        <f t="shared" si="2"/>
        <v>2.409313894246321</v>
      </c>
      <c r="AF14">
        <f t="shared" si="3"/>
        <v>2.6134538533912801</v>
      </c>
      <c r="AG14">
        <f t="shared" si="4"/>
        <v>-3.1570711527223461</v>
      </c>
      <c r="AH14">
        <f t="shared" si="5"/>
        <v>-7.4043551951566737</v>
      </c>
      <c r="AI14">
        <f t="shared" si="6"/>
        <v>12.703996288498448</v>
      </c>
      <c r="AJ14">
        <f t="shared" si="11"/>
        <v>-0.49546191501583792</v>
      </c>
      <c r="AK14">
        <f t="shared" si="12"/>
        <v>1.1650792674719472</v>
      </c>
      <c r="AL14" s="2">
        <f t="shared" si="20"/>
        <v>0.26372762283036566</v>
      </c>
      <c r="AM14">
        <f t="shared" si="7"/>
        <v>278776.51919733331</v>
      </c>
      <c r="AN14">
        <f t="shared" si="8"/>
        <v>430008.17293400003</v>
      </c>
      <c r="AO14">
        <f t="shared" si="14"/>
        <v>0.99992529580000067</v>
      </c>
      <c r="AP14">
        <f t="shared" si="18"/>
        <v>-0.74769360540791929</v>
      </c>
      <c r="AQ14">
        <f t="shared" si="9"/>
        <v>0.32889286506994531</v>
      </c>
      <c r="AR14">
        <f t="shared" si="10"/>
        <v>0.66776847908016845</v>
      </c>
      <c r="AS14">
        <f t="shared" si="15"/>
        <v>0.51831978719521066</v>
      </c>
      <c r="AT14">
        <f t="shared" si="16"/>
        <v>0.72493873859687374</v>
      </c>
    </row>
    <row r="15" spans="1:46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 s="2">
        <f t="shared" si="17"/>
        <v>-1.3569494077522277</v>
      </c>
      <c r="S15" s="2">
        <f t="shared" si="19"/>
        <v>1.3854450313571185</v>
      </c>
      <c r="T15">
        <v>47432</v>
      </c>
      <c r="U15">
        <v>140006.38252399999</v>
      </c>
      <c r="V15">
        <v>139975.67744500001</v>
      </c>
      <c r="W15">
        <v>561510.42693199997</v>
      </c>
      <c r="X15">
        <v>749.56491238399997</v>
      </c>
      <c r="Y15">
        <v>465.64149517200002</v>
      </c>
      <c r="Z15">
        <v>139650.807153</v>
      </c>
      <c r="AA15">
        <v>138971.63841300001</v>
      </c>
      <c r="AB15">
        <v>553327.131192</v>
      </c>
      <c r="AC15">
        <v>6.1920919297000002E-4</v>
      </c>
      <c r="AD15">
        <f t="shared" si="1"/>
        <v>2.3119998317169665</v>
      </c>
      <c r="AE15" s="1">
        <f t="shared" si="2"/>
        <v>2.6548230308383212</v>
      </c>
      <c r="AF15">
        <f t="shared" si="3"/>
        <v>2.9119120143982404</v>
      </c>
      <c r="AG15">
        <f t="shared" si="4"/>
        <v>-3.9658869059502333</v>
      </c>
      <c r="AH15">
        <f t="shared" si="5"/>
        <v>-8.3113703301706163</v>
      </c>
      <c r="AI15">
        <f t="shared" si="6"/>
        <v>13.978816056374409</v>
      </c>
      <c r="AJ15">
        <f t="shared" si="11"/>
        <v>-0.80881575322788724</v>
      </c>
      <c r="AK15">
        <f t="shared" si="12"/>
        <v>1.274819767875961</v>
      </c>
      <c r="AL15" s="2">
        <f t="shared" si="20"/>
        <v>0.39331159849343261</v>
      </c>
      <c r="AM15">
        <f t="shared" si="7"/>
        <v>277316.525586</v>
      </c>
      <c r="AN15">
        <f t="shared" si="8"/>
        <v>414355.49277899996</v>
      </c>
      <c r="AO15">
        <f t="shared" si="14"/>
        <v>1.0052145167999988</v>
      </c>
      <c r="AP15">
        <f t="shared" si="18"/>
        <v>-0.9070151350139426</v>
      </c>
      <c r="AQ15">
        <f t="shared" si="9"/>
        <v>0.3347414895129559</v>
      </c>
      <c r="AR15">
        <f t="shared" si="10"/>
        <v>0.66631379064170948</v>
      </c>
      <c r="AS15">
        <f t="shared" si="15"/>
        <v>0.63360871422176102</v>
      </c>
      <c r="AT15">
        <f t="shared" si="16"/>
        <v>0.70152265533087732</v>
      </c>
    </row>
    <row r="16" spans="1:46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 s="2">
        <f t="shared" si="17"/>
        <v>-1.3376390453843914</v>
      </c>
      <c r="S16" s="2">
        <f t="shared" si="19"/>
        <v>1.3860768053786594</v>
      </c>
      <c r="T16">
        <v>47218</v>
      </c>
      <c r="U16">
        <v>137997.33991899999</v>
      </c>
      <c r="V16">
        <v>138304.789162</v>
      </c>
      <c r="W16">
        <v>520282.66504300002</v>
      </c>
      <c r="X16">
        <v>704.37740096599998</v>
      </c>
      <c r="Y16">
        <v>429.38960468599998</v>
      </c>
      <c r="Z16">
        <v>137110.545422</v>
      </c>
      <c r="AA16">
        <v>137731.65407600001</v>
      </c>
      <c r="AB16">
        <v>513660.68298899999</v>
      </c>
      <c r="AC16">
        <v>6.1062011847400001E-4</v>
      </c>
      <c r="AD16">
        <f t="shared" si="1"/>
        <v>2.7274256640841861</v>
      </c>
      <c r="AE16" s="1">
        <f t="shared" si="2"/>
        <v>2.9272849459943204</v>
      </c>
      <c r="AF16">
        <f t="shared" si="3"/>
        <v>3.2410953282432002</v>
      </c>
      <c r="AG16">
        <f t="shared" si="4"/>
        <v>-5.4442030468863312</v>
      </c>
      <c r="AH16">
        <f t="shared" si="5"/>
        <v>-9.5495392513886657</v>
      </c>
      <c r="AI16">
        <f t="shared" si="6"/>
        <v>15.469609804853111</v>
      </c>
      <c r="AJ16">
        <f t="shared" si="11"/>
        <v>-1.4783161409360979</v>
      </c>
      <c r="AK16">
        <f t="shared" si="12"/>
        <v>1.4907937484787013</v>
      </c>
      <c r="AL16" s="2">
        <f t="shared" si="20"/>
        <v>0.61235259325309377</v>
      </c>
      <c r="AM16">
        <f t="shared" si="7"/>
        <v>262834.2941623333</v>
      </c>
      <c r="AN16">
        <f t="shared" si="8"/>
        <v>375929.02891300002</v>
      </c>
      <c r="AO16">
        <f t="shared" si="14"/>
        <v>0.9980217015000008</v>
      </c>
      <c r="AP16">
        <f t="shared" si="18"/>
        <v>-1.2381689212180493</v>
      </c>
      <c r="AQ16">
        <f t="shared" si="9"/>
        <v>0.34314555679112441</v>
      </c>
      <c r="AR16">
        <f t="shared" si="10"/>
        <v>0.66417284153091849</v>
      </c>
      <c r="AS16">
        <f t="shared" si="15"/>
        <v>0.84655993200812407</v>
      </c>
      <c r="AT16">
        <f t="shared" si="16"/>
        <v>0.66887191673000734</v>
      </c>
    </row>
    <row r="17" spans="1:46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 s="2">
        <f t="shared" si="17"/>
        <v>-1.3258744694545324</v>
      </c>
      <c r="S17" s="2">
        <f t="shared" si="19"/>
        <v>1.3862100966116899</v>
      </c>
      <c r="T17">
        <v>47025</v>
      </c>
      <c r="U17">
        <v>138167.872714</v>
      </c>
      <c r="V17">
        <v>139735.71034399999</v>
      </c>
      <c r="W17">
        <v>508312.83353599999</v>
      </c>
      <c r="X17">
        <v>698.02653048100001</v>
      </c>
      <c r="Y17">
        <v>419.00900825399998</v>
      </c>
      <c r="Z17">
        <v>137498.00785200001</v>
      </c>
      <c r="AA17">
        <v>139422.16133800001</v>
      </c>
      <c r="AB17">
        <v>502712.71542099997</v>
      </c>
      <c r="AC17">
        <v>6.4005820123700004E-4</v>
      </c>
      <c r="AD17">
        <f t="shared" si="1"/>
        <v>2.9629540833546937</v>
      </c>
      <c r="AE17" s="1">
        <f t="shared" si="2"/>
        <v>3.1846820913463212</v>
      </c>
      <c r="AF17">
        <f t="shared" si="3"/>
        <v>3.5764378008895998</v>
      </c>
      <c r="AG17">
        <f t="shared" si="4"/>
        <v>-6.0232572266788686</v>
      </c>
      <c r="AH17">
        <f t="shared" si="5"/>
        <v>-10.337889605084934</v>
      </c>
      <c r="AI17">
        <f t="shared" si="6"/>
        <v>16.660274392383954</v>
      </c>
      <c r="AJ17">
        <f t="shared" si="11"/>
        <v>-0.57905417979253748</v>
      </c>
      <c r="AK17">
        <f t="shared" si="12"/>
        <v>1.1906645875308435</v>
      </c>
      <c r="AL17" s="2">
        <f t="shared" si="20"/>
        <v>0.30007260567912464</v>
      </c>
      <c r="AM17">
        <f t="shared" si="7"/>
        <v>259877.62820366668</v>
      </c>
      <c r="AN17">
        <f t="shared" si="8"/>
        <v>363290.55408299994</v>
      </c>
      <c r="AO17">
        <f t="shared" si="14"/>
        <v>0.99764652759999883</v>
      </c>
      <c r="AP17">
        <f t="shared" si="18"/>
        <v>-0.78835035369626816</v>
      </c>
      <c r="AQ17">
        <f t="shared" si="9"/>
        <v>0.34684835041528539</v>
      </c>
      <c r="AR17">
        <f t="shared" si="10"/>
        <v>0.66321045747718554</v>
      </c>
      <c r="AS17">
        <f t="shared" si="15"/>
        <v>0.52907225157434323</v>
      </c>
      <c r="AT17">
        <f t="shared" si="16"/>
        <v>0.65483798539963622</v>
      </c>
    </row>
    <row r="18" spans="1:46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 s="2">
        <f t="shared" si="17"/>
        <v>-1.3043846913888733</v>
      </c>
      <c r="S18" s="2">
        <f t="shared" si="19"/>
        <v>1.387148757746971</v>
      </c>
      <c r="T18">
        <v>46821</v>
      </c>
      <c r="U18">
        <v>130815.273401</v>
      </c>
      <c r="V18">
        <v>135347.88693199999</v>
      </c>
      <c r="W18">
        <v>455042.75892300002</v>
      </c>
      <c r="X18">
        <v>638.70068602900005</v>
      </c>
      <c r="Y18">
        <v>376.11438611199998</v>
      </c>
      <c r="Z18">
        <v>131972.086962</v>
      </c>
      <c r="AA18">
        <v>133925.46689099999</v>
      </c>
      <c r="AB18">
        <v>454055.73850099999</v>
      </c>
      <c r="AC18">
        <v>5.2615731875400005E-4</v>
      </c>
      <c r="AD18">
        <f t="shared" si="1"/>
        <v>3.3430188851084948</v>
      </c>
      <c r="AE18" s="1">
        <f t="shared" si="2"/>
        <v>3.4851535053623213</v>
      </c>
      <c r="AF18">
        <f t="shared" si="3"/>
        <v>3.9713042635264002</v>
      </c>
      <c r="AG18">
        <f t="shared" si="4"/>
        <v>-7.3209717170678701</v>
      </c>
      <c r="AH18">
        <f t="shared" si="5"/>
        <v>-11.488921448929435</v>
      </c>
      <c r="AI18">
        <f t="shared" si="6"/>
        <v>18.097195086480291</v>
      </c>
      <c r="AJ18">
        <f t="shared" si="11"/>
        <v>-1.2977144903890014</v>
      </c>
      <c r="AK18">
        <f t="shared" si="12"/>
        <v>1.4369206940963366</v>
      </c>
      <c r="AL18" s="2">
        <f t="shared" si="20"/>
        <v>0.55404161317698009</v>
      </c>
      <c r="AM18">
        <f t="shared" si="7"/>
        <v>239984.43078466668</v>
      </c>
      <c r="AN18">
        <f t="shared" si="8"/>
        <v>320130.27161</v>
      </c>
      <c r="AO18">
        <f t="shared" si="14"/>
        <v>1.0043491973000016</v>
      </c>
      <c r="AP18">
        <f t="shared" si="18"/>
        <v>-1.1510318438445015</v>
      </c>
      <c r="AQ18">
        <f t="shared" si="9"/>
        <v>0.35621067105627963</v>
      </c>
      <c r="AR18">
        <f t="shared" si="10"/>
        <v>0.66072458627844133</v>
      </c>
      <c r="AS18">
        <f t="shared" si="15"/>
        <v>0.76616065109413478</v>
      </c>
      <c r="AT18">
        <f t="shared" si="16"/>
        <v>0.62025003537953438</v>
      </c>
    </row>
    <row r="19" spans="1:46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 s="2">
        <f>P19/Q19</f>
        <v>-1.2908555597016065</v>
      </c>
      <c r="S19" s="2">
        <f t="shared" si="19"/>
        <v>1.3877912016474307</v>
      </c>
      <c r="T19">
        <v>46638</v>
      </c>
      <c r="U19">
        <v>127942.27219600001</v>
      </c>
      <c r="V19">
        <v>133725.675544</v>
      </c>
      <c r="W19">
        <v>435223.933425</v>
      </c>
      <c r="X19">
        <v>602.43229609399998</v>
      </c>
      <c r="Y19">
        <v>348.45574484700001</v>
      </c>
      <c r="Z19">
        <v>127692.234102</v>
      </c>
      <c r="AA19">
        <v>130919.485296</v>
      </c>
      <c r="AB19">
        <v>423171.609551</v>
      </c>
      <c r="AC19">
        <v>7.0043964153299997E-4</v>
      </c>
      <c r="AD19">
        <f t="shared" si="1"/>
        <v>3.6404136376483556</v>
      </c>
      <c r="AE19" s="1">
        <f t="shared" si="2"/>
        <v>3.7655541027943209</v>
      </c>
      <c r="AF19">
        <f t="shared" si="3"/>
        <v>4.3438398253247996</v>
      </c>
      <c r="AG19">
        <f t="shared" si="4"/>
        <v>-8.207404323807177</v>
      </c>
      <c r="AH19">
        <f t="shared" si="5"/>
        <v>-12.432588715599088</v>
      </c>
      <c r="AI19">
        <f t="shared" si="6"/>
        <v>19.393574548660055</v>
      </c>
      <c r="AJ19">
        <f t="shared" si="11"/>
        <v>-0.88643260673930691</v>
      </c>
      <c r="AK19">
        <f t="shared" si="12"/>
        <v>1.2963794621797646</v>
      </c>
      <c r="AL19" s="2">
        <f t="shared" si="20"/>
        <v>0.41782954101983766</v>
      </c>
      <c r="AM19">
        <f t="shared" si="7"/>
        <v>227261.10964966667</v>
      </c>
      <c r="AN19">
        <f t="shared" si="8"/>
        <v>292252.12425500003</v>
      </c>
      <c r="AO19">
        <f t="shared" si="14"/>
        <v>1.0009019265999974</v>
      </c>
      <c r="AP19">
        <f t="shared" si="18"/>
        <v>-0.94366726666965306</v>
      </c>
      <c r="AQ19">
        <f t="shared" si="9"/>
        <v>0.36207193280255745</v>
      </c>
      <c r="AR19">
        <f t="shared" si="10"/>
        <v>0.6591296972055728</v>
      </c>
      <c r="AS19">
        <f t="shared" si="15"/>
        <v>0.62251387779305822</v>
      </c>
      <c r="AT19">
        <f t="shared" si="16"/>
        <v>0.59921187447660096</v>
      </c>
    </row>
    <row r="20" spans="1:46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 s="2">
        <f t="shared" si="17"/>
        <v>-1.2831225370155177</v>
      </c>
      <c r="S20" s="2">
        <f t="shared" si="19"/>
        <v>1.3879257242192105</v>
      </c>
      <c r="T20">
        <v>46507</v>
      </c>
      <c r="U20">
        <v>126880.50147</v>
      </c>
      <c r="V20">
        <v>130703.10811299999</v>
      </c>
      <c r="W20">
        <v>414581.377928</v>
      </c>
      <c r="X20">
        <v>600.59175146099994</v>
      </c>
      <c r="Y20">
        <v>341.640281835</v>
      </c>
      <c r="Z20">
        <v>127186.468871</v>
      </c>
      <c r="AA20">
        <v>130621.92378899999</v>
      </c>
      <c r="AB20">
        <v>416244.50737800001</v>
      </c>
      <c r="AC20">
        <v>6.7712331199100005E-4</v>
      </c>
      <c r="AD20">
        <f t="shared" si="1"/>
        <v>3.9338423023582525</v>
      </c>
      <c r="AE20" s="1">
        <f t="shared" si="2"/>
        <v>4.0273801507463203</v>
      </c>
      <c r="AF20">
        <f t="shared" si="3"/>
        <v>4.7114146808911999</v>
      </c>
      <c r="AG20">
        <f t="shared" si="4"/>
        <v>-9.0771938947966646</v>
      </c>
      <c r="AH20">
        <f t="shared" si="5"/>
        <v>-13.365278294893832</v>
      </c>
      <c r="AI20">
        <f t="shared" si="6"/>
        <v>20.679093993256551</v>
      </c>
      <c r="AJ20">
        <f t="shared" si="11"/>
        <v>-0.86978957098948761</v>
      </c>
      <c r="AK20">
        <f t="shared" si="12"/>
        <v>1.2855194445964955</v>
      </c>
      <c r="AL20" s="2">
        <f t="shared" si="20"/>
        <v>0.41310747061831665</v>
      </c>
      <c r="AM20">
        <f t="shared" si="7"/>
        <v>224684.30001266664</v>
      </c>
      <c r="AN20">
        <f t="shared" si="8"/>
        <v>285622.58358900005</v>
      </c>
      <c r="AO20">
        <f t="shared" si="14"/>
        <v>0.99558958760000138</v>
      </c>
      <c r="AP20">
        <f t="shared" si="18"/>
        <v>-0.93268957929474361</v>
      </c>
      <c r="AQ20">
        <f t="shared" si="9"/>
        <v>0.36404766923275805</v>
      </c>
      <c r="AR20">
        <f t="shared" si="10"/>
        <v>0.65858533787437001</v>
      </c>
      <c r="AS20">
        <f t="shared" si="15"/>
        <v>0.61534223960565892</v>
      </c>
      <c r="AT20">
        <f t="shared" si="16"/>
        <v>0.59222137944351871</v>
      </c>
    </row>
    <row r="21" spans="1:46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 s="2">
        <f t="shared" si="17"/>
        <v>-1.2764569102140546</v>
      </c>
      <c r="S21" s="2">
        <f t="shared" si="19"/>
        <v>1.3882953991872546</v>
      </c>
      <c r="T21">
        <v>46391</v>
      </c>
      <c r="U21">
        <v>125615.742849</v>
      </c>
      <c r="V21">
        <v>131529.174662</v>
      </c>
      <c r="W21">
        <v>406697.99363699998</v>
      </c>
      <c r="X21">
        <v>582.87536641600002</v>
      </c>
      <c r="Y21">
        <v>325.96531982400001</v>
      </c>
      <c r="Z21">
        <v>124860.923746</v>
      </c>
      <c r="AA21">
        <v>129537.89234400001</v>
      </c>
      <c r="AB21">
        <v>398862.60787000001</v>
      </c>
      <c r="AC21">
        <v>5.8304794587E-4</v>
      </c>
      <c r="AD21">
        <f t="shared" si="1"/>
        <v>4.1943160761500078</v>
      </c>
      <c r="AE21" s="1">
        <f t="shared" si="2"/>
        <v>4.2898050360343207</v>
      </c>
      <c r="AF21">
        <f t="shared" si="3"/>
        <v>5.1581574344304011</v>
      </c>
      <c r="AG21">
        <f t="shared" si="4"/>
        <v>-9.7787409753154364</v>
      </c>
      <c r="AH21">
        <f t="shared" si="5"/>
        <v>-14.216736658853218</v>
      </c>
      <c r="AI21">
        <f t="shared" si="6"/>
        <v>21.914312667496148</v>
      </c>
      <c r="AJ21">
        <f t="shared" si="11"/>
        <v>-0.70154708051877179</v>
      </c>
      <c r="AK21">
        <f t="shared" si="12"/>
        <v>1.2352186742395972</v>
      </c>
      <c r="AL21" s="2">
        <f t="shared" si="20"/>
        <v>0.34598453901113801</v>
      </c>
      <c r="AM21">
        <f t="shared" si="7"/>
        <v>217753.80798666668</v>
      </c>
      <c r="AN21">
        <f t="shared" si="8"/>
        <v>269324.71552600001</v>
      </c>
      <c r="AO21">
        <f t="shared" si="14"/>
        <v>1.0013696474000007</v>
      </c>
      <c r="AP21">
        <f t="shared" si="18"/>
        <v>-0.85145836395938623</v>
      </c>
      <c r="AQ21">
        <f t="shared" si="9"/>
        <v>0.36788307586923147</v>
      </c>
      <c r="AR21">
        <f t="shared" si="10"/>
        <v>0.65751883717844661</v>
      </c>
      <c r="AS21">
        <f t="shared" si="15"/>
        <v>0.5467553785297341</v>
      </c>
      <c r="AT21">
        <f t="shared" si="16"/>
        <v>0.57879136234683648</v>
      </c>
    </row>
    <row r="22" spans="1:46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 s="2">
        <f t="shared" si="17"/>
        <v>-1.2624726708575129</v>
      </c>
      <c r="S22" s="2">
        <f t="shared" si="19"/>
        <v>1.3892487643747518</v>
      </c>
      <c r="T22">
        <v>46248</v>
      </c>
      <c r="U22">
        <v>120516.29375300001</v>
      </c>
      <c r="V22">
        <v>124960.852621</v>
      </c>
      <c r="W22">
        <v>364553.16859000002</v>
      </c>
      <c r="X22">
        <v>531.79362960599997</v>
      </c>
      <c r="Y22">
        <v>291.48938364100002</v>
      </c>
      <c r="Z22">
        <v>118996.885588</v>
      </c>
      <c r="AA22">
        <v>123786.152342</v>
      </c>
      <c r="AB22">
        <v>359793.66036500002</v>
      </c>
      <c r="AC22">
        <v>6.6535016617100002E-4</v>
      </c>
      <c r="AD22">
        <f t="shared" si="1"/>
        <v>4.4250107511171635</v>
      </c>
      <c r="AE22" s="1">
        <f t="shared" si="2"/>
        <v>4.5913554060903206</v>
      </c>
      <c r="AF22">
        <f t="shared" si="3"/>
        <v>5.6271708581912003</v>
      </c>
      <c r="AG22">
        <f t="shared" si="4"/>
        <v>-10.332318586771216</v>
      </c>
      <c r="AH22">
        <f t="shared" si="5"/>
        <v>-14.993438600731107</v>
      </c>
      <c r="AI22">
        <f t="shared" si="6"/>
        <v>23.098664810281406</v>
      </c>
      <c r="AJ22">
        <f t="shared" si="11"/>
        <v>-0.55357761145577911</v>
      </c>
      <c r="AK22">
        <f t="shared" si="12"/>
        <v>1.1843521427852579</v>
      </c>
      <c r="AL22" s="2">
        <f t="shared" si="20"/>
        <v>0.28307758836754932</v>
      </c>
      <c r="AM22">
        <f t="shared" si="7"/>
        <v>200858.89943166668</v>
      </c>
      <c r="AN22">
        <f t="shared" si="8"/>
        <v>236007.50802300003</v>
      </c>
      <c r="AO22">
        <f t="shared" si="14"/>
        <v>0.99982627229999821</v>
      </c>
      <c r="AP22">
        <f t="shared" si="18"/>
        <v>-0.77670194187788866</v>
      </c>
      <c r="AQ22">
        <f t="shared" si="9"/>
        <v>0.37669899207268781</v>
      </c>
      <c r="AR22">
        <f t="shared" si="10"/>
        <v>0.65501827049763317</v>
      </c>
      <c r="AS22">
        <f t="shared" si="15"/>
        <v>0.47828251683959466</v>
      </c>
      <c r="AT22">
        <f t="shared" si="16"/>
        <v>0.54859248987915954</v>
      </c>
    </row>
    <row r="26" spans="1:46" x14ac:dyDescent="0.25">
      <c r="X26">
        <v>53</v>
      </c>
      <c r="Y26">
        <v>1.3026</v>
      </c>
    </row>
    <row r="27" spans="1:46" x14ac:dyDescent="0.25">
      <c r="X27">
        <v>232</v>
      </c>
      <c r="Y27">
        <v>1.2774000000000001</v>
      </c>
    </row>
    <row r="28" spans="1:46" x14ac:dyDescent="0.25">
      <c r="X28">
        <f>232*5</f>
        <v>1160</v>
      </c>
      <c r="Y28">
        <v>1.2270000000000001</v>
      </c>
    </row>
    <row r="33" spans="24:24" x14ac:dyDescent="0.25">
      <c r="X33">
        <f>1.35*(AM2/5850000)^0.0085</f>
        <v>1.2639160050324703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2016-01-25T03:49:59Z</dcterms:modified>
  <dc:language>en-US</dc:language>
</cp:coreProperties>
</file>