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"/>
    </mc:Choice>
  </mc:AlternateContent>
  <bookViews>
    <workbookView xWindow="0" yWindow="0" windowWidth="16380" windowHeight="8196" tabRatio="196"/>
  </bookViews>
  <sheets>
    <sheet name="Sheet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BB2" i="1" l="1"/>
  <c r="BA2" i="1"/>
  <c r="BA3" i="1"/>
  <c r="BA4" i="1"/>
  <c r="BC4" i="1" s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B3" i="1"/>
  <c r="BB4" i="1"/>
  <c r="BB5" i="1"/>
  <c r="BC5" i="1" s="1"/>
  <c r="BB6" i="1"/>
  <c r="BB7" i="1"/>
  <c r="BB8" i="1"/>
  <c r="BB9" i="1"/>
  <c r="BC9" i="1" s="1"/>
  <c r="BB10" i="1"/>
  <c r="BB11" i="1"/>
  <c r="BB12" i="1"/>
  <c r="BB13" i="1"/>
  <c r="BB14" i="1"/>
  <c r="BB15" i="1"/>
  <c r="BB16" i="1"/>
  <c r="BB17" i="1"/>
  <c r="BC17" i="1" s="1"/>
  <c r="BB18" i="1"/>
  <c r="BC7" i="1"/>
  <c r="BC8" i="1"/>
  <c r="AU2" i="1"/>
  <c r="AW2" i="1" s="1"/>
  <c r="AU3" i="1"/>
  <c r="AU4" i="1"/>
  <c r="AW4" i="1" s="1"/>
  <c r="AU5" i="1"/>
  <c r="AW5" i="1" s="1"/>
  <c r="AU6" i="1"/>
  <c r="AU7" i="1"/>
  <c r="AU8" i="1"/>
  <c r="AW8" i="1" s="1"/>
  <c r="AU9" i="1"/>
  <c r="AU10" i="1"/>
  <c r="AU11" i="1"/>
  <c r="AU12" i="1"/>
  <c r="AU13" i="1"/>
  <c r="AW13" i="1" s="1"/>
  <c r="AU14" i="1"/>
  <c r="AU15" i="1"/>
  <c r="AU16" i="1"/>
  <c r="AU17" i="1"/>
  <c r="AW17" i="1" s="1"/>
  <c r="AU18" i="1"/>
  <c r="AW7" i="1"/>
  <c r="AW15" i="1"/>
  <c r="AW16" i="1"/>
  <c r="AW3" i="1"/>
  <c r="AW11" i="1"/>
  <c r="AW12" i="1"/>
  <c r="BC3" i="1"/>
  <c r="BC6" i="1"/>
  <c r="BC10" i="1"/>
  <c r="BC11" i="1"/>
  <c r="BC14" i="1"/>
  <c r="BC15" i="1"/>
  <c r="BC18" i="1"/>
  <c r="AX3" i="1"/>
  <c r="AX4" i="1"/>
  <c r="AZ4" i="1" s="1"/>
  <c r="AX5" i="1"/>
  <c r="AX6" i="1"/>
  <c r="AX7" i="1"/>
  <c r="AZ7" i="1" s="1"/>
  <c r="AX8" i="1"/>
  <c r="AZ8" i="1" s="1"/>
  <c r="AX9" i="1"/>
  <c r="AX10" i="1"/>
  <c r="AX11" i="1"/>
  <c r="AZ11" i="1" s="1"/>
  <c r="AX12" i="1"/>
  <c r="AZ12" i="1" s="1"/>
  <c r="AX13" i="1"/>
  <c r="AX14" i="1"/>
  <c r="AX15" i="1"/>
  <c r="AX16" i="1"/>
  <c r="AZ16" i="1" s="1"/>
  <c r="AX17" i="1"/>
  <c r="AX18" i="1"/>
  <c r="AX2" i="1"/>
  <c r="AZ2" i="1" s="1"/>
  <c r="AZ5" i="1"/>
  <c r="AZ9" i="1"/>
  <c r="AZ13" i="1"/>
  <c r="AZ17" i="1"/>
  <c r="AZ10" i="1"/>
  <c r="AZ15" i="1"/>
  <c r="AZ18" i="1"/>
  <c r="AZ14" i="1"/>
  <c r="AZ6" i="1"/>
  <c r="AZ3" i="1"/>
  <c r="AW6" i="1"/>
  <c r="AW9" i="1"/>
  <c r="AW10" i="1"/>
  <c r="AW14" i="1"/>
  <c r="AW18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2" i="1"/>
  <c r="BC13" i="1" l="1"/>
  <c r="BC2" i="1"/>
  <c r="BC16" i="1"/>
  <c r="BC1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3" i="1"/>
  <c r="BG28" i="1" l="1"/>
  <c r="BG27" i="1"/>
  <c r="AT18" i="1"/>
  <c r="AR18" i="1"/>
  <c r="AQ18" i="1"/>
  <c r="AO18" i="1"/>
  <c r="AN18" i="1"/>
  <c r="AM18" i="1"/>
  <c r="S18" i="1" s="1"/>
  <c r="AG18" i="1"/>
  <c r="AH18" i="1" s="1"/>
  <c r="AF18" i="1"/>
  <c r="AE18" i="1"/>
  <c r="AT17" i="1"/>
  <c r="AR17" i="1"/>
  <c r="AQ17" i="1"/>
  <c r="AO17" i="1"/>
  <c r="AN17" i="1"/>
  <c r="AM17" i="1"/>
  <c r="S17" i="1" s="1"/>
  <c r="AG17" i="1"/>
  <c r="AF17" i="1"/>
  <c r="AE17" i="1"/>
  <c r="AT16" i="1"/>
  <c r="AR16" i="1"/>
  <c r="AQ16" i="1"/>
  <c r="AO16" i="1"/>
  <c r="AN16" i="1"/>
  <c r="AM16" i="1"/>
  <c r="S16" i="1" s="1"/>
  <c r="AG16" i="1"/>
  <c r="AF16" i="1"/>
  <c r="AE16" i="1"/>
  <c r="AT15" i="1"/>
  <c r="AR15" i="1"/>
  <c r="AQ15" i="1"/>
  <c r="AO15" i="1"/>
  <c r="AN15" i="1"/>
  <c r="AM15" i="1"/>
  <c r="S15" i="1" s="1"/>
  <c r="AG15" i="1"/>
  <c r="AF15" i="1"/>
  <c r="AE15" i="1"/>
  <c r="AT14" i="1"/>
  <c r="AR14" i="1"/>
  <c r="AQ14" i="1"/>
  <c r="AO14" i="1"/>
  <c r="AN14" i="1"/>
  <c r="AM14" i="1"/>
  <c r="S14" i="1" s="1"/>
  <c r="AG14" i="1"/>
  <c r="AH14" i="1" s="1"/>
  <c r="AF14" i="1"/>
  <c r="AE14" i="1"/>
  <c r="AT13" i="1"/>
  <c r="AR13" i="1"/>
  <c r="AQ13" i="1"/>
  <c r="AO13" i="1"/>
  <c r="AN13" i="1"/>
  <c r="AM13" i="1"/>
  <c r="S13" i="1" s="1"/>
  <c r="AG13" i="1"/>
  <c r="AF13" i="1"/>
  <c r="AE13" i="1"/>
  <c r="AT12" i="1"/>
  <c r="AR12" i="1"/>
  <c r="AQ12" i="1"/>
  <c r="AO12" i="1"/>
  <c r="AN12" i="1"/>
  <c r="AM12" i="1"/>
  <c r="S12" i="1" s="1"/>
  <c r="AG12" i="1"/>
  <c r="AF12" i="1"/>
  <c r="AE12" i="1"/>
  <c r="AT11" i="1"/>
  <c r="AR11" i="1"/>
  <c r="AQ11" i="1"/>
  <c r="AO11" i="1"/>
  <c r="AN11" i="1"/>
  <c r="AM11" i="1"/>
  <c r="S11" i="1" s="1"/>
  <c r="AG11" i="1"/>
  <c r="AF11" i="1"/>
  <c r="AE11" i="1"/>
  <c r="AT10" i="1"/>
  <c r="AR10" i="1"/>
  <c r="AQ10" i="1"/>
  <c r="AO10" i="1"/>
  <c r="AN10" i="1"/>
  <c r="AM10" i="1"/>
  <c r="S10" i="1" s="1"/>
  <c r="AG10" i="1"/>
  <c r="AH10" i="1" s="1"/>
  <c r="AV10" i="1" s="1"/>
  <c r="AF10" i="1"/>
  <c r="AE10" i="1"/>
  <c r="AT9" i="1"/>
  <c r="AR9" i="1"/>
  <c r="AQ9" i="1"/>
  <c r="AO9" i="1"/>
  <c r="AN9" i="1"/>
  <c r="AM9" i="1"/>
  <c r="S9" i="1" s="1"/>
  <c r="AG9" i="1"/>
  <c r="AF9" i="1"/>
  <c r="AE9" i="1"/>
  <c r="AT8" i="1"/>
  <c r="AR8" i="1"/>
  <c r="AQ8" i="1"/>
  <c r="AO8" i="1"/>
  <c r="AN8" i="1"/>
  <c r="AM8" i="1"/>
  <c r="S8" i="1" s="1"/>
  <c r="AG8" i="1"/>
  <c r="AF8" i="1"/>
  <c r="AE8" i="1"/>
  <c r="AT7" i="1"/>
  <c r="AR7" i="1"/>
  <c r="AQ7" i="1"/>
  <c r="AO7" i="1"/>
  <c r="AN7" i="1"/>
  <c r="AM7" i="1"/>
  <c r="S7" i="1" s="1"/>
  <c r="AG7" i="1"/>
  <c r="AH7" i="1" s="1"/>
  <c r="AF7" i="1"/>
  <c r="AE7" i="1"/>
  <c r="AT6" i="1"/>
  <c r="AR6" i="1"/>
  <c r="AQ6" i="1"/>
  <c r="AO6" i="1"/>
  <c r="AN6" i="1"/>
  <c r="AM6" i="1"/>
  <c r="S6" i="1" s="1"/>
  <c r="AG6" i="1"/>
  <c r="AH6" i="1" s="1"/>
  <c r="AF6" i="1"/>
  <c r="AE6" i="1"/>
  <c r="AT5" i="1"/>
  <c r="AR5" i="1"/>
  <c r="AQ5" i="1"/>
  <c r="AO5" i="1"/>
  <c r="AN5" i="1"/>
  <c r="AM5" i="1"/>
  <c r="S5" i="1" s="1"/>
  <c r="AG5" i="1"/>
  <c r="AF5" i="1"/>
  <c r="AE5" i="1"/>
  <c r="AT4" i="1"/>
  <c r="AR4" i="1"/>
  <c r="AQ4" i="1"/>
  <c r="AO4" i="1"/>
  <c r="AN4" i="1"/>
  <c r="AM4" i="1"/>
  <c r="S4" i="1" s="1"/>
  <c r="AG4" i="1"/>
  <c r="AF4" i="1"/>
  <c r="AE4" i="1"/>
  <c r="AT3" i="1"/>
  <c r="AR3" i="1"/>
  <c r="AQ3" i="1"/>
  <c r="AO3" i="1"/>
  <c r="AN3" i="1"/>
  <c r="AM3" i="1"/>
  <c r="S3" i="1" s="1"/>
  <c r="AG3" i="1"/>
  <c r="AF3" i="1"/>
  <c r="AE3" i="1"/>
  <c r="AR2" i="1"/>
  <c r="AQ2" i="1"/>
  <c r="AN2" i="1"/>
  <c r="AM2" i="1"/>
  <c r="S2" i="1" s="1"/>
  <c r="AI2" i="1"/>
  <c r="AG2" i="1"/>
  <c r="AH2" i="1" s="1"/>
  <c r="AF2" i="1"/>
  <c r="AE2" i="1"/>
  <c r="AD2" i="1" l="1"/>
  <c r="AV2" i="1"/>
  <c r="AI7" i="1"/>
  <c r="AV7" i="1"/>
  <c r="AI6" i="1"/>
  <c r="AV6" i="1"/>
  <c r="AI14" i="1"/>
  <c r="AV14" i="1"/>
  <c r="AI18" i="1"/>
  <c r="AV18" i="1"/>
  <c r="AI10" i="1"/>
  <c r="AD10" i="1"/>
  <c r="AJ17" i="1"/>
  <c r="AD18" i="1"/>
  <c r="AJ9" i="1"/>
  <c r="AD14" i="1"/>
  <c r="AD7" i="1"/>
  <c r="AJ5" i="1"/>
  <c r="AJ12" i="1"/>
  <c r="AJ13" i="1"/>
  <c r="AJ3" i="1"/>
  <c r="AJ8" i="1"/>
  <c r="AJ16" i="1"/>
  <c r="AD6" i="1"/>
  <c r="AJ4" i="1"/>
  <c r="AH9" i="1"/>
  <c r="AH13" i="1"/>
  <c r="AH17" i="1"/>
  <c r="AH4" i="1"/>
  <c r="AJ7" i="1"/>
  <c r="AH8" i="1"/>
  <c r="AJ11" i="1"/>
  <c r="AH12" i="1"/>
  <c r="AJ15" i="1"/>
  <c r="AH16" i="1"/>
  <c r="AH5" i="1"/>
  <c r="AV5" i="1" s="1"/>
  <c r="AJ6" i="1"/>
  <c r="AJ10" i="1"/>
  <c r="AH11" i="1"/>
  <c r="AV11" i="1" s="1"/>
  <c r="AJ14" i="1"/>
  <c r="AH15" i="1"/>
  <c r="AJ18" i="1"/>
  <c r="BG29" i="1"/>
  <c r="AP7" i="1"/>
  <c r="AS7" i="1" s="1"/>
  <c r="AH3" i="1"/>
  <c r="AK7" i="1" l="1"/>
  <c r="AL7" i="1" s="1"/>
  <c r="AI8" i="1"/>
  <c r="AV8" i="1"/>
  <c r="AI9" i="1"/>
  <c r="AV9" i="1"/>
  <c r="AI3" i="1"/>
  <c r="AV3" i="1"/>
  <c r="AI15" i="1"/>
  <c r="AV15" i="1"/>
  <c r="AI12" i="1"/>
  <c r="AV12" i="1"/>
  <c r="AI4" i="1"/>
  <c r="AV4" i="1"/>
  <c r="AI16" i="1"/>
  <c r="AV16" i="1"/>
  <c r="AP14" i="1"/>
  <c r="AS14" i="1" s="1"/>
  <c r="AV13" i="1"/>
  <c r="AP17" i="1"/>
  <c r="AS17" i="1" s="1"/>
  <c r="AV17" i="1"/>
  <c r="AP8" i="1"/>
  <c r="AS8" i="1" s="1"/>
  <c r="AP16" i="1"/>
  <c r="AS16" i="1" s="1"/>
  <c r="AP5" i="1"/>
  <c r="AS5" i="1" s="1"/>
  <c r="AI5" i="1"/>
  <c r="AP18" i="1"/>
  <c r="AS18" i="1" s="1"/>
  <c r="AI17" i="1"/>
  <c r="AP11" i="1"/>
  <c r="AS11" i="1" s="1"/>
  <c r="AI11" i="1"/>
  <c r="AK11" i="1" s="1"/>
  <c r="AL11" i="1" s="1"/>
  <c r="AP13" i="1"/>
  <c r="AS13" i="1" s="1"/>
  <c r="AI13" i="1"/>
  <c r="AP9" i="1"/>
  <c r="AS9" i="1" s="1"/>
  <c r="AP6" i="1"/>
  <c r="AS6" i="1" s="1"/>
  <c r="AP12" i="1"/>
  <c r="AS12" i="1" s="1"/>
  <c r="AD4" i="1"/>
  <c r="AP4" i="1"/>
  <c r="AS4" i="1" s="1"/>
  <c r="AD9" i="1"/>
  <c r="AK15" i="1"/>
  <c r="AL15" i="1" s="1"/>
  <c r="AD15" i="1"/>
  <c r="AD12" i="1"/>
  <c r="AP15" i="1"/>
  <c r="AS15" i="1" s="1"/>
  <c r="AD17" i="1"/>
  <c r="AP10" i="1"/>
  <c r="AS10" i="1" s="1"/>
  <c r="AD11" i="1"/>
  <c r="AD5" i="1"/>
  <c r="AD16" i="1"/>
  <c r="AK8" i="1"/>
  <c r="AL8" i="1" s="1"/>
  <c r="AD8" i="1"/>
  <c r="AD13" i="1"/>
  <c r="AD3" i="1"/>
  <c r="AP3" i="1"/>
  <c r="AS3" i="1" s="1"/>
  <c r="AK13" i="1" l="1"/>
  <c r="AL13" i="1" s="1"/>
  <c r="AK14" i="1"/>
  <c r="AL14" i="1" s="1"/>
  <c r="AK9" i="1"/>
  <c r="AL9" i="1" s="1"/>
  <c r="AK10" i="1"/>
  <c r="AL10" i="1" s="1"/>
  <c r="AK5" i="1"/>
  <c r="AL5" i="1" s="1"/>
  <c r="AK6" i="1"/>
  <c r="AL6" i="1" s="1"/>
  <c r="AK17" i="1"/>
  <c r="AL17" i="1" s="1"/>
  <c r="AK18" i="1"/>
  <c r="AL18" i="1" s="1"/>
  <c r="AK16" i="1"/>
  <c r="AL16" i="1" s="1"/>
  <c r="AK12" i="1"/>
  <c r="AL12" i="1" s="1"/>
  <c r="AK3" i="1"/>
  <c r="AL3" i="1" s="1"/>
  <c r="AK4" i="1"/>
  <c r="AL4" i="1" s="1"/>
</calcChain>
</file>

<file path=xl/sharedStrings.xml><?xml version="1.0" encoding="utf-8"?>
<sst xmlns="http://schemas.openxmlformats.org/spreadsheetml/2006/main" count="49" uniqueCount="49">
  <si>
    <t>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</si>
  <si>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</si>
  <si>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</si>
  <si>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</si>
  <si>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</si>
  <si>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</si>
  <si>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</si>
  <si>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</si>
  <si>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</si>
  <si>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</si>
  <si>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</si>
  <si>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</si>
  <si>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</si>
  <si>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</si>
  <si>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</si>
  <si>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</si>
  <si>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</si>
  <si>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</si>
  <si>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</si>
  <si>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</si>
  <si>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</si>
  <si>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</si>
  <si>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</si>
  <si>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</si>
  <si>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</si>
  <si>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</si>
  <si>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</si>
  <si>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L_en_ev</t>
  </si>
  <si>
    <t>L_en_er</t>
  </si>
  <si>
    <t>L_eT</t>
  </si>
  <si>
    <t>ev</t>
  </si>
  <si>
    <t>er from ev</t>
  </si>
  <si>
    <t>eq</t>
  </si>
  <si>
    <t>dev</t>
  </si>
  <si>
    <t>deq</t>
  </si>
  <si>
    <t>p</t>
  </si>
  <si>
    <t>q</t>
  </si>
  <si>
    <t>de1</t>
  </si>
  <si>
    <t>de2</t>
  </si>
  <si>
    <t>a1</t>
  </si>
  <si>
    <t>a2</t>
  </si>
  <si>
    <t>de/dg_SMP</t>
  </si>
  <si>
    <t>s/t_SMP</t>
  </si>
  <si>
    <t>(2) RHS</t>
    <phoneticPr fontId="1"/>
  </si>
  <si>
    <t>(2) LHS</t>
    <phoneticPr fontId="1"/>
  </si>
  <si>
    <t>(3) LHS</t>
    <phoneticPr fontId="1"/>
  </si>
  <si>
    <t>(3) RHS</t>
    <phoneticPr fontId="1"/>
  </si>
  <si>
    <t>(4) LHS</t>
    <phoneticPr fontId="1"/>
  </si>
  <si>
    <t>(4) RHS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</si>
</sst>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Sheet1!$AD$2:$AD$18</c:f>
              <c:numCache>
                <c:formatCode>General</c:formatCode>
                <c:ptCount val="17"/>
                <c:pt idx="0">
                  <c:v>0</c:v>
                </c:pt>
                <c:pt idx="1">
                  <c:v>1.7505163884838915E-2</c:v>
                </c:pt>
                <c:pt idx="2">
                  <c:v>9.480633628852092E-2</c:v>
                </c:pt>
                <c:pt idx="3">
                  <c:v>0.20485715652399522</c:v>
                </c:pt>
                <c:pt idx="4">
                  <c:v>0.33425669388824308</c:v>
                </c:pt>
                <c:pt idx="5">
                  <c:v>0.47384662258386351</c:v>
                </c:pt>
                <c:pt idx="6">
                  <c:v>0.62087883438414748</c:v>
                </c:pt>
                <c:pt idx="7">
                  <c:v>0.78672071774157804</c:v>
                </c:pt>
                <c:pt idx="8">
                  <c:v>0.94990208887384797</c:v>
                </c:pt>
                <c:pt idx="9">
                  <c:v>1.1244344342995312</c:v>
                </c:pt>
                <c:pt idx="10">
                  <c:v>1.2916220770646785</c:v>
                </c:pt>
                <c:pt idx="11">
                  <c:v>1.4694435053470101</c:v>
                </c:pt>
                <c:pt idx="12">
                  <c:v>1.7014921988639935</c:v>
                </c:pt>
                <c:pt idx="13">
                  <c:v>2.0912173134787113</c:v>
                </c:pt>
                <c:pt idx="14">
                  <c:v>2.4531448623404959</c:v>
                </c:pt>
                <c:pt idx="15">
                  <c:v>2.8876990842946135</c:v>
                </c:pt>
                <c:pt idx="16">
                  <c:v>3.1769954556293136</c:v>
                </c:pt>
              </c:numCache>
            </c:numRef>
          </c:xVal>
          <c:yVal>
            <c:numRef>
              <c:f>Sheet1!$AF$2:$AF$18</c:f>
              <c:numCache>
                <c:formatCode>General</c:formatCode>
                <c:ptCount val="17"/>
                <c:pt idx="0">
                  <c:v>0</c:v>
                </c:pt>
                <c:pt idx="1">
                  <c:v>5.6096246461680009E-2</c:v>
                </c:pt>
                <c:pt idx="2">
                  <c:v>0.17698363348664004</c:v>
                </c:pt>
                <c:pt idx="3">
                  <c:v>0.3230278863328</c:v>
                </c:pt>
                <c:pt idx="4">
                  <c:v>0.48892981946025599</c:v>
                </c:pt>
                <c:pt idx="5">
                  <c:v>0.66922289314487204</c:v>
                </c:pt>
                <c:pt idx="6">
                  <c:v>0.86628410678968004</c:v>
                </c:pt>
                <c:pt idx="7">
                  <c:v>1.07899761725552</c:v>
                </c:pt>
                <c:pt idx="8">
                  <c:v>1.3002475788660799</c:v>
                </c:pt>
                <c:pt idx="9">
                  <c:v>1.5294781192056</c:v>
                </c:pt>
                <c:pt idx="10">
                  <c:v>1.7630084435324802</c:v>
                </c:pt>
                <c:pt idx="11">
                  <c:v>1.9999295511708</c:v>
                </c:pt>
                <c:pt idx="12">
                  <c:v>2.2439382566723198</c:v>
                </c:pt>
                <c:pt idx="13">
                  <c:v>2.5098894795088005</c:v>
                </c:pt>
                <c:pt idx="14">
                  <c:v>2.7809846982912001</c:v>
                </c:pt>
                <c:pt idx="15">
                  <c:v>3.080833785572</c:v>
                </c:pt>
                <c:pt idx="16">
                  <c:v>3.4038097824567997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252480"/>
        <c:axId val="541254720"/>
      </c:scatterChart>
      <c:valAx>
        <c:axId val="54125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41254720"/>
        <c:crossesAt val="0"/>
        <c:crossBetween val="midCat"/>
      </c:valAx>
      <c:valAx>
        <c:axId val="5412547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41252480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3721595070598351E-3"/>
                  <c:y val="-0.111909813356663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Sheet1!$R$4:$R$14</c:f>
              <c:numCache>
                <c:formatCode>General</c:formatCode>
                <c:ptCount val="11"/>
                <c:pt idx="0">
                  <c:v>-2.0057700795981139</c:v>
                </c:pt>
                <c:pt idx="1">
                  <c:v>-1.910266638398554</c:v>
                </c:pt>
                <c:pt idx="2">
                  <c:v>-1.8404381606515694</c:v>
                </c:pt>
                <c:pt idx="3">
                  <c:v>-1.7698756608959154</c:v>
                </c:pt>
                <c:pt idx="4">
                  <c:v>-1.7190111126745378</c:v>
                </c:pt>
                <c:pt idx="5">
                  <c:v>-1.6739637497964606</c:v>
                </c:pt>
                <c:pt idx="6">
                  <c:v>-1.6343077223536262</c:v>
                </c:pt>
                <c:pt idx="7">
                  <c:v>-1.608642137060919</c:v>
                </c:pt>
                <c:pt idx="8">
                  <c:v>-1.587201604676028</c:v>
                </c:pt>
                <c:pt idx="9">
                  <c:v>-1.5679398075629094</c:v>
                </c:pt>
                <c:pt idx="10">
                  <c:v>-1.5525561501213268</c:v>
                </c:pt>
              </c:numCache>
            </c:numRef>
          </c:xVal>
          <c:yVal>
            <c:numRef>
              <c:f>Sheet1!$S$4:$S$14</c:f>
              <c:numCache>
                <c:formatCode>General</c:formatCode>
                <c:ptCount val="11"/>
                <c:pt idx="0">
                  <c:v>1.4004725933775741</c:v>
                </c:pt>
                <c:pt idx="1">
                  <c:v>1.393517029816761</c:v>
                </c:pt>
                <c:pt idx="2">
                  <c:v>1.3885218061169891</c:v>
                </c:pt>
                <c:pt idx="3">
                  <c:v>1.3847471607623649</c:v>
                </c:pt>
                <c:pt idx="4">
                  <c:v>1.3818129657565903</c:v>
                </c:pt>
                <c:pt idx="5">
                  <c:v>1.379361233172385</c:v>
                </c:pt>
                <c:pt idx="6">
                  <c:v>1.3772960238764558</c:v>
                </c:pt>
                <c:pt idx="7">
                  <c:v>1.3755993451469701</c:v>
                </c:pt>
                <c:pt idx="8">
                  <c:v>1.3741598604354406</c:v>
                </c:pt>
                <c:pt idx="9">
                  <c:v>1.3729426316928888</c:v>
                </c:pt>
                <c:pt idx="10">
                  <c:v>1.3720061057342947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26768"/>
        <c:axId val="542227328"/>
      </c:scatterChart>
      <c:valAx>
        <c:axId val="54222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2227328"/>
        <c:crosses val="autoZero"/>
        <c:crossBetween val="midCat"/>
      </c:valAx>
      <c:valAx>
        <c:axId val="54222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222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Sheet1!$Q$2:$Q$18</c:f>
              <c:numCache>
                <c:formatCode>General</c:formatCode>
                <c:ptCount val="17"/>
                <c:pt idx="0">
                  <c:v>0</c:v>
                </c:pt>
                <c:pt idx="1">
                  <c:v>-0.49573622328900002</c:v>
                </c:pt>
                <c:pt idx="2">
                  <c:v>-0.99773667972999991</c:v>
                </c:pt>
                <c:pt idx="3">
                  <c:v>-1.570613056</c:v>
                </c:pt>
                <c:pt idx="4">
                  <c:v>-2.1737929560499998</c:v>
                </c:pt>
                <c:pt idx="5">
                  <c:v>-2.8273951247099998</c:v>
                </c:pt>
                <c:pt idx="6">
                  <c:v>-3.4904707591299999</c:v>
                </c:pt>
                <c:pt idx="7">
                  <c:v>-4.1843475486799999</c:v>
                </c:pt>
                <c:pt idx="8">
                  <c:v>-4.8951919257399998</c:v>
                </c:pt>
                <c:pt idx="9">
                  <c:v>-5.5979064966200003</c:v>
                </c:pt>
                <c:pt idx="10">
                  <c:v>-6.3022853201700002</c:v>
                </c:pt>
                <c:pt idx="11">
                  <c:v>-7.0174831167800003</c:v>
                </c:pt>
                <c:pt idx="12">
                  <c:v>-7.7319109365300003</c:v>
                </c:pt>
                <c:pt idx="13">
                  <c:v>-8.5198292054400007</c:v>
                </c:pt>
                <c:pt idx="14">
                  <c:v>-9.3913404503000013</c:v>
                </c:pt>
                <c:pt idx="15">
                  <c:v>-10.296359480630001</c:v>
                </c:pt>
                <c:pt idx="16">
                  <c:v>-11.264230420830001</c:v>
                </c:pt>
              </c:numCache>
            </c:numRef>
          </c:xVal>
          <c:yVal>
            <c:numRef>
              <c:f>Sheet1!$AH$2:$AH$18</c:f>
              <c:numCache>
                <c:formatCode>General</c:formatCode>
                <c:ptCount val="17"/>
                <c:pt idx="0">
                  <c:v>0</c:v>
                </c:pt>
                <c:pt idx="1">
                  <c:v>-0.24397297221009728</c:v>
                </c:pt>
                <c:pt idx="2">
                  <c:v>-0.63726191662530218</c:v>
                </c:pt>
                <c:pt idx="3">
                  <c:v>-1.1122008358519879</c:v>
                </c:pt>
                <c:pt idx="4">
                  <c:v>-1.6357880366546076</c:v>
                </c:pt>
                <c:pt idx="5">
                  <c:v>-2.1854441194516587</c:v>
                </c:pt>
                <c:pt idx="6">
                  <c:v>-2.7522286906423687</c:v>
                </c:pt>
                <c:pt idx="7">
                  <c:v>-3.3676910169619449</c:v>
                </c:pt>
                <c:pt idx="8">
                  <c:v>-3.9748052155126201</c:v>
                </c:pt>
                <c:pt idx="9">
                  <c:v>-4.6120917397068277</c:v>
                </c:pt>
                <c:pt idx="10">
                  <c:v>-5.2296546673216957</c:v>
                </c:pt>
                <c:pt idx="11">
                  <c:v>-5.8742069889075257</c:v>
                </c:pt>
                <c:pt idx="12">
                  <c:v>-6.6545756724999832</c:v>
                </c:pt>
                <c:pt idx="13">
                  <c:v>-7.8289447332167779</c:v>
                </c:pt>
                <c:pt idx="14">
                  <c:v>-8.9333607974512397</c:v>
                </c:pt>
                <c:pt idx="15">
                  <c:v>-10.219951104696534</c:v>
                </c:pt>
                <c:pt idx="16">
                  <c:v>-11.143053427053283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819312"/>
        <c:axId val="439822112"/>
      </c:scatterChart>
      <c:valAx>
        <c:axId val="43981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39822112"/>
        <c:crosses val="autoZero"/>
        <c:crossBetween val="midCat"/>
      </c:valAx>
      <c:valAx>
        <c:axId val="4398221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398193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Sheet1!$AF$1</c:f>
              <c:strCache>
                <c:ptCount val="1"/>
                <c:pt idx="0">
                  <c:v>L_eT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Sheet1!$AE$2:$AE$18</c:f>
              <c:numCache>
                <c:formatCode>General</c:formatCode>
                <c:ptCount val="17"/>
                <c:pt idx="0">
                  <c:v>-6.3601594427999994E-2</c:v>
                </c:pt>
                <c:pt idx="1">
                  <c:v>5.4608869888400025E-2</c:v>
                </c:pt>
                <c:pt idx="2">
                  <c:v>0.17539464710239999</c:v>
                </c:pt>
                <c:pt idx="3">
                  <c:v>0.32462045015519997</c:v>
                </c:pt>
                <c:pt idx="4">
                  <c:v>0.48585706721839994</c:v>
                </c:pt>
                <c:pt idx="5">
                  <c:v>0.66702543025920003</c:v>
                </c:pt>
                <c:pt idx="6">
                  <c:v>0.8525740673512</c:v>
                </c:pt>
                <c:pt idx="7">
                  <c:v>1.0497817360007999</c:v>
                </c:pt>
                <c:pt idx="8">
                  <c:v>1.2544551785368001</c:v>
                </c:pt>
                <c:pt idx="9">
                  <c:v>1.4551587426368</c:v>
                </c:pt>
                <c:pt idx="10">
                  <c:v>1.6570727437760002</c:v>
                </c:pt>
                <c:pt idx="11">
                  <c:v>1.8631523620679999</c:v>
                </c:pt>
                <c:pt idx="12">
                  <c:v>2.0688247100480002</c:v>
                </c:pt>
                <c:pt idx="13">
                  <c:v>2.3039695079400007</c:v>
                </c:pt>
                <c:pt idx="14">
                  <c:v>2.5727351290520009</c:v>
                </c:pt>
                <c:pt idx="15">
                  <c:v>2.8546608402400002</c:v>
                </c:pt>
                <c:pt idx="16">
                  <c:v>3.161864658712001</c:v>
                </c:pt>
              </c:numCache>
            </c:numRef>
          </c:xVal>
          <c:yVal>
            <c:numRef>
              <c:f>Sheet1!$AF$2:$AF$18</c:f>
              <c:numCache>
                <c:formatCode>General</c:formatCode>
                <c:ptCount val="17"/>
                <c:pt idx="0">
                  <c:v>0</c:v>
                </c:pt>
                <c:pt idx="1">
                  <c:v>5.6096246461680009E-2</c:v>
                </c:pt>
                <c:pt idx="2">
                  <c:v>0.17698363348664004</c:v>
                </c:pt>
                <c:pt idx="3">
                  <c:v>0.3230278863328</c:v>
                </c:pt>
                <c:pt idx="4">
                  <c:v>0.48892981946025599</c:v>
                </c:pt>
                <c:pt idx="5">
                  <c:v>0.66922289314487204</c:v>
                </c:pt>
                <c:pt idx="6">
                  <c:v>0.86628410678968004</c:v>
                </c:pt>
                <c:pt idx="7">
                  <c:v>1.07899761725552</c:v>
                </c:pt>
                <c:pt idx="8">
                  <c:v>1.3002475788660799</c:v>
                </c:pt>
                <c:pt idx="9">
                  <c:v>1.5294781192056</c:v>
                </c:pt>
                <c:pt idx="10">
                  <c:v>1.7630084435324802</c:v>
                </c:pt>
                <c:pt idx="11">
                  <c:v>1.9999295511708</c:v>
                </c:pt>
                <c:pt idx="12">
                  <c:v>2.2439382566723198</c:v>
                </c:pt>
                <c:pt idx="13">
                  <c:v>2.5098894795088005</c:v>
                </c:pt>
                <c:pt idx="14">
                  <c:v>2.7809846982912001</c:v>
                </c:pt>
                <c:pt idx="15">
                  <c:v>3.080833785572</c:v>
                </c:pt>
                <c:pt idx="16">
                  <c:v>3.4038097824567997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497552"/>
        <c:axId val="542494192"/>
      </c:scatterChart>
      <c:valAx>
        <c:axId val="54249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42494192"/>
        <c:crosses val="autoZero"/>
        <c:crossBetween val="midCat"/>
      </c:valAx>
      <c:valAx>
        <c:axId val="5424941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424975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Sheet1!$B$2:$B$13</c:f>
              <c:numCache>
                <c:formatCode>General</c:formatCode>
                <c:ptCount val="12"/>
                <c:pt idx="0">
                  <c:v>0.27445761545300001</c:v>
                </c:pt>
                <c:pt idx="1">
                  <c:v>2.9321241071499999</c:v>
                </c:pt>
                <c:pt idx="2">
                  <c:v>7.2958134227700002</c:v>
                </c:pt>
                <c:pt idx="3">
                  <c:v>12.6645159101</c:v>
                </c:pt>
                <c:pt idx="4">
                  <c:v>18.692536509699998</c:v>
                </c:pt>
                <c:pt idx="5">
                  <c:v>25.174781428900001</c:v>
                </c:pt>
                <c:pt idx="6">
                  <c:v>31.936603830799999</c:v>
                </c:pt>
                <c:pt idx="7">
                  <c:v>39.091746239000003</c:v>
                </c:pt>
                <c:pt idx="8">
                  <c:v>46.318068554100002</c:v>
                </c:pt>
                <c:pt idx="9">
                  <c:v>53.602098507400001</c:v>
                </c:pt>
                <c:pt idx="10">
                  <c:v>60.737736992099997</c:v>
                </c:pt>
                <c:pt idx="11">
                  <c:v>67.499461242500004</c:v>
                </c:pt>
              </c:numCache>
            </c:numRef>
          </c:xVal>
          <c:yVal>
            <c:numRef>
              <c:f>Sheet1!$F$2:$F$13</c:f>
              <c:numCache>
                <c:formatCode>General</c:formatCode>
                <c:ptCount val="12"/>
                <c:pt idx="0">
                  <c:v>3.38300767307E-5</c:v>
                </c:pt>
                <c:pt idx="1">
                  <c:v>6.7451876430199995E-2</c:v>
                </c:pt>
                <c:pt idx="2">
                  <c:v>0.63316205617300003</c:v>
                </c:pt>
                <c:pt idx="3">
                  <c:v>1.71085025796</c:v>
                </c:pt>
                <c:pt idx="4">
                  <c:v>2.9644431186700002</c:v>
                </c:pt>
                <c:pt idx="5">
                  <c:v>4.5056537499699996</c:v>
                </c:pt>
                <c:pt idx="6">
                  <c:v>6.2781881118199996</c:v>
                </c:pt>
                <c:pt idx="7">
                  <c:v>8.2186370242900004</c:v>
                </c:pt>
                <c:pt idx="8">
                  <c:v>10.3800346884</c:v>
                </c:pt>
                <c:pt idx="9">
                  <c:v>12.5848932635</c:v>
                </c:pt>
                <c:pt idx="10">
                  <c:v>14.7566529744</c:v>
                </c:pt>
                <c:pt idx="11">
                  <c:v>17.155480454700001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673040"/>
        <c:axId val="376674160"/>
      </c:scatterChart>
      <c:valAx>
        <c:axId val="37667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76674160"/>
        <c:crosses val="autoZero"/>
        <c:crossBetween val="midCat"/>
      </c:valAx>
      <c:valAx>
        <c:axId val="3766741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766730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Sheet1!$AK$1:$AK$2</c:f>
              <c:strCache>
                <c:ptCount val="2"/>
                <c:pt idx="0">
                  <c:v>deq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20950635958838443"/>
                  <c:y val="-4.7514684127621158E-2"/>
                </c:manualLayout>
              </c:layout>
              <c:numFmt formatCode="General" sourceLinked="0"/>
            </c:trendlineLbl>
          </c:trendline>
          <c:xVal>
            <c:numRef>
              <c:f>Sheet1!$AJ$3:$AJ$18</c:f>
              <c:numCache>
                <c:formatCode>General</c:formatCode>
                <c:ptCount val="16"/>
                <c:pt idx="0">
                  <c:v>0.51310436806980553</c:v>
                </c:pt>
                <c:pt idx="1">
                  <c:v>0.21360217819959004</c:v>
                </c:pt>
                <c:pt idx="2">
                  <c:v>4.9181504736628412E-2</c:v>
                </c:pt>
                <c:pt idx="3">
                  <c:v>-4.673261464523959E-2</c:v>
                </c:pt>
                <c:pt idx="4">
                  <c:v>-9.5905860304101864E-2</c:v>
                </c:pt>
                <c:pt idx="5">
                  <c:v>-0.13754893393141954</c:v>
                </c:pt>
                <c:pt idx="6">
                  <c:v>-0.22663656300915269</c:v>
                </c:pt>
                <c:pt idx="7">
                  <c:v>-0.21842454350134988</c:v>
                </c:pt>
                <c:pt idx="8">
                  <c:v>-0.2697947452384164</c:v>
                </c:pt>
                <c:pt idx="9">
                  <c:v>-0.23715675171973594</c:v>
                </c:pt>
                <c:pt idx="10">
                  <c:v>-0.2891108887716598</c:v>
                </c:pt>
                <c:pt idx="11">
                  <c:v>-0.55950261818491498</c:v>
                </c:pt>
                <c:pt idx="12">
                  <c:v>-1.3484567505335887</c:v>
                </c:pt>
                <c:pt idx="13">
                  <c:v>-1.2108461680689242</c:v>
                </c:pt>
                <c:pt idx="14">
                  <c:v>-1.5721568526905871</c:v>
                </c:pt>
                <c:pt idx="15">
                  <c:v>-0.84689767461350041</c:v>
                </c:pt>
              </c:numCache>
            </c:numRef>
          </c:xVal>
          <c:yVal>
            <c:numRef>
              <c:f>Sheet1!$AK$3:$AK$18</c:f>
              <c:numCache>
                <c:formatCode>General</c:formatCode>
                <c:ptCount val="16"/>
                <c:pt idx="0">
                  <c:v>0.83001552313339833</c:v>
                </c:pt>
                <c:pt idx="1">
                  <c:v>0.9289793409634699</c:v>
                </c:pt>
                <c:pt idx="2">
                  <c:v>0.98266550827779042</c:v>
                </c:pt>
                <c:pt idx="3">
                  <c:v>1.0160193251750789</c:v>
                </c:pt>
                <c:pt idx="4">
                  <c:v>1.035374925391368</c:v>
                </c:pt>
                <c:pt idx="5">
                  <c:v>1.0418698530938064</c:v>
                </c:pt>
                <c:pt idx="6">
                  <c:v>1.0798336106330515</c:v>
                </c:pt>
                <c:pt idx="7">
                  <c:v>1.0686120347671162</c:v>
                </c:pt>
                <c:pt idx="8">
                  <c:v>1.0947098848961367</c:v>
                </c:pt>
                <c:pt idx="9">
                  <c:v>1.0770213540832465</c:v>
                </c:pt>
                <c:pt idx="10">
                  <c:v>1.0963640506572183</c:v>
                </c:pt>
                <c:pt idx="11">
                  <c:v>1.1877356217283062</c:v>
                </c:pt>
                <c:pt idx="12">
                  <c:v>1.4497669544111957</c:v>
                </c:pt>
                <c:pt idx="13">
                  <c:v>1.4016013497563105</c:v>
                </c:pt>
                <c:pt idx="14">
                  <c:v>1.5250760460301933</c:v>
                </c:pt>
                <c:pt idx="15">
                  <c:v>1.2816061949711681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400592"/>
        <c:axId val="369194880"/>
      </c:scatterChart>
      <c:valAx>
        <c:axId val="54140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69194880"/>
        <c:crossesAt val="0"/>
        <c:crossBetween val="midCat"/>
      </c:valAx>
      <c:valAx>
        <c:axId val="3691948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41400592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Sheet1!$AT$1</c:f>
              <c:strCache>
                <c:ptCount val="1"/>
                <c:pt idx="0">
                  <c:v>s/t_SMP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953718285214349"/>
                  <c:y val="4.12500000000000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Sheet1!$AS$2:$AS$11</c:f>
              <c:numCache>
                <c:formatCode>General</c:formatCode>
                <c:ptCount val="10"/>
                <c:pt idx="1">
                  <c:v>-4.3863214969817564E-2</c:v>
                </c:pt>
                <c:pt idx="2">
                  <c:v>0.1420546350084049</c:v>
                </c:pt>
                <c:pt idx="3">
                  <c:v>0.2316785683189086</c:v>
                </c:pt>
                <c:pt idx="4">
                  <c:v>0.2839159462601662</c:v>
                </c:pt>
                <c:pt idx="5">
                  <c:v>0.31029758448272571</c:v>
                </c:pt>
                <c:pt idx="6">
                  <c:v>0.3319209831695426</c:v>
                </c:pt>
                <c:pt idx="7">
                  <c:v>0.37387862877145028</c:v>
                </c:pt>
                <c:pt idx="8">
                  <c:v>0.37173121669812703</c:v>
                </c:pt>
                <c:pt idx="9">
                  <c:v>0.39326418783996248</c:v>
                </c:pt>
              </c:numCache>
            </c:numRef>
          </c:xVal>
          <c:yVal>
            <c:numRef>
              <c:f>Sheet1!$AT$2:$AT$11</c:f>
              <c:numCache>
                <c:formatCode>General</c:formatCode>
                <c:ptCount val="10"/>
                <c:pt idx="1">
                  <c:v>0.58196499393043877</c:v>
                </c:pt>
                <c:pt idx="2">
                  <c:v>0.61285520357090972</c:v>
                </c:pt>
                <c:pt idx="3">
                  <c:v>0.62018466780870662</c:v>
                </c:pt>
                <c:pt idx="4">
                  <c:v>0.63284085596805728</c:v>
                </c:pt>
                <c:pt idx="5">
                  <c:v>0.64072696390804318</c:v>
                </c:pt>
                <c:pt idx="6">
                  <c:v>0.6445002849767566</c:v>
                </c:pt>
                <c:pt idx="7">
                  <c:v>0.64745369957788146</c:v>
                </c:pt>
                <c:pt idx="8">
                  <c:v>0.64981454824309459</c:v>
                </c:pt>
                <c:pt idx="9">
                  <c:v>0.64695101810891353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76544"/>
        <c:axId val="442775424"/>
      </c:scatterChart>
      <c:valAx>
        <c:axId val="44277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2775424"/>
        <c:crosses val="autoZero"/>
        <c:crossBetween val="midCat"/>
      </c:valAx>
      <c:valAx>
        <c:axId val="44277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277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eT_vMean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Sheet1!$H$5:$H$13</c:f>
              <c:numCache>
                <c:formatCode>General</c:formatCode>
                <c:ptCount val="9"/>
                <c:pt idx="0">
                  <c:v>0.65620651893000004</c:v>
                </c:pt>
                <c:pt idx="1">
                  <c:v>0.656986559784</c:v>
                </c:pt>
                <c:pt idx="2">
                  <c:v>0.65858737946299994</c:v>
                </c:pt>
                <c:pt idx="3">
                  <c:v>0.66088328755000003</c:v>
                </c:pt>
                <c:pt idx="4">
                  <c:v>0.66466620831099998</c:v>
                </c:pt>
                <c:pt idx="5">
                  <c:v>0.66831205754800005</c:v>
                </c:pt>
                <c:pt idx="6">
                  <c:v>0.67281535626300004</c:v>
                </c:pt>
                <c:pt idx="7">
                  <c:v>0.67677387552299995</c:v>
                </c:pt>
                <c:pt idx="8">
                  <c:v>0.68159959106000001</c:v>
                </c:pt>
              </c:numCache>
            </c:numRef>
          </c:xVal>
          <c:yVal>
            <c:numRef>
              <c:f>Sheet1!$M$5:$M$13</c:f>
              <c:numCache>
                <c:formatCode>General</c:formatCode>
                <c:ptCount val="9"/>
                <c:pt idx="0">
                  <c:v>-9.9353481369999996E-2</c:v>
                </c:pt>
                <c:pt idx="1">
                  <c:v>-3.9132667046799997E-2</c:v>
                </c:pt>
                <c:pt idx="2">
                  <c:v>2.46058959109E-2</c:v>
                </c:pt>
                <c:pt idx="3">
                  <c:v>0.12786550727099999</c:v>
                </c:pt>
                <c:pt idx="4">
                  <c:v>0.24123689519399999</c:v>
                </c:pt>
                <c:pt idx="5">
                  <c:v>0.37897965477599999</c:v>
                </c:pt>
                <c:pt idx="6">
                  <c:v>0.52467660267000005</c:v>
                </c:pt>
                <c:pt idx="7">
                  <c:v>0.66333809320600001</c:v>
                </c:pt>
                <c:pt idx="8">
                  <c:v>0.82244170528500005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00336"/>
        <c:axId val="592299632"/>
      </c:scatterChart>
      <c:valAx>
        <c:axId val="36510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299632"/>
        <c:crosses val="autoZero"/>
        <c:crossBetween val="midCat"/>
      </c:valAx>
      <c:valAx>
        <c:axId val="59229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510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avgT_vMean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24342257217847768"/>
                  <c:y val="1.74095946340040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Sheet1!$B$2:$B$14</c:f>
              <c:numCache>
                <c:formatCode>General</c:formatCode>
                <c:ptCount val="13"/>
                <c:pt idx="0">
                  <c:v>0.27445761545300001</c:v>
                </c:pt>
                <c:pt idx="1">
                  <c:v>2.9321241071499999</c:v>
                </c:pt>
                <c:pt idx="2">
                  <c:v>7.2958134227700002</c:v>
                </c:pt>
                <c:pt idx="3">
                  <c:v>12.6645159101</c:v>
                </c:pt>
                <c:pt idx="4">
                  <c:v>18.692536509699998</c:v>
                </c:pt>
                <c:pt idx="5">
                  <c:v>25.174781428900001</c:v>
                </c:pt>
                <c:pt idx="6">
                  <c:v>31.936603830799999</c:v>
                </c:pt>
                <c:pt idx="7">
                  <c:v>39.091746239000003</c:v>
                </c:pt>
                <c:pt idx="8">
                  <c:v>46.318068554100002</c:v>
                </c:pt>
                <c:pt idx="9">
                  <c:v>53.602098507400001</c:v>
                </c:pt>
                <c:pt idx="10">
                  <c:v>60.737736992099997</c:v>
                </c:pt>
                <c:pt idx="11">
                  <c:v>67.499461242500004</c:v>
                </c:pt>
                <c:pt idx="12">
                  <c:v>73.596190287300004</c:v>
                </c:pt>
              </c:numCache>
            </c:numRef>
          </c:xVal>
          <c:yVal>
            <c:numRef>
              <c:f>Sheet1!$F$2:$F$14</c:f>
              <c:numCache>
                <c:formatCode>General</c:formatCode>
                <c:ptCount val="13"/>
                <c:pt idx="0">
                  <c:v>3.38300767307E-5</c:v>
                </c:pt>
                <c:pt idx="1">
                  <c:v>6.7451876430199995E-2</c:v>
                </c:pt>
                <c:pt idx="2">
                  <c:v>0.63316205617300003</c:v>
                </c:pt>
                <c:pt idx="3">
                  <c:v>1.71085025796</c:v>
                </c:pt>
                <c:pt idx="4">
                  <c:v>2.9644431186700002</c:v>
                </c:pt>
                <c:pt idx="5">
                  <c:v>4.5056537499699996</c:v>
                </c:pt>
                <c:pt idx="6">
                  <c:v>6.2781881118199996</c:v>
                </c:pt>
                <c:pt idx="7">
                  <c:v>8.2186370242900004</c:v>
                </c:pt>
                <c:pt idx="8">
                  <c:v>10.3800346884</c:v>
                </c:pt>
                <c:pt idx="9">
                  <c:v>12.5848932635</c:v>
                </c:pt>
                <c:pt idx="10">
                  <c:v>14.7566529744</c:v>
                </c:pt>
                <c:pt idx="11">
                  <c:v>17.155480454700001</c:v>
                </c:pt>
                <c:pt idx="12">
                  <c:v>19.3169453597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953184"/>
        <c:axId val="587801904"/>
      </c:scatterChart>
      <c:valAx>
        <c:axId val="44495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7801904"/>
        <c:crosses val="autoZero"/>
        <c:crossBetween val="midCat"/>
      </c:valAx>
      <c:valAx>
        <c:axId val="5878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495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Sheet1!$AI$3:$AI$13</c:f>
              <c:numCache>
                <c:formatCode>General</c:formatCode>
                <c:ptCount val="11"/>
                <c:pt idx="0">
                  <c:v>0.83001552313339833</c:v>
                </c:pt>
                <c:pt idx="1">
                  <c:v>1.7589948640968682</c:v>
                </c:pt>
                <c:pt idx="2">
                  <c:v>2.7416603723746586</c:v>
                </c:pt>
                <c:pt idx="3">
                  <c:v>3.7576796975497375</c:v>
                </c:pt>
                <c:pt idx="4">
                  <c:v>4.7930546229411055</c:v>
                </c:pt>
                <c:pt idx="5">
                  <c:v>5.8349244760349119</c:v>
                </c:pt>
                <c:pt idx="6">
                  <c:v>6.9147580866679634</c:v>
                </c:pt>
                <c:pt idx="7">
                  <c:v>7.9833701214350796</c:v>
                </c:pt>
                <c:pt idx="8">
                  <c:v>9.0780800063312164</c:v>
                </c:pt>
                <c:pt idx="9">
                  <c:v>10.155101360414463</c:v>
                </c:pt>
                <c:pt idx="10">
                  <c:v>11.251465411071681</c:v>
                </c:pt>
              </c:numCache>
            </c:numRef>
          </c:xVal>
          <c:yVal>
            <c:numRef>
              <c:f>Sheet1!$AL$3:$AL$13</c:f>
              <c:numCache>
                <c:formatCode>General</c:formatCode>
                <c:ptCount val="11"/>
                <c:pt idx="0">
                  <c:v>-0.32525806681426017</c:v>
                </c:pt>
                <c:pt idx="1">
                  <c:v>-0.13004175617092709</c:v>
                </c:pt>
                <c:pt idx="2">
                  <c:v>-2.95305721509183E-2</c:v>
                </c:pt>
                <c:pt idx="3">
                  <c:v>2.7980755907715333E-2</c:v>
                </c:pt>
                <c:pt idx="4">
                  <c:v>5.7669298422610565E-2</c:v>
                </c:pt>
                <c:pt idx="5">
                  <c:v>8.369060571716147E-2</c:v>
                </c:pt>
                <c:pt idx="6">
                  <c:v>0.13507227916123579</c:v>
                </c:pt>
                <c:pt idx="7">
                  <c:v>0.1332322728874191</c:v>
                </c:pt>
                <c:pt idx="8">
                  <c:v>0.16233642973825857</c:v>
                </c:pt>
                <c:pt idx="9">
                  <c:v>0.14633909435236689</c:v>
                </c:pt>
                <c:pt idx="10">
                  <c:v>0.17657633028652989</c:v>
                </c:pt>
              </c:numCache>
            </c:numRef>
          </c:yVal>
          <c:smooth val="1"/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[1]Sheet1!$AI$3:$AI$12</c:f>
              <c:numCache>
                <c:formatCode>General</c:formatCode>
                <c:ptCount val="10"/>
                <c:pt idx="0">
                  <c:v>0.54885439110167722</c:v>
                </c:pt>
                <c:pt idx="1">
                  <c:v>1.494020332286357</c:v>
                </c:pt>
                <c:pt idx="2">
                  <c:v>2.5273608384904778</c:v>
                </c:pt>
                <c:pt idx="3">
                  <c:v>3.5613136523300568</c:v>
                </c:pt>
                <c:pt idx="4">
                  <c:v>4.6529492295973638</c:v>
                </c:pt>
                <c:pt idx="5">
                  <c:v>5.7670722058091686</c:v>
                </c:pt>
                <c:pt idx="6">
                  <c:v>6.8988344312179581</c:v>
                </c:pt>
                <c:pt idx="7">
                  <c:v>8.0320898198764201</c:v>
                </c:pt>
                <c:pt idx="8">
                  <c:v>9.1821915803855738</c:v>
                </c:pt>
                <c:pt idx="9">
                  <c:v>10.336740142625192</c:v>
                </c:pt>
              </c:numCache>
            </c:numRef>
          </c:xVal>
          <c:yVal>
            <c:numRef>
              <c:f>[1]Sheet1!$AL$3:$AL$12</c:f>
              <c:numCache>
                <c:formatCode>General</c:formatCode>
                <c:ptCount val="10"/>
                <c:pt idx="0">
                  <c:v>-0.11371817385873463</c:v>
                </c:pt>
                <c:pt idx="1">
                  <c:v>-9.5152269178447421E-2</c:v>
                </c:pt>
                <c:pt idx="2">
                  <c:v>5.0663452787079413E-2</c:v>
                </c:pt>
                <c:pt idx="3">
                  <c:v>5.7354420816676618E-2</c:v>
                </c:pt>
                <c:pt idx="4">
                  <c:v>0.14798485489741264</c:v>
                </c:pt>
                <c:pt idx="5">
                  <c:v>0.17254173218149146</c:v>
                </c:pt>
                <c:pt idx="6">
                  <c:v>0.20885411923532787</c:v>
                </c:pt>
                <c:pt idx="7">
                  <c:v>0.22120932542206106</c:v>
                </c:pt>
                <c:pt idx="8">
                  <c:v>0.23093991906557673</c:v>
                </c:pt>
                <c:pt idx="9">
                  <c:v>0.2531760565938489</c:v>
                </c:pt>
              </c:numCache>
            </c:numRef>
          </c:yVal>
          <c:smooth val="1"/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[2]Sheet1!$AI$3:$AI$16</c:f>
              <c:numCache>
                <c:formatCode>General</c:formatCode>
                <c:ptCount val="14"/>
                <c:pt idx="0">
                  <c:v>-6.753334645742866E-3</c:v>
                </c:pt>
                <c:pt idx="1">
                  <c:v>4.9557312531724164E-2</c:v>
                </c:pt>
                <c:pt idx="2">
                  <c:v>0.44774792462942514</c:v>
                </c:pt>
                <c:pt idx="3">
                  <c:v>0.65572432833772676</c:v>
                </c:pt>
                <c:pt idx="4">
                  <c:v>1.0562161126028426</c:v>
                </c:pt>
                <c:pt idx="5">
                  <c:v>1.317925026807842</c:v>
                </c:pt>
                <c:pt idx="6">
                  <c:v>1.5762252616629322</c:v>
                </c:pt>
                <c:pt idx="7">
                  <c:v>1.9987447661231041</c:v>
                </c:pt>
                <c:pt idx="8">
                  <c:v>2.7295975622353241</c:v>
                </c:pt>
                <c:pt idx="9">
                  <c:v>3.6447866601874441</c:v>
                </c:pt>
                <c:pt idx="10">
                  <c:v>4.9533962104460727</c:v>
                </c:pt>
                <c:pt idx="11">
                  <c:v>6.072026441671861</c:v>
                </c:pt>
                <c:pt idx="12">
                  <c:v>7.3938581455549457</c:v>
                </c:pt>
                <c:pt idx="13">
                  <c:v>12.195872827034629</c:v>
                </c:pt>
              </c:numCache>
            </c:numRef>
          </c:xVal>
          <c:yVal>
            <c:numRef>
              <c:f>[2]Sheet1!$AL$3:$AL$16</c:f>
              <c:numCache>
                <c:formatCode>General</c:formatCode>
                <c:ptCount val="14"/>
                <c:pt idx="0">
                  <c:v>-0.53599328257875956</c:v>
                </c:pt>
                <c:pt idx="1">
                  <c:v>-0.10206301654403697</c:v>
                </c:pt>
                <c:pt idx="2">
                  <c:v>-0.18185043410289684</c:v>
                </c:pt>
                <c:pt idx="3">
                  <c:v>-0.40623641118784642</c:v>
                </c:pt>
                <c:pt idx="4">
                  <c:v>-0.22813569225052713</c:v>
                </c:pt>
                <c:pt idx="5">
                  <c:v>-0.59055685902794042</c:v>
                </c:pt>
                <c:pt idx="6">
                  <c:v>-0.24307601010757854</c:v>
                </c:pt>
                <c:pt idx="7">
                  <c:v>-0.33319520988695417</c:v>
                </c:pt>
                <c:pt idx="8">
                  <c:v>-0.2291658167520477</c:v>
                </c:pt>
                <c:pt idx="9">
                  <c:v>-0.19752223571742861</c:v>
                </c:pt>
                <c:pt idx="10">
                  <c:v>-0.15975059373886086</c:v>
                </c:pt>
                <c:pt idx="11">
                  <c:v>-0.19939303947464121</c:v>
                </c:pt>
                <c:pt idx="12">
                  <c:v>-6.7404537958304811E-2</c:v>
                </c:pt>
                <c:pt idx="13">
                  <c:v>-4.6232642187011341E-2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226368"/>
        <c:axId val="341226928"/>
      </c:scatterChart>
      <c:valAx>
        <c:axId val="34122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1226928"/>
        <c:crosses val="autoZero"/>
        <c:crossBetween val="midCat"/>
      </c:valAx>
      <c:valAx>
        <c:axId val="3412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122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862440</xdr:colOff>
      <xdr:row>18</xdr:row>
      <xdr:rowOff>69120</xdr:rowOff>
    </xdr:from>
    <xdr:to>
      <xdr:col>27</xdr:col>
      <xdr:colOff>781440</xdr:colOff>
      <xdr:row>38</xdr:row>
      <xdr:rowOff>57600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33</xdr:col>
      <xdr:colOff>106800</xdr:colOff>
      <xdr:row>18</xdr:row>
      <xdr:rowOff>84720</xdr:rowOff>
    </xdr:from>
    <xdr:to>
      <xdr:col>40</xdr:col>
      <xdr:colOff>547115</xdr:colOff>
      <xdr:row>38</xdr:row>
      <xdr:rowOff>73200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27</xdr:col>
      <xdr:colOff>217080</xdr:colOff>
      <xdr:row>18</xdr:row>
      <xdr:rowOff>16560</xdr:rowOff>
    </xdr:from>
    <xdr:to>
      <xdr:col>33</xdr:col>
      <xdr:colOff>503640</xdr:colOff>
      <xdr:row>38</xdr:row>
      <xdr:rowOff>5040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253698</xdr:colOff>
      <xdr:row>18</xdr:row>
      <xdr:rowOff>100303</xdr:rowOff>
    </xdr:from>
    <xdr:to>
      <xdr:col>16</xdr:col>
      <xdr:colOff>816430</xdr:colOff>
      <xdr:row>38</xdr:row>
      <xdr:rowOff>88783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40</xdr:col>
      <xdr:colOff>664560</xdr:colOff>
      <xdr:row>18</xdr:row>
      <xdr:rowOff>150480</xdr:rowOff>
    </xdr:from>
    <xdr:to>
      <xdr:col>48</xdr:col>
      <xdr:colOff>309857</xdr:colOff>
      <xdr:row>38</xdr:row>
      <xdr:rowOff>138960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55</xdr:col>
      <xdr:colOff>80683</xdr:colOff>
      <xdr:row>0</xdr:row>
      <xdr:rowOff>165847</xdr:rowOff>
    </xdr:from>
    <xdr:to>
      <xdr:col>60</xdr:col>
      <xdr:colOff>708212</xdr:colOff>
      <xdr:row>17</xdr:row>
      <xdr:rowOff>13447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968829</xdr:colOff>
      <xdr:row>17</xdr:row>
      <xdr:rowOff>70758</xdr:rowOff>
    </xdr:from>
    <xdr:to>
      <xdr:col>11</xdr:col>
      <xdr:colOff>707572</xdr:colOff>
      <xdr:row>34</xdr:row>
      <xdr:rowOff>38101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17</xdr:row>
      <xdr:rowOff>125186</xdr:rowOff>
    </xdr:from>
    <xdr:to>
      <xdr:col>4</xdr:col>
      <xdr:colOff>783771</xdr:colOff>
      <xdr:row>34</xdr:row>
      <xdr:rowOff>92529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57</xdr:col>
      <xdr:colOff>0</xdr:colOff>
      <xdr:row>19</xdr:row>
      <xdr:rowOff>0</xdr:rowOff>
    </xdr:from>
    <xdr:to>
      <xdr:col>62</xdr:col>
      <xdr:colOff>598715</xdr:colOff>
      <xdr:row>35</xdr:row>
      <xdr:rowOff>130629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849086</xdr:colOff>
      <xdr:row>19</xdr:row>
      <xdr:rowOff>65314</xdr:rowOff>
    </xdr:from>
    <xdr:to>
      <xdr:col>21</xdr:col>
      <xdr:colOff>881743</xdr:colOff>
      <xdr:row>36</xdr:row>
      <xdr:rowOff>32657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P_P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MP_5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I3">
            <v>0.54885439110167722</v>
          </cell>
          <cell r="AL3">
            <v>-0.11371817385873463</v>
          </cell>
        </row>
        <row r="4">
          <cell r="AI4">
            <v>1.494020332286357</v>
          </cell>
          <cell r="AL4">
            <v>-9.5152269178447421E-2</v>
          </cell>
        </row>
        <row r="5">
          <cell r="AI5">
            <v>2.5273608384904778</v>
          </cell>
          <cell r="AL5">
            <v>5.0663452787079413E-2</v>
          </cell>
        </row>
        <row r="6">
          <cell r="AI6">
            <v>3.5613136523300568</v>
          </cell>
          <cell r="AL6">
            <v>5.7354420816676618E-2</v>
          </cell>
        </row>
        <row r="7">
          <cell r="AI7">
            <v>4.6529492295973638</v>
          </cell>
          <cell r="AL7">
            <v>0.14798485489741264</v>
          </cell>
        </row>
        <row r="8">
          <cell r="AI8">
            <v>5.7670722058091686</v>
          </cell>
          <cell r="AL8">
            <v>0.17254173218149146</v>
          </cell>
        </row>
        <row r="9">
          <cell r="AI9">
            <v>6.8988344312179581</v>
          </cell>
          <cell r="AL9">
            <v>0.20885411923532787</v>
          </cell>
        </row>
        <row r="10">
          <cell r="AI10">
            <v>8.0320898198764201</v>
          </cell>
          <cell r="AL10">
            <v>0.22120932542206106</v>
          </cell>
        </row>
        <row r="11">
          <cell r="AI11">
            <v>9.1821915803855738</v>
          </cell>
          <cell r="AL11">
            <v>0.23093991906557673</v>
          </cell>
        </row>
        <row r="12">
          <cell r="AI12">
            <v>10.336740142625192</v>
          </cell>
          <cell r="AL12">
            <v>0.2531760565938489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I3">
            <v>-6.753334645742866E-3</v>
          </cell>
          <cell r="AL3">
            <v>-0.53599328257875956</v>
          </cell>
        </row>
        <row r="4">
          <cell r="AI4">
            <v>4.9557312531724164E-2</v>
          </cell>
          <cell r="AL4">
            <v>-0.10206301654403697</v>
          </cell>
        </row>
        <row r="5">
          <cell r="AI5">
            <v>0.44774792462942514</v>
          </cell>
          <cell r="AL5">
            <v>-0.18185043410289684</v>
          </cell>
        </row>
        <row r="6">
          <cell r="AI6">
            <v>0.65572432833772676</v>
          </cell>
          <cell r="AL6">
            <v>-0.40623641118784642</v>
          </cell>
        </row>
        <row r="7">
          <cell r="AI7">
            <v>1.0562161126028426</v>
          </cell>
          <cell r="AL7">
            <v>-0.22813569225052713</v>
          </cell>
        </row>
        <row r="8">
          <cell r="AI8">
            <v>1.317925026807842</v>
          </cell>
          <cell r="AL8">
            <v>-0.59055685902794042</v>
          </cell>
        </row>
        <row r="9">
          <cell r="AI9">
            <v>1.5762252616629322</v>
          </cell>
          <cell r="AL9">
            <v>-0.24307601010757854</v>
          </cell>
        </row>
        <row r="10">
          <cell r="AI10">
            <v>1.9987447661231041</v>
          </cell>
          <cell r="AL10">
            <v>-0.33319520988695417</v>
          </cell>
        </row>
        <row r="11">
          <cell r="AI11">
            <v>2.7295975622353241</v>
          </cell>
          <cell r="AL11">
            <v>-0.2291658167520477</v>
          </cell>
        </row>
        <row r="12">
          <cell r="AI12">
            <v>3.6447866601874441</v>
          </cell>
          <cell r="AL12">
            <v>-0.19752223571742861</v>
          </cell>
        </row>
        <row r="13">
          <cell r="AI13">
            <v>4.9533962104460727</v>
          </cell>
          <cell r="AL13">
            <v>-0.15975059373886086</v>
          </cell>
        </row>
        <row r="14">
          <cell r="AI14">
            <v>6.072026441671861</v>
          </cell>
          <cell r="AL14">
            <v>-0.19939303947464121</v>
          </cell>
        </row>
        <row r="15">
          <cell r="AI15">
            <v>7.3938581455549457</v>
          </cell>
          <cell r="AL15">
            <v>-6.7404537958304811E-2</v>
          </cell>
        </row>
        <row r="16">
          <cell r="AI16">
            <v>12.195872827034629</v>
          </cell>
          <cell r="AL16">
            <v>-4.6232642187011341E-2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9"/>
  <sheetViews>
    <sheetView tabSelected="1" topLeftCell="AT1" zoomScale="70" zoomScaleNormal="70" workbookViewId="0">
      <selection activeCell="BB2" sqref="BB2"/>
    </sheetView>
  </sheetViews>
  <sheetFormatPr defaultRowHeight="13.2" x14ac:dyDescent="0.25"/>
  <cols>
    <col min="1" max="5" width="13.77734375" style="1"/>
    <col min="6" max="7" width="18.5546875" style="1"/>
    <col min="8" max="8" width="12.77734375" style="1"/>
    <col min="9" max="9" width="12.77734375" style="1" customWidth="1"/>
    <col min="10" max="10" width="12.77734375" style="1"/>
    <col min="11" max="11" width="13.33203125" style="1"/>
    <col min="12" max="12" width="12.77734375" style="1"/>
    <col min="13" max="13" width="13.33203125" style="1"/>
    <col min="14" max="15" width="12.77734375" style="1"/>
    <col min="16" max="16" width="13.77734375" style="1"/>
    <col min="17" max="17" width="14.33203125" style="1"/>
    <col min="18" max="19" width="8.88671875" style="1"/>
    <col min="20" max="20" width="6.44140625" style="1"/>
    <col min="21" max="28" width="13.77734375" style="1"/>
    <col min="29" max="29" width="18.5546875" style="1"/>
    <col min="30" max="30" width="10.6640625" style="1"/>
    <col min="31" max="35" width="11.5546875" style="1"/>
    <col min="36" max="36" width="8.88671875" style="1"/>
    <col min="37" max="37" width="11.5546875" style="1"/>
    <col min="38" max="38" width="8.88671875" style="1"/>
    <col min="39" max="46" width="11.5546875" style="1"/>
    <col min="47" max="55" width="8.88671875" style="1"/>
    <col min="56" max="1037" width="11.5546875" style="1"/>
    <col min="1038" max="16384" width="8.88671875" style="1"/>
  </cols>
  <sheetData>
    <row r="1" spans="1:5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2" t="s">
        <v>32</v>
      </c>
      <c r="AJ1" s="1" t="s">
        <v>33</v>
      </c>
      <c r="AK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44</v>
      </c>
      <c r="AV1" s="1" t="s">
        <v>43</v>
      </c>
      <c r="AX1" s="1" t="s">
        <v>45</v>
      </c>
      <c r="AY1" s="1" t="s">
        <v>46</v>
      </c>
      <c r="BA1" s="1" t="s">
        <v>47</v>
      </c>
      <c r="BB1" s="1" t="s">
        <v>48</v>
      </c>
    </row>
    <row r="2" spans="1:55" x14ac:dyDescent="0.25">
      <c r="A2" s="1">
        <v>0.18927422289900001</v>
      </c>
      <c r="B2" s="1">
        <v>0.27445761545300001</v>
      </c>
      <c r="C2" s="1">
        <v>0.216604126087</v>
      </c>
      <c r="D2" s="1">
        <v>2.5054531867000002E-4</v>
      </c>
      <c r="E2" s="1">
        <v>7.26874984778E-4</v>
      </c>
      <c r="F2" s="1">
        <v>3.38300767307E-5</v>
      </c>
      <c r="G2" s="1">
        <v>8.8012812041799997E-5</v>
      </c>
      <c r="H2" s="1">
        <v>0.669157311059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S2" s="1">
        <f>1.35*(AM2/5850000)^(-0.0085)</f>
        <v>1.4414073876265627</v>
      </c>
      <c r="T2" s="1">
        <v>47684</v>
      </c>
      <c r="U2" s="1">
        <v>1446.4643691399999</v>
      </c>
      <c r="V2" s="1">
        <v>1405.6445962800001</v>
      </c>
      <c r="W2" s="1">
        <v>4626.5361883799997</v>
      </c>
      <c r="X2" s="1">
        <v>5.6205037251799999</v>
      </c>
      <c r="Y2" s="1">
        <v>4.21834734761</v>
      </c>
      <c r="Z2" s="1">
        <v>1547.3016110900001</v>
      </c>
      <c r="AA2" s="1">
        <v>1500.702327</v>
      </c>
      <c r="AB2" s="1">
        <v>4838.2050772800003</v>
      </c>
      <c r="AC2" s="1">
        <v>7.0953452014199995E-4</v>
      </c>
      <c r="AD2" s="1">
        <f t="shared" ref="AD2:AD18" si="0">-(0.4*AH2+0.08*P2)</f>
        <v>0</v>
      </c>
      <c r="AE2" s="2">
        <f t="shared" ref="AE2:AE18" si="1">-(0.4*(Q2+0.15900398607)+0.08*P2)</f>
        <v>-6.3601594427999994E-2</v>
      </c>
      <c r="AF2" s="1">
        <f t="shared" ref="AF2:AF18" si="2">0.4*I2+0.08*M2</f>
        <v>0</v>
      </c>
      <c r="AG2" s="1">
        <f t="shared" ref="AG2:AG18" si="3">-100*((H2+1)/(0.669157311059+1)-1)</f>
        <v>0</v>
      </c>
      <c r="AH2" s="1">
        <f t="shared" ref="AH2:AH18" si="4">(AG2-P2)/2</f>
        <v>0</v>
      </c>
      <c r="AI2" s="1">
        <f>2/3*(P2-Q2)</f>
        <v>0</v>
      </c>
      <c r="AM2" s="1">
        <f t="shared" ref="AM2:AM18" si="5">(Z2+AA2+AB2)/3</f>
        <v>2628.7363384566665</v>
      </c>
      <c r="AN2" s="1">
        <f t="shared" ref="AN2:AN18" si="6">(AB2-AA2)</f>
        <v>3337.5027502800003</v>
      </c>
      <c r="AO2" s="1">
        <v>0</v>
      </c>
      <c r="AP2" s="1">
        <v>0</v>
      </c>
      <c r="AQ2" s="1">
        <f t="shared" ref="AQ2:AQ18" si="7">SQRT(Z2/(Z2+2*AB2))</f>
        <v>0.37129511577523239</v>
      </c>
      <c r="AR2" s="1">
        <f t="shared" ref="AR2:AR18" si="8">SQRT(AB2/(Z2+2*AB2))</f>
        <v>0.65655918887845011</v>
      </c>
      <c r="AU2" s="1">
        <f>B2/0.005*0.2*(1+0.01*I2)+D2/0.005*0.04*(1+0.01*K2)</f>
        <v>10.980308980669362</v>
      </c>
      <c r="AV2" s="1">
        <f>Z2*0.2*(1-0.01*AH2)*0.04*(1-0.01*P2)</f>
        <v>12.378412888720002</v>
      </c>
      <c r="AW2" s="1">
        <f>AU2/AV2</f>
        <v>0.88705305594349004</v>
      </c>
      <c r="AX2" s="1">
        <f>Y2*1000*0.2^2*(1-2*0.01*AH2)+F2/0.005*2*0.4*(1+0.01*K2)</f>
        <v>168.73930671667694</v>
      </c>
      <c r="AY2" s="1">
        <f>AB2*0.2^2*(1-0.01*AH2)^2</f>
        <v>193.52820309120006</v>
      </c>
      <c r="AZ2" s="1">
        <f>AX2/AY2</f>
        <v>0.87191067772772446</v>
      </c>
      <c r="BA2" s="1">
        <f>B2/0.005*0.04*(1-0.01*B2)</f>
        <v>2.1896347650095884</v>
      </c>
      <c r="BB2" s="1">
        <f>F2/0.005*0.2*(1-0.01*AH2)</f>
        <v>1.3532030692279999E-3</v>
      </c>
      <c r="BC2" s="1">
        <f>BA2/BB2</f>
        <v>1618.1124731403183</v>
      </c>
    </row>
    <row r="3" spans="1:55" x14ac:dyDescent="0.25">
      <c r="A3" s="1">
        <v>2.0630845361499999</v>
      </c>
      <c r="B3" s="1">
        <v>2.9321241071499999</v>
      </c>
      <c r="C3" s="1">
        <v>1.4605614088900001</v>
      </c>
      <c r="D3" s="1">
        <v>0.18161164238899999</v>
      </c>
      <c r="E3" s="1">
        <v>0.184185284566</v>
      </c>
      <c r="F3" s="1">
        <v>6.7451876430199995E-2</v>
      </c>
      <c r="G3" s="1">
        <v>8.8709591069900007E-2</v>
      </c>
      <c r="H3" s="1">
        <v>0.66059279198599996</v>
      </c>
      <c r="I3" s="1">
        <v>0.17679806481300001</v>
      </c>
      <c r="J3" s="1">
        <v>8.9736898301799997E-2</v>
      </c>
      <c r="K3" s="1">
        <v>-7.51942975664E-3</v>
      </c>
      <c r="L3" s="1">
        <v>2.2651673506499999E-2</v>
      </c>
      <c r="M3" s="1">
        <v>-0.18278724329400001</v>
      </c>
      <c r="N3" s="1">
        <v>0.52469359698600004</v>
      </c>
      <c r="O3" s="1">
        <v>8.28251332466E-2</v>
      </c>
      <c r="P3" s="1">
        <v>1.0010503124900001</v>
      </c>
      <c r="Q3" s="1">
        <v>-0.49573622328900002</v>
      </c>
      <c r="R3" s="1">
        <f>P3/Q3</f>
        <v>-2.0193204883202904</v>
      </c>
      <c r="S3" s="1">
        <f t="shared" ref="S3:S18" si="9">1.35*(AM3/5850000)^(-0.0085)</f>
        <v>1.4124178388240691</v>
      </c>
      <c r="T3" s="1">
        <v>47684</v>
      </c>
      <c r="U3" s="1">
        <v>15970.516851599999</v>
      </c>
      <c r="V3" s="1">
        <v>15464.952757700001</v>
      </c>
      <c r="W3" s="1">
        <v>51026.175265799997</v>
      </c>
      <c r="X3" s="1">
        <v>62.2247540535</v>
      </c>
      <c r="Y3" s="1">
        <v>46.231109236999998</v>
      </c>
      <c r="Z3" s="1">
        <v>16597.014188500001</v>
      </c>
      <c r="AA3" s="1">
        <v>16165.8181047</v>
      </c>
      <c r="AB3" s="1">
        <v>53323.2485514</v>
      </c>
      <c r="AC3" s="1">
        <v>9.9960518485399993E-4</v>
      </c>
      <c r="AD3" s="1">
        <f t="shared" si="0"/>
        <v>1.7505163884838915E-2</v>
      </c>
      <c r="AE3" s="2">
        <f t="shared" si="1"/>
        <v>5.4608869888400025E-2</v>
      </c>
      <c r="AF3" s="1">
        <f t="shared" si="2"/>
        <v>5.6096246461680009E-2</v>
      </c>
      <c r="AG3" s="1">
        <f t="shared" si="3"/>
        <v>0.51310436806980553</v>
      </c>
      <c r="AH3" s="1">
        <f t="shared" si="4"/>
        <v>-0.24397297221009728</v>
      </c>
      <c r="AI3" s="1">
        <f t="shared" ref="AI3:AI18" si="10">2/3*(P3-AH3)</f>
        <v>0.83001552313339833</v>
      </c>
      <c r="AJ3" s="1">
        <f t="shared" ref="AJ3:AJ18" si="11">AG3-AG2</f>
        <v>0.51310436806980553</v>
      </c>
      <c r="AK3" s="1">
        <f t="shared" ref="AK3:AK18" si="12">AI3-AI2</f>
        <v>0.83001552313339833</v>
      </c>
      <c r="AL3" s="1">
        <f>(-AJ3/AK3)/(1.35*(AM3/3255000)^(-0.0723))</f>
        <v>-0.32525806681426017</v>
      </c>
      <c r="AM3" s="1">
        <f t="shared" si="5"/>
        <v>28695.360281533332</v>
      </c>
      <c r="AN3" s="1">
        <f t="shared" si="6"/>
        <v>37157.430446700004</v>
      </c>
      <c r="AO3" s="1">
        <f t="shared" ref="AO3:AO18" si="13">(P3-P2)</f>
        <v>1.0010503124900001</v>
      </c>
      <c r="AP3" s="1">
        <f t="shared" ref="AP3:AP18" si="14">(AH3-AH2)</f>
        <v>-0.24397297221009728</v>
      </c>
      <c r="AQ3" s="1">
        <f t="shared" si="7"/>
        <v>0.36697201879640795</v>
      </c>
      <c r="AR3" s="1">
        <f t="shared" si="8"/>
        <v>0.65777334144083732</v>
      </c>
      <c r="AS3" s="1">
        <f t="shared" ref="AS3:AS18" si="15">-(AO3*AQ3+2*AP3*AR3)/(SQRT(2)*(AO3*AR3-AP3*AQ3))</f>
        <v>-4.3863214969817564E-2</v>
      </c>
      <c r="AT3" s="1">
        <f t="shared" ref="AT3:AT18" si="16">SQRT((AB3+Z3*2)*(2*AB3+Z3)/(9*AB3*Z3)-1)</f>
        <v>0.58196499393043877</v>
      </c>
      <c r="AU3" s="1">
        <f t="shared" ref="AU3:AU18" si="17">B3/0.005*0.2*(1+0.01*I3)+D3/0.005*0.04*(1+0.01*K3)</f>
        <v>118.94510572300725</v>
      </c>
      <c r="AV3" s="1">
        <f t="shared" ref="AV3:AV18" si="18">Z3*0.2*(1-0.01*AH3)*0.04*(1-0.01*P3)</f>
        <v>131.76765285866205</v>
      </c>
      <c r="AW3" s="1">
        <f t="shared" ref="AW3:AW18" si="19">AU3/AV3</f>
        <v>0.90268820262429161</v>
      </c>
      <c r="AX3" s="1">
        <f t="shared" ref="AX3:AX18" si="20">Y3*1000*0.2^2*(1-2*0.01*AH3)+F3/0.005*2*0.4*(1+0.01*K3)</f>
        <v>1869.0591710926935</v>
      </c>
      <c r="AY3" s="1">
        <f t="shared" ref="AY3:AY18" si="21">AB3*0.2^2*(1-0.01*AH3)^2</f>
        <v>2143.3501830042051</v>
      </c>
      <c r="AZ3" s="1">
        <f t="shared" ref="AZ3:AZ18" si="22">AX3/AY3</f>
        <v>0.87202697250010064</v>
      </c>
      <c r="BA3" s="1">
        <f t="shared" ref="BA3:BA18" si="23">B3/0.005*0.04*(1-0.01*P3)</f>
        <v>23.222176556902241</v>
      </c>
      <c r="BB3" s="1">
        <f t="shared" ref="BB3:BB18" si="24">F3/0.005*0.2*(1-0.01*AH3)</f>
        <v>2.7046576311175299</v>
      </c>
      <c r="BC3" s="1">
        <f t="shared" ref="BC3:BC18" si="25">BA3/BB3</f>
        <v>8.5859948740747409</v>
      </c>
    </row>
    <row r="4" spans="1:55" x14ac:dyDescent="0.25">
      <c r="A4" s="1">
        <v>5.4805348782100003</v>
      </c>
      <c r="B4" s="1">
        <v>7.2958134227700002</v>
      </c>
      <c r="C4" s="1">
        <v>2.73331159504</v>
      </c>
      <c r="D4" s="1">
        <v>1.8521358728099999</v>
      </c>
      <c r="E4" s="1">
        <v>0.87778327977199999</v>
      </c>
      <c r="F4" s="1">
        <v>0.63316205617300003</v>
      </c>
      <c r="G4" s="1">
        <v>0.52746978156000002</v>
      </c>
      <c r="H4" s="1">
        <v>0.65702743561200005</v>
      </c>
      <c r="I4" s="1">
        <v>0.46986191804100003</v>
      </c>
      <c r="J4" s="1">
        <v>0.183222634301</v>
      </c>
      <c r="K4" s="1">
        <v>0.10195335522100001</v>
      </c>
      <c r="L4" s="1">
        <v>5.8830021534300003E-2</v>
      </c>
      <c r="M4" s="1">
        <v>-0.137014171622</v>
      </c>
      <c r="N4" s="1">
        <v>0.52697619168800003</v>
      </c>
      <c r="O4" s="1">
        <v>0.30869065057900003</v>
      </c>
      <c r="P4" s="1">
        <v>2.0012303795199999</v>
      </c>
      <c r="Q4" s="1">
        <v>-0.99773667972999991</v>
      </c>
      <c r="R4" s="1">
        <f t="shared" ref="R4:R18" si="26">P4/Q4</f>
        <v>-2.0057700795981139</v>
      </c>
      <c r="S4" s="1">
        <f t="shared" si="9"/>
        <v>1.4004725933775741</v>
      </c>
      <c r="T4" s="1">
        <v>47684</v>
      </c>
      <c r="U4" s="1">
        <v>42043.288647300004</v>
      </c>
      <c r="V4" s="1">
        <v>40636.755271599999</v>
      </c>
      <c r="W4" s="1">
        <v>139259.721017</v>
      </c>
      <c r="X4" s="1">
        <v>173.419804274</v>
      </c>
      <c r="Y4" s="1">
        <v>127.599621309</v>
      </c>
      <c r="Z4" s="1">
        <v>43623.728898499998</v>
      </c>
      <c r="AA4" s="1">
        <v>42065.519778200003</v>
      </c>
      <c r="AB4" s="1">
        <v>148131.74262199999</v>
      </c>
      <c r="AC4" s="1">
        <v>9.8911207183899992E-4</v>
      </c>
      <c r="AD4" s="1">
        <f t="shared" si="0"/>
        <v>9.480633628852092E-2</v>
      </c>
      <c r="AE4" s="2">
        <f t="shared" si="1"/>
        <v>0.17539464710239999</v>
      </c>
      <c r="AF4" s="1">
        <f t="shared" si="2"/>
        <v>0.17698363348664004</v>
      </c>
      <c r="AG4" s="1">
        <f t="shared" si="3"/>
        <v>0.72670654626939557</v>
      </c>
      <c r="AH4" s="1">
        <f t="shared" si="4"/>
        <v>-0.63726191662530218</v>
      </c>
      <c r="AI4" s="1">
        <f t="shared" si="10"/>
        <v>1.7589948640968682</v>
      </c>
      <c r="AJ4" s="1">
        <f t="shared" si="11"/>
        <v>0.21360217819959004</v>
      </c>
      <c r="AK4" s="1">
        <f t="shared" si="12"/>
        <v>0.9289793409634699</v>
      </c>
      <c r="AL4" s="1">
        <f t="shared" ref="AL4:AL18" si="27">(-AJ4/AK4)/(1.35*(AM4/3255000)^(-0.0723))</f>
        <v>-0.13004175617092709</v>
      </c>
      <c r="AM4" s="1">
        <f t="shared" si="5"/>
        <v>77940.330432899995</v>
      </c>
      <c r="AN4" s="1">
        <f t="shared" si="6"/>
        <v>106066.22284379999</v>
      </c>
      <c r="AO4" s="1">
        <f t="shared" si="13"/>
        <v>1.0001800670299998</v>
      </c>
      <c r="AP4" s="1">
        <f t="shared" si="14"/>
        <v>-0.3932889444152049</v>
      </c>
      <c r="AQ4" s="1">
        <f t="shared" si="7"/>
        <v>0.35825641778041412</v>
      </c>
      <c r="AR4" s="1">
        <f t="shared" si="8"/>
        <v>0.66017131834060516</v>
      </c>
      <c r="AS4" s="1">
        <f t="shared" si="15"/>
        <v>0.1420546350084049</v>
      </c>
      <c r="AT4" s="1">
        <f t="shared" si="16"/>
        <v>0.61285520357090972</v>
      </c>
      <c r="AU4" s="1">
        <f t="shared" si="17"/>
        <v>308.0359403660014</v>
      </c>
      <c r="AV4" s="1">
        <f t="shared" si="18"/>
        <v>344.1852130027595</v>
      </c>
      <c r="AW4" s="1">
        <f t="shared" si="19"/>
        <v>0.89497145353403584</v>
      </c>
      <c r="AX4" s="1">
        <f t="shared" si="20"/>
        <v>5270.4455695301494</v>
      </c>
      <c r="AY4" s="1">
        <f t="shared" si="21"/>
        <v>6001.0293062854644</v>
      </c>
      <c r="AZ4" s="1">
        <f t="shared" si="22"/>
        <v>0.87825692902547514</v>
      </c>
      <c r="BA4" s="1">
        <f t="shared" si="23"/>
        <v>57.198459104963433</v>
      </c>
      <c r="BB4" s="1">
        <f t="shared" si="24"/>
        <v>25.487878273100488</v>
      </c>
      <c r="BC4" s="1">
        <f t="shared" si="25"/>
        <v>2.2441436078784873</v>
      </c>
    </row>
    <row r="5" spans="1:55" x14ac:dyDescent="0.25">
      <c r="A5" s="1">
        <v>10.0139886019</v>
      </c>
      <c r="B5" s="1">
        <v>12.6645159101</v>
      </c>
      <c r="C5" s="1">
        <v>4.1068541877899998</v>
      </c>
      <c r="D5" s="1">
        <v>5.4606799222599998</v>
      </c>
      <c r="E5" s="1">
        <v>1.67299710884</v>
      </c>
      <c r="F5" s="1">
        <v>1.71085025796</v>
      </c>
      <c r="G5" s="1">
        <v>1.1486681027500001</v>
      </c>
      <c r="H5" s="1">
        <v>0.65620651893000004</v>
      </c>
      <c r="I5" s="1">
        <v>0.82744041210599995</v>
      </c>
      <c r="J5" s="1">
        <v>0.27941531456699997</v>
      </c>
      <c r="K5" s="1">
        <v>0.321316846893</v>
      </c>
      <c r="L5" s="1">
        <v>0.134972896121</v>
      </c>
      <c r="M5" s="1">
        <v>-9.9353481369999996E-2</v>
      </c>
      <c r="N5" s="1">
        <v>0.63935994217500003</v>
      </c>
      <c r="O5" s="1">
        <v>0.59888676759699999</v>
      </c>
      <c r="P5" s="1">
        <v>3.0002897227099998</v>
      </c>
      <c r="Q5" s="1">
        <v>-1.570613056</v>
      </c>
      <c r="R5" s="1">
        <f t="shared" si="26"/>
        <v>-1.910266638398554</v>
      </c>
      <c r="S5" s="1">
        <f t="shared" si="9"/>
        <v>1.393517029816761</v>
      </c>
      <c r="T5" s="1">
        <v>47684</v>
      </c>
      <c r="U5" s="1">
        <v>75493.355345300006</v>
      </c>
      <c r="V5" s="1">
        <v>71856.362167700005</v>
      </c>
      <c r="W5" s="1">
        <v>251559.423091</v>
      </c>
      <c r="X5" s="1">
        <v>315.93888082400002</v>
      </c>
      <c r="Y5" s="1">
        <v>229.79697229999999</v>
      </c>
      <c r="Z5" s="1">
        <v>77898.771546000004</v>
      </c>
      <c r="AA5" s="1">
        <v>74143.694971999998</v>
      </c>
      <c r="AB5" s="1">
        <v>267983.08459799999</v>
      </c>
      <c r="AC5" s="1">
        <v>6.0785325738599999E-4</v>
      </c>
      <c r="AD5" s="1">
        <f t="shared" si="0"/>
        <v>0.20485715652399522</v>
      </c>
      <c r="AE5" s="2">
        <f t="shared" si="1"/>
        <v>0.32462045015519997</v>
      </c>
      <c r="AF5" s="1">
        <f t="shared" si="2"/>
        <v>0.3230278863328</v>
      </c>
      <c r="AG5" s="1">
        <f t="shared" si="3"/>
        <v>0.77588805100602398</v>
      </c>
      <c r="AH5" s="1">
        <f t="shared" si="4"/>
        <v>-1.1122008358519879</v>
      </c>
      <c r="AI5" s="1">
        <f t="shared" si="10"/>
        <v>2.7416603723746586</v>
      </c>
      <c r="AJ5" s="1">
        <f t="shared" si="11"/>
        <v>4.9181504736628412E-2</v>
      </c>
      <c r="AK5" s="1">
        <f t="shared" si="12"/>
        <v>0.98266550827779042</v>
      </c>
      <c r="AL5" s="1">
        <f t="shared" si="27"/>
        <v>-2.95305721509183E-2</v>
      </c>
      <c r="AM5" s="1">
        <f t="shared" si="5"/>
        <v>140008.51703866667</v>
      </c>
      <c r="AN5" s="1">
        <f t="shared" si="6"/>
        <v>193839.38962599999</v>
      </c>
      <c r="AO5" s="1">
        <f t="shared" si="13"/>
        <v>0.99905934318999989</v>
      </c>
      <c r="AP5" s="1">
        <f t="shared" si="14"/>
        <v>-0.47493891922668574</v>
      </c>
      <c r="AQ5" s="1">
        <f t="shared" si="7"/>
        <v>0.35622868623402199</v>
      </c>
      <c r="AR5" s="1">
        <f t="shared" si="8"/>
        <v>0.66071972995513861</v>
      </c>
      <c r="AS5" s="1">
        <f t="shared" si="15"/>
        <v>0.2316785683189086</v>
      </c>
      <c r="AT5" s="1">
        <f t="shared" si="16"/>
        <v>0.62018466780870662</v>
      </c>
      <c r="AU5" s="1">
        <f t="shared" si="17"/>
        <v>554.59809736395152</v>
      </c>
      <c r="AV5" s="1">
        <f t="shared" si="18"/>
        <v>611.21583410930089</v>
      </c>
      <c r="AW5" s="1">
        <f t="shared" si="19"/>
        <v>0.90736866817618356</v>
      </c>
      <c r="AX5" s="1">
        <f t="shared" si="20"/>
        <v>9670.9588010248845</v>
      </c>
      <c r="AY5" s="1">
        <f t="shared" si="21"/>
        <v>10959.090162800112</v>
      </c>
      <c r="AZ5" s="1">
        <f t="shared" si="22"/>
        <v>0.88246000875622854</v>
      </c>
      <c r="BA5" s="1">
        <f t="shared" si="23"/>
        <v>98.276349926546388</v>
      </c>
      <c r="BB5" s="1">
        <f t="shared" si="24"/>
        <v>69.195133953168281</v>
      </c>
      <c r="BC5" s="1">
        <f t="shared" si="25"/>
        <v>1.420278339125125</v>
      </c>
    </row>
    <row r="6" spans="1:55" x14ac:dyDescent="0.25">
      <c r="A6" s="1">
        <v>15.239423492</v>
      </c>
      <c r="B6" s="1">
        <v>18.692536509699998</v>
      </c>
      <c r="C6" s="1">
        <v>5.4982870256599998</v>
      </c>
      <c r="D6" s="1">
        <v>10.1778254729</v>
      </c>
      <c r="E6" s="1">
        <v>2.42308295529</v>
      </c>
      <c r="F6" s="1">
        <v>2.9644431186700002</v>
      </c>
      <c r="G6" s="1">
        <v>1.7567754983399999</v>
      </c>
      <c r="H6" s="1">
        <v>0.656986559784</v>
      </c>
      <c r="I6" s="1">
        <v>1.2301510820599999</v>
      </c>
      <c r="J6" s="1">
        <v>0.36749813139900001</v>
      </c>
      <c r="K6" s="1">
        <v>0.62041354688799999</v>
      </c>
      <c r="L6" s="1">
        <v>0.19008432072799999</v>
      </c>
      <c r="M6" s="1">
        <v>-3.9132667046799997E-2</v>
      </c>
      <c r="N6" s="1">
        <v>0.70805814594200001</v>
      </c>
      <c r="O6" s="1">
        <v>0.93659994936099999</v>
      </c>
      <c r="P6" s="1">
        <v>4.0007315096699996</v>
      </c>
      <c r="Q6" s="1">
        <v>-2.1737929560499998</v>
      </c>
      <c r="R6" s="1">
        <f t="shared" si="26"/>
        <v>-1.8404381606515694</v>
      </c>
      <c r="S6" s="1">
        <f t="shared" si="9"/>
        <v>1.3885218061169891</v>
      </c>
      <c r="T6" s="1">
        <v>47684</v>
      </c>
      <c r="U6" s="1">
        <v>114567.982213</v>
      </c>
      <c r="V6" s="1">
        <v>107549.375728</v>
      </c>
      <c r="W6" s="1">
        <v>391766.26790400001</v>
      </c>
      <c r="X6" s="1">
        <v>491.19515898899999</v>
      </c>
      <c r="Y6" s="1">
        <v>353.03918995800001</v>
      </c>
      <c r="Z6" s="1">
        <v>117294.818373</v>
      </c>
      <c r="AA6" s="1">
        <v>110917.763282</v>
      </c>
      <c r="AB6" s="1">
        <v>412635.71304300003</v>
      </c>
      <c r="AC6" s="1">
        <v>3.5473734232099999E-4</v>
      </c>
      <c r="AD6" s="1">
        <f t="shared" si="0"/>
        <v>0.33425669388824308</v>
      </c>
      <c r="AE6" s="2">
        <f t="shared" si="1"/>
        <v>0.48585706721839994</v>
      </c>
      <c r="AF6" s="1">
        <f t="shared" si="2"/>
        <v>0.48892981946025599</v>
      </c>
      <c r="AG6" s="1">
        <f t="shared" si="3"/>
        <v>0.72915543636078439</v>
      </c>
      <c r="AH6" s="1">
        <f t="shared" si="4"/>
        <v>-1.6357880366546076</v>
      </c>
      <c r="AI6" s="1">
        <f t="shared" si="10"/>
        <v>3.7576796975497375</v>
      </c>
      <c r="AJ6" s="2">
        <f t="shared" si="11"/>
        <v>-4.673261464523959E-2</v>
      </c>
      <c r="AK6" s="1">
        <f t="shared" si="12"/>
        <v>1.0160193251750789</v>
      </c>
      <c r="AL6" s="1">
        <f t="shared" si="27"/>
        <v>2.7980755907715333E-2</v>
      </c>
      <c r="AM6" s="1">
        <f t="shared" si="5"/>
        <v>213616.09823266664</v>
      </c>
      <c r="AN6" s="1">
        <f t="shared" si="6"/>
        <v>301717.949761</v>
      </c>
      <c r="AO6" s="1">
        <f t="shared" si="13"/>
        <v>1.0004417869599997</v>
      </c>
      <c r="AP6" s="1">
        <f t="shared" si="14"/>
        <v>-0.52358720080261967</v>
      </c>
      <c r="AQ6" s="1">
        <f t="shared" si="7"/>
        <v>0.35276336141568881</v>
      </c>
      <c r="AR6" s="1">
        <f t="shared" si="8"/>
        <v>0.66164870242550322</v>
      </c>
      <c r="AS6" s="1">
        <f t="shared" si="15"/>
        <v>0.2839159462601662</v>
      </c>
      <c r="AT6" s="1">
        <f t="shared" si="16"/>
        <v>0.63284085596805728</v>
      </c>
      <c r="AU6" s="1">
        <f t="shared" si="17"/>
        <v>838.82707864084125</v>
      </c>
      <c r="AV6" s="1">
        <f t="shared" si="18"/>
        <v>915.55280321602766</v>
      </c>
      <c r="AW6" s="1">
        <f t="shared" si="19"/>
        <v>0.91619737899804921</v>
      </c>
      <c r="AX6" s="1">
        <f t="shared" si="20"/>
        <v>15060.819013101709</v>
      </c>
      <c r="AY6" s="1">
        <f t="shared" si="21"/>
        <v>17049.832698725375</v>
      </c>
      <c r="AZ6" s="1">
        <f t="shared" si="22"/>
        <v>0.8833411611263281</v>
      </c>
      <c r="BA6" s="1">
        <f t="shared" si="23"/>
        <v>143.55758649279889</v>
      </c>
      <c r="BB6" s="1">
        <f t="shared" si="24"/>
        <v>120.5174049823454</v>
      </c>
      <c r="BC6" s="1">
        <f t="shared" si="25"/>
        <v>1.1911772122360968</v>
      </c>
    </row>
    <row r="7" spans="1:55" x14ac:dyDescent="0.25">
      <c r="A7" s="1">
        <v>20.917129055699998</v>
      </c>
      <c r="B7" s="1">
        <v>25.174781428900001</v>
      </c>
      <c r="C7" s="1">
        <v>6.9164482543799997</v>
      </c>
      <c r="D7" s="1">
        <v>15.6083099423</v>
      </c>
      <c r="E7" s="1">
        <v>3.27812453142</v>
      </c>
      <c r="F7" s="1">
        <v>4.5056537499699996</v>
      </c>
      <c r="G7" s="1">
        <v>2.42278179357</v>
      </c>
      <c r="H7" s="1">
        <v>0.65858737946299994</v>
      </c>
      <c r="I7" s="1">
        <v>1.6681360536800001</v>
      </c>
      <c r="J7" s="1">
        <v>0.46267517585700002</v>
      </c>
      <c r="K7" s="1">
        <v>0.963064679433</v>
      </c>
      <c r="L7" s="1">
        <v>0.26008564157300001</v>
      </c>
      <c r="M7" s="1">
        <v>2.46058959109E-2</v>
      </c>
      <c r="N7" s="1">
        <v>0.85076894738200004</v>
      </c>
      <c r="O7" s="1">
        <v>1.30705176814</v>
      </c>
      <c r="P7" s="1">
        <v>5.00413781496</v>
      </c>
      <c r="Q7" s="1">
        <v>-2.8273951247099998</v>
      </c>
      <c r="R7" s="1">
        <f t="shared" si="26"/>
        <v>-1.7698756608959154</v>
      </c>
      <c r="S7" s="1">
        <f t="shared" si="9"/>
        <v>1.3847471607623649</v>
      </c>
      <c r="T7" s="1">
        <v>47684</v>
      </c>
      <c r="U7" s="1">
        <v>156823.92700299999</v>
      </c>
      <c r="V7" s="1">
        <v>147030.915973</v>
      </c>
      <c r="W7" s="1">
        <v>545874.76021800004</v>
      </c>
      <c r="X7" s="1">
        <v>687.54758083000002</v>
      </c>
      <c r="Y7" s="1">
        <v>487.64244106199999</v>
      </c>
      <c r="Z7" s="1">
        <v>160162.07144999999</v>
      </c>
      <c r="AA7" s="1">
        <v>151287.28941</v>
      </c>
      <c r="AB7" s="1">
        <v>571305.41973900003</v>
      </c>
      <c r="AC7" s="1">
        <v>2.8785247131799999E-4</v>
      </c>
      <c r="AD7" s="1">
        <f t="shared" si="0"/>
        <v>0.47384662258386351</v>
      </c>
      <c r="AE7" s="2">
        <f t="shared" si="1"/>
        <v>0.66702543025920003</v>
      </c>
      <c r="AF7" s="1">
        <f t="shared" si="2"/>
        <v>0.66922289314487204</v>
      </c>
      <c r="AG7" s="1">
        <f t="shared" si="3"/>
        <v>0.63324957605668253</v>
      </c>
      <c r="AH7" s="1">
        <f t="shared" si="4"/>
        <v>-2.1854441194516587</v>
      </c>
      <c r="AI7" s="1">
        <f t="shared" si="10"/>
        <v>4.7930546229411055</v>
      </c>
      <c r="AJ7" s="1">
        <f t="shared" si="11"/>
        <v>-9.5905860304101864E-2</v>
      </c>
      <c r="AK7" s="1">
        <f t="shared" si="12"/>
        <v>1.035374925391368</v>
      </c>
      <c r="AL7" s="1">
        <f t="shared" si="27"/>
        <v>5.7669298422610565E-2</v>
      </c>
      <c r="AM7" s="1">
        <f t="shared" si="5"/>
        <v>294251.59353300004</v>
      </c>
      <c r="AN7" s="1">
        <f t="shared" si="6"/>
        <v>420018.13032900007</v>
      </c>
      <c r="AO7" s="1">
        <f t="shared" si="13"/>
        <v>1.0034063052900004</v>
      </c>
      <c r="AP7" s="1">
        <f t="shared" si="14"/>
        <v>-0.54965608279705114</v>
      </c>
      <c r="AQ7" s="1">
        <f t="shared" si="7"/>
        <v>0.35062709925065533</v>
      </c>
      <c r="AR7" s="1">
        <f t="shared" si="8"/>
        <v>0.66221621743622039</v>
      </c>
      <c r="AS7" s="1">
        <f t="shared" si="15"/>
        <v>0.31029758448272571</v>
      </c>
      <c r="AT7" s="1">
        <f t="shared" si="16"/>
        <v>0.64072696390804318</v>
      </c>
      <c r="AU7" s="1">
        <f t="shared" si="17"/>
        <v>1149.8582658733105</v>
      </c>
      <c r="AV7" s="1">
        <f t="shared" si="18"/>
        <v>1243.7794862149115</v>
      </c>
      <c r="AW7" s="1">
        <f t="shared" si="19"/>
        <v>0.92448724120107217</v>
      </c>
      <c r="AX7" s="1">
        <f t="shared" si="20"/>
        <v>21086.117264221368</v>
      </c>
      <c r="AY7" s="1">
        <f t="shared" si="21"/>
        <v>23861.976243627338</v>
      </c>
      <c r="AZ7" s="1">
        <f t="shared" si="22"/>
        <v>0.88367019767915067</v>
      </c>
      <c r="BA7" s="1">
        <f t="shared" si="23"/>
        <v>191.3200053726631</v>
      </c>
      <c r="BB7" s="1">
        <f t="shared" si="24"/>
        <v>184.1648917956629</v>
      </c>
      <c r="BC7" s="1">
        <f t="shared" si="25"/>
        <v>1.038851669866258</v>
      </c>
    </row>
    <row r="8" spans="1:55" x14ac:dyDescent="0.25">
      <c r="A8" s="1">
        <v>26.809728091</v>
      </c>
      <c r="B8" s="1">
        <v>31.936603830799999</v>
      </c>
      <c r="C8" s="1">
        <v>8.2651389698600006</v>
      </c>
      <c r="D8" s="1">
        <v>21.392467656200001</v>
      </c>
      <c r="E8" s="1">
        <v>4.2518235081600002</v>
      </c>
      <c r="F8" s="1">
        <v>6.2781881118199996</v>
      </c>
      <c r="G8" s="1">
        <v>3.1923817206199998</v>
      </c>
      <c r="H8" s="1">
        <v>0.66088328755000003</v>
      </c>
      <c r="I8" s="1">
        <v>2.1401371655200001</v>
      </c>
      <c r="J8" s="1">
        <v>0.56247743638900005</v>
      </c>
      <c r="K8" s="1">
        <v>1.33587099734</v>
      </c>
      <c r="L8" s="1">
        <v>0.32294623072099998</v>
      </c>
      <c r="M8" s="1">
        <v>0.12786550727099999</v>
      </c>
      <c r="N8" s="1">
        <v>0.93578646924099995</v>
      </c>
      <c r="O8" s="1">
        <v>1.7041745270199999</v>
      </c>
      <c r="P8" s="1">
        <v>6.00015802341</v>
      </c>
      <c r="Q8" s="1">
        <v>-3.4904707591299999</v>
      </c>
      <c r="R8" s="1">
        <f t="shared" si="26"/>
        <v>-1.7190111126745378</v>
      </c>
      <c r="S8" s="1">
        <f t="shared" si="9"/>
        <v>1.3818129657565903</v>
      </c>
      <c r="T8" s="1">
        <v>47684</v>
      </c>
      <c r="U8" s="1">
        <v>200998.80806899999</v>
      </c>
      <c r="V8" s="1">
        <v>189022.23430700001</v>
      </c>
      <c r="W8" s="1">
        <v>706668.30920300004</v>
      </c>
      <c r="X8" s="1">
        <v>894.185927881</v>
      </c>
      <c r="Y8" s="1">
        <v>625.88598877699997</v>
      </c>
      <c r="Z8" s="1">
        <v>204592.11180099999</v>
      </c>
      <c r="AA8" s="1">
        <v>193746.80739500001</v>
      </c>
      <c r="AB8" s="1">
        <v>734632.34453999996</v>
      </c>
      <c r="AC8" s="1">
        <v>2.07816719907E-4</v>
      </c>
      <c r="AD8" s="1">
        <f t="shared" si="0"/>
        <v>0.62087883438414748</v>
      </c>
      <c r="AE8" s="2">
        <f t="shared" si="1"/>
        <v>0.8525740673512</v>
      </c>
      <c r="AF8" s="1">
        <f t="shared" si="2"/>
        <v>0.86628410678968004</v>
      </c>
      <c r="AG8" s="1">
        <f t="shared" si="3"/>
        <v>0.49570064212526299</v>
      </c>
      <c r="AH8" s="1">
        <f t="shared" si="4"/>
        <v>-2.7522286906423687</v>
      </c>
      <c r="AI8" s="1">
        <f t="shared" si="10"/>
        <v>5.8349244760349119</v>
      </c>
      <c r="AJ8" s="1">
        <f t="shared" si="11"/>
        <v>-0.13754893393141954</v>
      </c>
      <c r="AK8" s="1">
        <f t="shared" si="12"/>
        <v>1.0418698530938064</v>
      </c>
      <c r="AL8" s="1">
        <f t="shared" si="27"/>
        <v>8.369060571716147E-2</v>
      </c>
      <c r="AM8" s="1">
        <f t="shared" si="5"/>
        <v>377657.08791199996</v>
      </c>
      <c r="AN8" s="1">
        <f t="shared" si="6"/>
        <v>540885.53714499995</v>
      </c>
      <c r="AO8" s="1">
        <f t="shared" si="13"/>
        <v>0.99602020845000006</v>
      </c>
      <c r="AP8" s="1">
        <f t="shared" si="14"/>
        <v>-0.56678457119071002</v>
      </c>
      <c r="AQ8" s="1">
        <f t="shared" si="7"/>
        <v>0.34961116371380452</v>
      </c>
      <c r="AR8" s="1">
        <f t="shared" si="8"/>
        <v>0.66248472971332673</v>
      </c>
      <c r="AS8" s="1">
        <f t="shared" si="15"/>
        <v>0.3319209831695426</v>
      </c>
      <c r="AT8" s="1">
        <f t="shared" si="16"/>
        <v>0.6445002849767566</v>
      </c>
      <c r="AU8" s="1">
        <f t="shared" si="17"/>
        <v>1478.2295857693896</v>
      </c>
      <c r="AV8" s="1">
        <f t="shared" si="18"/>
        <v>1580.8739609860008</v>
      </c>
      <c r="AW8" s="1">
        <f t="shared" si="19"/>
        <v>0.93507112031082396</v>
      </c>
      <c r="AX8" s="1">
        <f t="shared" si="20"/>
        <v>27431.433708340785</v>
      </c>
      <c r="AY8" s="1">
        <f t="shared" si="21"/>
        <v>31025.053417092786</v>
      </c>
      <c r="AZ8" s="1">
        <f t="shared" si="22"/>
        <v>0.88417039415080745</v>
      </c>
      <c r="BA8" s="1">
        <f t="shared" si="23"/>
        <v>240.16285706913271</v>
      </c>
      <c r="BB8" s="1">
        <f t="shared" si="24"/>
        <v>258.03912825144039</v>
      </c>
      <c r="BC8" s="1">
        <f t="shared" si="25"/>
        <v>0.93072263379804732</v>
      </c>
    </row>
    <row r="9" spans="1:55" x14ac:dyDescent="0.25">
      <c r="A9" s="1">
        <v>33.0222817812</v>
      </c>
      <c r="B9" s="1">
        <v>39.091746239000003</v>
      </c>
      <c r="C9" s="1">
        <v>9.5857763799699995</v>
      </c>
      <c r="D9" s="1">
        <v>27.576905559</v>
      </c>
      <c r="E9" s="1">
        <v>5.3165438462300001</v>
      </c>
      <c r="F9" s="1">
        <v>8.2186370242900004</v>
      </c>
      <c r="G9" s="1">
        <v>4.03093381512</v>
      </c>
      <c r="H9" s="1">
        <v>0.66466620831099998</v>
      </c>
      <c r="I9" s="1">
        <v>2.6492466641000001</v>
      </c>
      <c r="J9" s="1">
        <v>0.66896715265399997</v>
      </c>
      <c r="K9" s="1">
        <v>1.7397244898199999</v>
      </c>
      <c r="L9" s="1">
        <v>0.37730048792999998</v>
      </c>
      <c r="M9" s="1">
        <v>0.24123689519399999</v>
      </c>
      <c r="N9" s="1">
        <v>1.0137759070200001</v>
      </c>
      <c r="O9" s="1">
        <v>2.1302353085800001</v>
      </c>
      <c r="P9" s="1">
        <v>7.0044461130400002</v>
      </c>
      <c r="Q9" s="1">
        <v>-4.1843475486799999</v>
      </c>
      <c r="R9" s="1">
        <f t="shared" si="26"/>
        <v>-1.6739637497964606</v>
      </c>
      <c r="S9" s="1">
        <f t="shared" si="9"/>
        <v>1.379361233172385</v>
      </c>
      <c r="T9" s="1">
        <v>47684</v>
      </c>
      <c r="U9" s="1">
        <v>246673.83181199999</v>
      </c>
      <c r="V9" s="1">
        <v>234438.92905899999</v>
      </c>
      <c r="W9" s="1">
        <v>872025.29720999999</v>
      </c>
      <c r="X9" s="1">
        <v>1116.3699545500001</v>
      </c>
      <c r="Y9" s="1">
        <v>770.39121487299997</v>
      </c>
      <c r="Z9" s="1">
        <v>251051.09658899999</v>
      </c>
      <c r="AA9" s="1">
        <v>239044.48377600001</v>
      </c>
      <c r="AB9" s="1">
        <v>906124.51077000005</v>
      </c>
      <c r="AC9" s="1">
        <v>1.6142715583999999E-4</v>
      </c>
      <c r="AD9" s="1">
        <f t="shared" si="0"/>
        <v>0.78672071774157804</v>
      </c>
      <c r="AE9" s="2">
        <f t="shared" si="1"/>
        <v>1.0497817360007999</v>
      </c>
      <c r="AF9" s="1">
        <f t="shared" si="2"/>
        <v>1.07899761725552</v>
      </c>
      <c r="AG9" s="1">
        <f t="shared" si="3"/>
        <v>0.2690640791161103</v>
      </c>
      <c r="AH9" s="1">
        <f t="shared" si="4"/>
        <v>-3.3676910169619449</v>
      </c>
      <c r="AI9" s="1">
        <f t="shared" si="10"/>
        <v>6.9147580866679634</v>
      </c>
      <c r="AJ9" s="1">
        <f t="shared" si="11"/>
        <v>-0.22663656300915269</v>
      </c>
      <c r="AK9" s="1">
        <f t="shared" si="12"/>
        <v>1.0798336106330515</v>
      </c>
      <c r="AL9" s="1">
        <f t="shared" si="27"/>
        <v>0.13507227916123579</v>
      </c>
      <c r="AM9" s="1">
        <f t="shared" si="5"/>
        <v>465406.69704500004</v>
      </c>
      <c r="AN9" s="1">
        <f t="shared" si="6"/>
        <v>667080.02699400007</v>
      </c>
      <c r="AO9" s="1">
        <f t="shared" si="13"/>
        <v>1.0042880896300002</v>
      </c>
      <c r="AP9" s="1">
        <f t="shared" si="14"/>
        <v>-0.6154623263195762</v>
      </c>
      <c r="AQ9" s="1">
        <f t="shared" si="7"/>
        <v>0.34881878082759082</v>
      </c>
      <c r="AR9" s="1">
        <f t="shared" si="8"/>
        <v>0.66269354083993948</v>
      </c>
      <c r="AS9" s="1">
        <f t="shared" si="15"/>
        <v>0.37387862877145028</v>
      </c>
      <c r="AT9" s="1">
        <f t="shared" si="16"/>
        <v>0.64745369957788146</v>
      </c>
      <c r="AU9" s="1">
        <f t="shared" si="17"/>
        <v>1829.5486627953619</v>
      </c>
      <c r="AV9" s="1">
        <f t="shared" si="18"/>
        <v>1930.6302669751851</v>
      </c>
      <c r="AW9" s="1">
        <f t="shared" si="19"/>
        <v>0.94764320962491033</v>
      </c>
      <c r="AX9" s="1">
        <f t="shared" si="20"/>
        <v>34229.059240472321</v>
      </c>
      <c r="AY9" s="1">
        <f t="shared" si="21"/>
        <v>38727.325005668114</v>
      </c>
      <c r="AZ9" s="1">
        <f t="shared" si="22"/>
        <v>0.88384775440758101</v>
      </c>
      <c r="BA9" s="1">
        <f t="shared" si="23"/>
        <v>290.82868751234327</v>
      </c>
      <c r="BB9" s="1">
        <f t="shared" si="24"/>
        <v>339.816613002949</v>
      </c>
      <c r="BC9" s="1">
        <f t="shared" si="25"/>
        <v>0.85584011017677764</v>
      </c>
    </row>
    <row r="10" spans="1:55" x14ac:dyDescent="0.25">
      <c r="A10" s="1">
        <v>39.357426779100003</v>
      </c>
      <c r="B10" s="1">
        <v>46.318068554100002</v>
      </c>
      <c r="C10" s="1">
        <v>10.938587442199999</v>
      </c>
      <c r="D10" s="1">
        <v>33.929987529199998</v>
      </c>
      <c r="E10" s="1">
        <v>6.29414590844</v>
      </c>
      <c r="F10" s="1">
        <v>10.3800346884</v>
      </c>
      <c r="G10" s="1">
        <v>5.0252261461099996</v>
      </c>
      <c r="H10" s="1">
        <v>0.66831205754800005</v>
      </c>
      <c r="I10" s="1">
        <v>3.17482301621</v>
      </c>
      <c r="J10" s="1">
        <v>0.77816920904800002</v>
      </c>
      <c r="K10" s="1">
        <v>2.1573836923299998</v>
      </c>
      <c r="L10" s="1">
        <v>0.43560946566999997</v>
      </c>
      <c r="M10" s="1">
        <v>0.37897965477599999</v>
      </c>
      <c r="N10" s="1">
        <v>1.08121709582</v>
      </c>
      <c r="O10" s="1">
        <v>2.57470367179</v>
      </c>
      <c r="P10" s="1">
        <v>8.0002499666400002</v>
      </c>
      <c r="Q10" s="1">
        <v>-4.8951919257399998</v>
      </c>
      <c r="R10" s="1">
        <f t="shared" si="26"/>
        <v>-1.6343077223536262</v>
      </c>
      <c r="S10" s="1">
        <f t="shared" si="9"/>
        <v>1.3772960238764558</v>
      </c>
      <c r="T10" s="1">
        <v>47684</v>
      </c>
      <c r="U10" s="1">
        <v>292855.40787</v>
      </c>
      <c r="V10" s="1">
        <v>280470.210547</v>
      </c>
      <c r="W10" s="1">
        <v>1040828.13888</v>
      </c>
      <c r="X10" s="1">
        <v>1349.1924197599999</v>
      </c>
      <c r="Y10" s="1">
        <v>918.03796805000002</v>
      </c>
      <c r="Z10" s="1">
        <v>298399.21698600001</v>
      </c>
      <c r="AA10" s="1">
        <v>285493.732648</v>
      </c>
      <c r="AB10" s="1">
        <v>1081472.10454</v>
      </c>
      <c r="AC10" s="1">
        <v>1.5107603984700001E-4</v>
      </c>
      <c r="AD10" s="1">
        <f t="shared" si="0"/>
        <v>0.94990208887384797</v>
      </c>
      <c r="AE10" s="2">
        <f t="shared" si="1"/>
        <v>1.2544551785368001</v>
      </c>
      <c r="AF10" s="1">
        <f t="shared" si="2"/>
        <v>1.3002475788660799</v>
      </c>
      <c r="AG10" s="1">
        <f t="shared" si="3"/>
        <v>5.0639535614760423E-2</v>
      </c>
      <c r="AH10" s="1">
        <f t="shared" si="4"/>
        <v>-3.9748052155126201</v>
      </c>
      <c r="AI10" s="1">
        <f t="shared" si="10"/>
        <v>7.9833701214350796</v>
      </c>
      <c r="AJ10" s="1">
        <f t="shared" si="11"/>
        <v>-0.21842454350134988</v>
      </c>
      <c r="AK10" s="1">
        <f t="shared" si="12"/>
        <v>1.0686120347671162</v>
      </c>
      <c r="AL10" s="1">
        <f t="shared" si="27"/>
        <v>0.1332322728874191</v>
      </c>
      <c r="AM10" s="1">
        <f t="shared" si="5"/>
        <v>555121.68472466664</v>
      </c>
      <c r="AN10" s="1">
        <f t="shared" si="6"/>
        <v>795978.37189199997</v>
      </c>
      <c r="AO10" s="1">
        <f t="shared" si="13"/>
        <v>0.99580385360000001</v>
      </c>
      <c r="AP10" s="1">
        <f t="shared" si="14"/>
        <v>-0.60711419855067517</v>
      </c>
      <c r="AQ10" s="1">
        <f t="shared" si="7"/>
        <v>0.34818714461674027</v>
      </c>
      <c r="AR10" s="1">
        <f t="shared" si="8"/>
        <v>0.66285960516675069</v>
      </c>
      <c r="AS10" s="1">
        <f t="shared" si="15"/>
        <v>0.37173121669812703</v>
      </c>
      <c r="AT10" s="1">
        <f t="shared" si="16"/>
        <v>0.64981454824309459</v>
      </c>
      <c r="AU10" s="1">
        <f t="shared" si="17"/>
        <v>2188.8393105844962</v>
      </c>
      <c r="AV10" s="1">
        <f t="shared" si="18"/>
        <v>2283.507429673879</v>
      </c>
      <c r="AW10" s="1">
        <f t="shared" si="19"/>
        <v>0.95854267086711298</v>
      </c>
      <c r="AX10" s="1">
        <f t="shared" si="20"/>
        <v>41337.371902999126</v>
      </c>
      <c r="AY10" s="1">
        <f t="shared" si="21"/>
        <v>46766.141992900048</v>
      </c>
      <c r="AZ10" s="1">
        <f t="shared" si="22"/>
        <v>0.88391665725333712</v>
      </c>
      <c r="BA10" s="1">
        <f t="shared" si="23"/>
        <v>340.90005832041857</v>
      </c>
      <c r="BB10" s="1">
        <f t="shared" si="24"/>
        <v>431.70483394266176</v>
      </c>
      <c r="BC10" s="1">
        <f t="shared" si="25"/>
        <v>0.78966004435728943</v>
      </c>
    </row>
    <row r="11" spans="1:55" x14ac:dyDescent="0.25">
      <c r="A11" s="1">
        <v>45.684085314500003</v>
      </c>
      <c r="B11" s="1">
        <v>53.602098507400001</v>
      </c>
      <c r="C11" s="1">
        <v>12.3249663707</v>
      </c>
      <c r="D11" s="1">
        <v>40.2132143121</v>
      </c>
      <c r="E11" s="1">
        <v>7.2028073582000003</v>
      </c>
      <c r="F11" s="1">
        <v>12.5848932635</v>
      </c>
      <c r="G11" s="1">
        <v>5.9748475446400002</v>
      </c>
      <c r="H11" s="1">
        <v>0.67281535626300004</v>
      </c>
      <c r="I11" s="1">
        <v>3.71875997748</v>
      </c>
      <c r="J11" s="1">
        <v>0.89035871576100001</v>
      </c>
      <c r="K11" s="1">
        <v>2.5934352487100001</v>
      </c>
      <c r="L11" s="1">
        <v>0.50427723024899995</v>
      </c>
      <c r="M11" s="1">
        <v>0.52467660267000005</v>
      </c>
      <c r="N11" s="1">
        <v>1.1288400052200001</v>
      </c>
      <c r="O11" s="1">
        <v>3.03209911733</v>
      </c>
      <c r="P11" s="1">
        <v>9.0050282697899995</v>
      </c>
      <c r="Q11" s="1">
        <v>-5.5979064966200003</v>
      </c>
      <c r="R11" s="1">
        <f t="shared" si="26"/>
        <v>-1.608642137060919</v>
      </c>
      <c r="S11" s="1">
        <f t="shared" si="9"/>
        <v>1.3755993451469701</v>
      </c>
      <c r="T11" s="1">
        <v>47684</v>
      </c>
      <c r="U11" s="1">
        <v>339544.39536999998</v>
      </c>
      <c r="V11" s="1">
        <v>328494.59426799999</v>
      </c>
      <c r="W11" s="1">
        <v>1203511.6782800001</v>
      </c>
      <c r="X11" s="1">
        <v>1575.6330108699999</v>
      </c>
      <c r="Y11" s="1">
        <v>1056.9408132999999</v>
      </c>
      <c r="Z11" s="1">
        <v>345884.66066499997</v>
      </c>
      <c r="AA11" s="1">
        <v>332064.898598</v>
      </c>
      <c r="AB11" s="1">
        <v>1247312.4333899999</v>
      </c>
      <c r="AC11" s="1">
        <v>1.50810817456E-4</v>
      </c>
      <c r="AD11" s="1">
        <f t="shared" si="0"/>
        <v>1.1244344342995312</v>
      </c>
      <c r="AE11" s="2">
        <f t="shared" si="1"/>
        <v>1.4551587426368</v>
      </c>
      <c r="AF11" s="1">
        <f t="shared" si="2"/>
        <v>1.5294781192056</v>
      </c>
      <c r="AG11" s="1">
        <f t="shared" si="3"/>
        <v>-0.21915520962365598</v>
      </c>
      <c r="AH11" s="1">
        <f t="shared" si="4"/>
        <v>-4.6120917397068277</v>
      </c>
      <c r="AI11" s="1">
        <f t="shared" si="10"/>
        <v>9.0780800063312164</v>
      </c>
      <c r="AJ11" s="1">
        <f t="shared" si="11"/>
        <v>-0.2697947452384164</v>
      </c>
      <c r="AK11" s="1">
        <f t="shared" si="12"/>
        <v>1.0947098848961367</v>
      </c>
      <c r="AL11" s="1">
        <f t="shared" si="27"/>
        <v>0.16233642973825857</v>
      </c>
      <c r="AM11" s="1">
        <f t="shared" si="5"/>
        <v>641753.99755099998</v>
      </c>
      <c r="AN11" s="1">
        <f t="shared" si="6"/>
        <v>915247.53479199996</v>
      </c>
      <c r="AO11" s="1">
        <f t="shared" si="13"/>
        <v>1.0047783031499993</v>
      </c>
      <c r="AP11" s="1">
        <f t="shared" si="14"/>
        <v>-0.63728652419420762</v>
      </c>
      <c r="AQ11" s="1">
        <f t="shared" si="7"/>
        <v>0.34895347376352476</v>
      </c>
      <c r="AR11" s="1">
        <f t="shared" si="8"/>
        <v>0.66265808421401196</v>
      </c>
      <c r="AS11" s="1">
        <f t="shared" si="15"/>
        <v>0.39326418783996248</v>
      </c>
      <c r="AT11" s="1">
        <f t="shared" si="16"/>
        <v>0.64695101810891353</v>
      </c>
      <c r="AU11" s="1">
        <f t="shared" si="17"/>
        <v>2553.8662196449777</v>
      </c>
      <c r="AV11" s="1">
        <f t="shared" si="18"/>
        <v>2634.0291064907728</v>
      </c>
      <c r="AW11" s="1">
        <f t="shared" si="19"/>
        <v>0.96956643848457946</v>
      </c>
      <c r="AX11" s="1">
        <f t="shared" si="20"/>
        <v>48243.202818929269</v>
      </c>
      <c r="AY11" s="1">
        <f t="shared" si="21"/>
        <v>54600.801110262306</v>
      </c>
      <c r="AZ11" s="1">
        <f t="shared" si="22"/>
        <v>0.88356217927106351</v>
      </c>
      <c r="BA11" s="1">
        <f t="shared" si="23"/>
        <v>390.20171506886362</v>
      </c>
      <c r="BB11" s="1">
        <f t="shared" si="24"/>
        <v>526.61280344627221</v>
      </c>
      <c r="BC11" s="1">
        <f t="shared" si="25"/>
        <v>0.74096511234686313</v>
      </c>
    </row>
    <row r="12" spans="1:55" x14ac:dyDescent="0.25">
      <c r="A12" s="1">
        <v>51.8617613069</v>
      </c>
      <c r="B12" s="1">
        <v>60.737736992099997</v>
      </c>
      <c r="C12" s="1">
        <v>13.5250547009</v>
      </c>
      <c r="D12" s="1">
        <v>46.3420222106</v>
      </c>
      <c r="E12" s="1">
        <v>8.0503582780999992</v>
      </c>
      <c r="F12" s="1">
        <v>14.7566529744</v>
      </c>
      <c r="G12" s="1">
        <v>6.8842026756200001</v>
      </c>
      <c r="H12" s="1">
        <v>0.67677387552299995</v>
      </c>
      <c r="I12" s="1">
        <v>4.2748534901899999</v>
      </c>
      <c r="J12" s="1">
        <v>1.00066587053</v>
      </c>
      <c r="K12" s="1">
        <v>3.0299051078599999</v>
      </c>
      <c r="L12" s="1">
        <v>0.56809817171400001</v>
      </c>
      <c r="M12" s="1">
        <v>0.66333809320600001</v>
      </c>
      <c r="N12" s="1">
        <v>1.1888843010500001</v>
      </c>
      <c r="O12" s="1">
        <v>3.4934297507599998</v>
      </c>
      <c r="P12" s="1">
        <v>10.002997373299999</v>
      </c>
      <c r="Q12" s="1">
        <v>-6.3022853201700002</v>
      </c>
      <c r="R12" s="1">
        <f t="shared" si="26"/>
        <v>-1.587201604676028</v>
      </c>
      <c r="S12" s="1">
        <f t="shared" si="9"/>
        <v>1.3741598604354406</v>
      </c>
      <c r="T12" s="1">
        <v>47683</v>
      </c>
      <c r="U12" s="1">
        <v>384842.92233099998</v>
      </c>
      <c r="V12" s="1">
        <v>375551.11486899998</v>
      </c>
      <c r="W12" s="1">
        <v>1364081.7718199999</v>
      </c>
      <c r="X12" s="1">
        <v>1800.4144844499999</v>
      </c>
      <c r="Y12" s="1">
        <v>1190.87848538</v>
      </c>
      <c r="Z12" s="1">
        <v>392041.307592</v>
      </c>
      <c r="AA12" s="1">
        <v>378368.82629400003</v>
      </c>
      <c r="AB12" s="1">
        <v>1407220.2865599999</v>
      </c>
      <c r="AC12" s="1">
        <v>1.16539389939E-4</v>
      </c>
      <c r="AD12" s="1">
        <f t="shared" si="0"/>
        <v>1.2916220770646785</v>
      </c>
      <c r="AE12" s="2">
        <f t="shared" si="1"/>
        <v>1.6570727437760002</v>
      </c>
      <c r="AF12" s="1">
        <f t="shared" si="2"/>
        <v>1.7630084435324802</v>
      </c>
      <c r="AG12" s="1">
        <f t="shared" si="3"/>
        <v>-0.45631196134339191</v>
      </c>
      <c r="AH12" s="1">
        <f t="shared" si="4"/>
        <v>-5.2296546673216957</v>
      </c>
      <c r="AI12" s="1">
        <f t="shared" si="10"/>
        <v>10.155101360414463</v>
      </c>
      <c r="AJ12" s="1">
        <f t="shared" si="11"/>
        <v>-0.23715675171973594</v>
      </c>
      <c r="AK12" s="1">
        <f t="shared" si="12"/>
        <v>1.0770213540832465</v>
      </c>
      <c r="AL12" s="1">
        <f t="shared" si="27"/>
        <v>0.14633909435236689</v>
      </c>
      <c r="AM12" s="1">
        <f t="shared" si="5"/>
        <v>725876.80681533332</v>
      </c>
      <c r="AN12" s="1">
        <f t="shared" si="6"/>
        <v>1028851.4602659999</v>
      </c>
      <c r="AO12" s="1">
        <f t="shared" si="13"/>
        <v>0.99796910351000001</v>
      </c>
      <c r="AP12" s="1">
        <f t="shared" si="14"/>
        <v>-0.61756292761486797</v>
      </c>
      <c r="AQ12" s="1">
        <f t="shared" si="7"/>
        <v>0.34966448151614293</v>
      </c>
      <c r="AR12" s="1">
        <f t="shared" si="8"/>
        <v>0.66247065986579623</v>
      </c>
      <c r="AS12" s="1">
        <f t="shared" si="15"/>
        <v>0.37834282425276172</v>
      </c>
      <c r="AT12" s="1">
        <f t="shared" si="16"/>
        <v>0.64430188404876754</v>
      </c>
      <c r="AU12" s="1">
        <f t="shared" si="17"/>
        <v>2915.3365825399246</v>
      </c>
      <c r="AV12" s="1">
        <f t="shared" si="18"/>
        <v>2970.215817951555</v>
      </c>
      <c r="AW12" s="1">
        <f t="shared" si="19"/>
        <v>0.98152348557301861</v>
      </c>
      <c r="AX12" s="1">
        <f t="shared" si="20"/>
        <v>55050.048487683693</v>
      </c>
      <c r="AY12" s="1">
        <f t="shared" si="21"/>
        <v>62330.178265292045</v>
      </c>
      <c r="AZ12" s="1">
        <f t="shared" si="22"/>
        <v>0.88320056222810095</v>
      </c>
      <c r="BA12" s="1">
        <f t="shared" si="23"/>
        <v>437.29714204942695</v>
      </c>
      <c r="BB12" s="1">
        <f t="shared" si="24"/>
        <v>621.13499861664707</v>
      </c>
      <c r="BC12" s="1">
        <f t="shared" si="25"/>
        <v>0.70402914507047221</v>
      </c>
    </row>
    <row r="13" spans="1:55" x14ac:dyDescent="0.25">
      <c r="A13" s="1">
        <v>57.825004132399997</v>
      </c>
      <c r="B13" s="1">
        <v>67.499461242500004</v>
      </c>
      <c r="C13" s="1">
        <v>14.512727732</v>
      </c>
      <c r="D13" s="1">
        <v>52.423168755600003</v>
      </c>
      <c r="E13" s="1">
        <v>8.9500167612299997</v>
      </c>
      <c r="F13" s="1">
        <v>17.155480454700001</v>
      </c>
      <c r="G13" s="1">
        <v>7.9273872710999997</v>
      </c>
      <c r="H13" s="1">
        <v>0.68159959106000001</v>
      </c>
      <c r="I13" s="1">
        <v>4.8353355368699997</v>
      </c>
      <c r="J13" s="1">
        <v>1.10592516581</v>
      </c>
      <c r="K13" s="1">
        <v>3.4661883416000001</v>
      </c>
      <c r="L13" s="1">
        <v>0.63440420321000002</v>
      </c>
      <c r="M13" s="1">
        <v>0.82244170528500005</v>
      </c>
      <c r="N13" s="1">
        <v>1.22021703922</v>
      </c>
      <c r="O13" s="1">
        <v>3.9524299577000002</v>
      </c>
      <c r="P13" s="1">
        <v>11.0029911277</v>
      </c>
      <c r="Q13" s="1">
        <v>-7.0174831167800003</v>
      </c>
      <c r="R13" s="1">
        <f t="shared" si="26"/>
        <v>-1.5679398075629094</v>
      </c>
      <c r="S13" s="1">
        <f t="shared" si="9"/>
        <v>1.3729426316928888</v>
      </c>
      <c r="T13" s="1">
        <v>47680</v>
      </c>
      <c r="U13" s="1">
        <v>429080.37079000002</v>
      </c>
      <c r="V13" s="1">
        <v>421516.688494</v>
      </c>
      <c r="W13" s="1">
        <v>1512894.30602</v>
      </c>
      <c r="X13" s="1">
        <v>2016.9648340700001</v>
      </c>
      <c r="Y13" s="1">
        <v>1313.41297874</v>
      </c>
      <c r="Z13" s="1">
        <v>437004.038802</v>
      </c>
      <c r="AA13" s="1">
        <v>423369.666998</v>
      </c>
      <c r="AB13" s="1">
        <v>1556548.9309</v>
      </c>
      <c r="AC13" s="1">
        <v>9.9830109456900003E-5</v>
      </c>
      <c r="AD13" s="1">
        <f t="shared" si="0"/>
        <v>1.4694435053470101</v>
      </c>
      <c r="AE13" s="2">
        <f t="shared" si="1"/>
        <v>1.8631523620679999</v>
      </c>
      <c r="AF13" s="1">
        <f t="shared" si="2"/>
        <v>1.9999295511708</v>
      </c>
      <c r="AG13" s="1">
        <f t="shared" si="3"/>
        <v>-0.74542285011505172</v>
      </c>
      <c r="AH13" s="1">
        <f t="shared" si="4"/>
        <v>-5.8742069889075257</v>
      </c>
      <c r="AI13" s="1">
        <f t="shared" si="10"/>
        <v>11.251465411071681</v>
      </c>
      <c r="AJ13" s="1">
        <f t="shared" si="11"/>
        <v>-0.2891108887716598</v>
      </c>
      <c r="AK13" s="1">
        <f t="shared" si="12"/>
        <v>1.0963640506572183</v>
      </c>
      <c r="AL13" s="1">
        <f t="shared" si="27"/>
        <v>0.17657633028652989</v>
      </c>
      <c r="AM13" s="1">
        <f t="shared" si="5"/>
        <v>805640.87890000001</v>
      </c>
      <c r="AN13" s="1">
        <f t="shared" si="6"/>
        <v>1133179.2639020002</v>
      </c>
      <c r="AO13" s="1">
        <f t="shared" si="13"/>
        <v>0.99999375440000016</v>
      </c>
      <c r="AP13" s="1">
        <f t="shared" si="14"/>
        <v>-0.64455232158582998</v>
      </c>
      <c r="AQ13" s="1">
        <f t="shared" si="7"/>
        <v>0.35085067455853686</v>
      </c>
      <c r="AR13" s="1">
        <f t="shared" si="8"/>
        <v>0.6621570071221099</v>
      </c>
      <c r="AS13" s="1">
        <f t="shared" si="15"/>
        <v>0.40019577814706403</v>
      </c>
      <c r="AT13" s="1">
        <f t="shared" si="16"/>
        <v>0.63989857321298271</v>
      </c>
      <c r="AU13" s="1">
        <f t="shared" si="17"/>
        <v>3264.4535033206066</v>
      </c>
      <c r="AV13" s="1">
        <f t="shared" si="18"/>
        <v>3294.1321579131986</v>
      </c>
      <c r="AW13" s="1">
        <f t="shared" si="19"/>
        <v>0.99099044811505277</v>
      </c>
      <c r="AX13" s="1">
        <f t="shared" si="20"/>
        <v>61548.746383735699</v>
      </c>
      <c r="AY13" s="1">
        <f t="shared" si="21"/>
        <v>69791.592748516588</v>
      </c>
      <c r="AZ13" s="1">
        <f t="shared" si="22"/>
        <v>0.88189341953431644</v>
      </c>
      <c r="BA13" s="1">
        <f t="shared" si="23"/>
        <v>480.58001208593942</v>
      </c>
      <c r="BB13" s="1">
        <f t="shared" si="24"/>
        <v>726.5291554620261</v>
      </c>
      <c r="BC13" s="1">
        <f t="shared" si="25"/>
        <v>0.66147381488127788</v>
      </c>
    </row>
    <row r="14" spans="1:55" x14ac:dyDescent="0.25">
      <c r="A14" s="1">
        <v>63.284425561299997</v>
      </c>
      <c r="B14" s="1">
        <v>73.596190287300004</v>
      </c>
      <c r="C14" s="1">
        <v>14.967908033600001</v>
      </c>
      <c r="D14" s="1">
        <v>58.615408188399996</v>
      </c>
      <c r="E14" s="1">
        <v>9.8880497187300005</v>
      </c>
      <c r="F14" s="1">
        <v>19.3169453597</v>
      </c>
      <c r="G14" s="1">
        <v>8.6123473214399997</v>
      </c>
      <c r="H14" s="1">
        <v>0.69093856991699998</v>
      </c>
      <c r="I14" s="1">
        <v>5.4146402091599999</v>
      </c>
      <c r="J14" s="1">
        <v>1.2253856037799999</v>
      </c>
      <c r="K14" s="1">
        <v>3.9212428475399999</v>
      </c>
      <c r="L14" s="1">
        <v>0.68515088432399995</v>
      </c>
      <c r="M14" s="1">
        <v>0.97602716260400002</v>
      </c>
      <c r="N14" s="1">
        <v>1.20743278293</v>
      </c>
      <c r="O14" s="1">
        <v>4.32284664165</v>
      </c>
      <c r="P14" s="1">
        <v>12.0042258767</v>
      </c>
      <c r="Q14" s="1">
        <v>-7.7319109365300003</v>
      </c>
      <c r="R14" s="1">
        <f t="shared" si="26"/>
        <v>-1.5525561501213268</v>
      </c>
      <c r="S14" s="1">
        <f t="shared" si="9"/>
        <v>1.3720061057342947</v>
      </c>
      <c r="T14" s="1">
        <v>47649</v>
      </c>
      <c r="U14" s="1">
        <v>470727.04952300002</v>
      </c>
      <c r="V14" s="1">
        <v>466403.08012</v>
      </c>
      <c r="W14" s="1">
        <v>1666643.2421200001</v>
      </c>
      <c r="X14" s="1">
        <v>2202.0978619399998</v>
      </c>
      <c r="Y14" s="1">
        <v>1414.3261593100001</v>
      </c>
      <c r="Z14" s="1">
        <v>476475.00088599999</v>
      </c>
      <c r="AA14" s="1">
        <v>464211.90455400001</v>
      </c>
      <c r="AB14" s="1">
        <v>1678262.1571</v>
      </c>
      <c r="AC14" s="1">
        <v>1.2209397990300001E-4</v>
      </c>
      <c r="AD14" s="1">
        <f t="shared" si="0"/>
        <v>1.7014921988639935</v>
      </c>
      <c r="AE14" s="2">
        <f t="shared" si="1"/>
        <v>2.0688247100480002</v>
      </c>
      <c r="AF14" s="1">
        <f t="shared" si="2"/>
        <v>2.2439382566723198</v>
      </c>
      <c r="AG14" s="1">
        <f t="shared" si="3"/>
        <v>-1.3049254682999667</v>
      </c>
      <c r="AH14" s="1">
        <f t="shared" si="4"/>
        <v>-6.6545756724999832</v>
      </c>
      <c r="AI14" s="1">
        <f t="shared" si="10"/>
        <v>12.439201032799987</v>
      </c>
      <c r="AJ14" s="1">
        <f t="shared" si="11"/>
        <v>-0.55950261818491498</v>
      </c>
      <c r="AK14" s="1">
        <f t="shared" si="12"/>
        <v>1.1877356217283062</v>
      </c>
      <c r="AL14" s="1">
        <f t="shared" si="27"/>
        <v>0.31726769636803326</v>
      </c>
      <c r="AM14" s="1">
        <f t="shared" si="5"/>
        <v>872983.02084666665</v>
      </c>
      <c r="AN14" s="1">
        <f t="shared" si="6"/>
        <v>1214050.2525459998</v>
      </c>
      <c r="AO14" s="1">
        <f t="shared" si="13"/>
        <v>1.001234749</v>
      </c>
      <c r="AP14" s="1">
        <f t="shared" si="14"/>
        <v>-0.78036868359245748</v>
      </c>
      <c r="AQ14" s="1">
        <f t="shared" si="7"/>
        <v>0.35257432971961333</v>
      </c>
      <c r="AR14" s="1">
        <f t="shared" si="8"/>
        <v>0.66169907889567348</v>
      </c>
      <c r="AS14" s="1">
        <f t="shared" si="15"/>
        <v>0.51259932767844929</v>
      </c>
      <c r="AT14" s="1">
        <f t="shared" si="16"/>
        <v>0.6335360619732916</v>
      </c>
      <c r="AU14" s="1">
        <f t="shared" si="17"/>
        <v>3590.5572534765943</v>
      </c>
      <c r="AV14" s="1">
        <f t="shared" si="18"/>
        <v>3577.432226988919</v>
      </c>
      <c r="AW14" s="1">
        <f t="shared" si="19"/>
        <v>1.0036688400100657</v>
      </c>
      <c r="AX14" s="1">
        <f t="shared" si="20"/>
        <v>67314.34428625663</v>
      </c>
      <c r="AY14" s="1">
        <f t="shared" si="21"/>
        <v>76362.260767960659</v>
      </c>
      <c r="AZ14" s="1">
        <f t="shared" si="22"/>
        <v>0.88151324501513095</v>
      </c>
      <c r="BA14" s="1">
        <f t="shared" si="23"/>
        <v>518.09229894853252</v>
      </c>
      <c r="BB14" s="1">
        <f t="shared" si="24"/>
        <v>824.09624425106858</v>
      </c>
      <c r="BC14" s="1">
        <f t="shared" si="25"/>
        <v>0.62867935943497744</v>
      </c>
    </row>
    <row r="15" spans="1:55" x14ac:dyDescent="0.25">
      <c r="A15" s="1">
        <v>66.596138002900005</v>
      </c>
      <c r="B15" s="1">
        <v>77.438616399799997</v>
      </c>
      <c r="C15" s="1">
        <v>14.156638019800001</v>
      </c>
      <c r="D15" s="1">
        <v>64.790409461500005</v>
      </c>
      <c r="E15" s="1">
        <v>10.8177118099</v>
      </c>
      <c r="F15" s="1">
        <v>22.028314211000001</v>
      </c>
      <c r="G15" s="1">
        <v>9.5246292543299997</v>
      </c>
      <c r="H15" s="1">
        <v>0.71344643435499999</v>
      </c>
      <c r="I15" s="1">
        <v>6.0449476351599998</v>
      </c>
      <c r="J15" s="1">
        <v>1.42172380161</v>
      </c>
      <c r="K15" s="1">
        <v>4.3703374949300002</v>
      </c>
      <c r="L15" s="1">
        <v>0.75006775935400005</v>
      </c>
      <c r="M15" s="1">
        <v>1.14888031806</v>
      </c>
      <c r="N15" s="1">
        <v>1.2678268152800001</v>
      </c>
      <c r="O15" s="1">
        <v>4.2857777408800004</v>
      </c>
      <c r="P15" s="1">
        <v>13.004507247599999</v>
      </c>
      <c r="Q15" s="1">
        <v>-8.5198292054400007</v>
      </c>
      <c r="R15" s="1">
        <f t="shared" si="26"/>
        <v>-1.5263812142262763</v>
      </c>
      <c r="S15" s="1">
        <f t="shared" si="9"/>
        <v>1.371875154474913</v>
      </c>
      <c r="T15" s="1">
        <v>47505</v>
      </c>
      <c r="U15" s="1">
        <v>482637.32633299998</v>
      </c>
      <c r="V15" s="1">
        <v>496077.47214999999</v>
      </c>
      <c r="W15" s="1">
        <v>1665647.4712</v>
      </c>
      <c r="X15" s="1">
        <v>2217.7347345899998</v>
      </c>
      <c r="Y15" s="1">
        <v>1401.5525517399999</v>
      </c>
      <c r="Z15" s="1">
        <v>488532.37885400001</v>
      </c>
      <c r="AA15" s="1">
        <v>489885.123226</v>
      </c>
      <c r="AB15" s="1">
        <v>1670106.4544500001</v>
      </c>
      <c r="AC15" s="1">
        <v>1.2774768843199999E-4</v>
      </c>
      <c r="AD15" s="1">
        <f t="shared" si="0"/>
        <v>2.0912173134787113</v>
      </c>
      <c r="AE15" s="2">
        <f t="shared" si="1"/>
        <v>2.3039695079400007</v>
      </c>
      <c r="AF15" s="1">
        <f t="shared" si="2"/>
        <v>2.5098894795088005</v>
      </c>
      <c r="AG15" s="1">
        <f t="shared" si="3"/>
        <v>-2.6533822188335554</v>
      </c>
      <c r="AH15" s="1">
        <f t="shared" si="4"/>
        <v>-7.8289447332167779</v>
      </c>
      <c r="AI15" s="1">
        <f t="shared" si="10"/>
        <v>13.888967987211183</v>
      </c>
      <c r="AJ15" s="1">
        <f t="shared" si="11"/>
        <v>-1.3484567505335887</v>
      </c>
      <c r="AK15" s="1">
        <f t="shared" si="12"/>
        <v>1.4497669544111957</v>
      </c>
      <c r="AL15" s="1">
        <f t="shared" si="27"/>
        <v>0.62695292918663359</v>
      </c>
      <c r="AM15" s="1">
        <f t="shared" si="5"/>
        <v>882841.3188433334</v>
      </c>
      <c r="AN15" s="1">
        <f t="shared" si="6"/>
        <v>1180221.3312240001</v>
      </c>
      <c r="AO15" s="1">
        <f t="shared" si="13"/>
        <v>1.0002813708999998</v>
      </c>
      <c r="AP15" s="1">
        <f t="shared" si="14"/>
        <v>-1.1743690607167947</v>
      </c>
      <c r="AQ15" s="1">
        <f t="shared" si="7"/>
        <v>0.3572057481178138</v>
      </c>
      <c r="AR15" s="1">
        <f t="shared" si="8"/>
        <v>0.66045592340124903</v>
      </c>
      <c r="AS15" s="1">
        <f t="shared" si="15"/>
        <v>0.78160479354027679</v>
      </c>
      <c r="AT15" s="1">
        <f t="shared" si="16"/>
        <v>0.61664603461534706</v>
      </c>
      <c r="AU15" s="1">
        <f t="shared" si="17"/>
        <v>3825.7653605769301</v>
      </c>
      <c r="AV15" s="1">
        <f t="shared" si="18"/>
        <v>3666.1940432544834</v>
      </c>
      <c r="AW15" s="1">
        <f t="shared" si="19"/>
        <v>1.0435250604413713</v>
      </c>
      <c r="AX15" s="1">
        <f t="shared" si="20"/>
        <v>68518.808186051436</v>
      </c>
      <c r="AY15" s="1">
        <f t="shared" si="21"/>
        <v>77673.854251013603</v>
      </c>
      <c r="AZ15" s="1">
        <f t="shared" si="22"/>
        <v>0.88213477812783192</v>
      </c>
      <c r="BA15" s="1">
        <f t="shared" si="23"/>
        <v>538.94484734117475</v>
      </c>
      <c r="BB15" s="1">
        <f t="shared" si="24"/>
        <v>950.11595024954124</v>
      </c>
      <c r="BC15" s="1">
        <f t="shared" si="25"/>
        <v>0.56724113220036432</v>
      </c>
    </row>
    <row r="16" spans="1:55" x14ac:dyDescent="0.25">
      <c r="A16" s="1">
        <v>65.952929557499999</v>
      </c>
      <c r="B16" s="1">
        <v>75.773208124799993</v>
      </c>
      <c r="C16" s="1">
        <v>11.1346264815</v>
      </c>
      <c r="D16" s="1">
        <v>70.619500411399997</v>
      </c>
      <c r="E16" s="1">
        <v>11.799602413700001</v>
      </c>
      <c r="F16" s="1">
        <v>24.525670809699999</v>
      </c>
      <c r="G16" s="1">
        <v>10.3600222098</v>
      </c>
      <c r="H16" s="1">
        <v>0.73365736169499995</v>
      </c>
      <c r="I16" s="1">
        <v>6.6933300748300004</v>
      </c>
      <c r="J16" s="1">
        <v>1.7339082423000001</v>
      </c>
      <c r="K16" s="1">
        <v>4.7964445356200001</v>
      </c>
      <c r="L16" s="1">
        <v>0.82794103186699997</v>
      </c>
      <c r="M16" s="1">
        <v>1.29565835449</v>
      </c>
      <c r="N16" s="1">
        <v>1.34887103546</v>
      </c>
      <c r="O16" s="1">
        <v>3.6619292665100001</v>
      </c>
      <c r="P16" s="1">
        <v>14.002493208000001</v>
      </c>
      <c r="Q16" s="1">
        <v>-9.3913404503000013</v>
      </c>
      <c r="R16" s="1">
        <f t="shared" si="26"/>
        <v>-1.4910004894511835</v>
      </c>
      <c r="S16" s="1">
        <f t="shared" si="9"/>
        <v>1.3728851746464861</v>
      </c>
      <c r="T16" s="1">
        <v>47241</v>
      </c>
      <c r="U16" s="1">
        <v>474357.09370600001</v>
      </c>
      <c r="V16" s="1">
        <v>502539.58143700002</v>
      </c>
      <c r="W16" s="1">
        <v>1553691.84161</v>
      </c>
      <c r="X16" s="1">
        <v>1987.0856745799999</v>
      </c>
      <c r="Y16" s="1">
        <v>1235.5145351199999</v>
      </c>
      <c r="Z16" s="1">
        <v>461077.87181799999</v>
      </c>
      <c r="AA16" s="1">
        <v>487475.23964699998</v>
      </c>
      <c r="AB16" s="1">
        <v>1480298.7823300001</v>
      </c>
      <c r="AC16" s="1">
        <v>1.7067560853699999E-4</v>
      </c>
      <c r="AD16" s="1">
        <f t="shared" si="0"/>
        <v>2.4531448623404959</v>
      </c>
      <c r="AE16" s="2">
        <f t="shared" si="1"/>
        <v>2.5727351290520009</v>
      </c>
      <c r="AF16" s="1">
        <f t="shared" si="2"/>
        <v>2.7809846982912001</v>
      </c>
      <c r="AG16" s="1">
        <f t="shared" si="3"/>
        <v>-3.8642283869024796</v>
      </c>
      <c r="AH16" s="1">
        <f t="shared" si="4"/>
        <v>-8.9333607974512397</v>
      </c>
      <c r="AI16" s="1">
        <f t="shared" si="10"/>
        <v>15.290569336967494</v>
      </c>
      <c r="AJ16" s="1">
        <f t="shared" si="11"/>
        <v>-1.2108461680689242</v>
      </c>
      <c r="AK16" s="1">
        <f t="shared" si="12"/>
        <v>1.4016013497563105</v>
      </c>
      <c r="AL16" s="1">
        <f t="shared" si="27"/>
        <v>0.57868454980102302</v>
      </c>
      <c r="AM16" s="1">
        <f t="shared" si="5"/>
        <v>809617.2979316666</v>
      </c>
      <c r="AN16" s="1">
        <f t="shared" si="6"/>
        <v>992823.54268300009</v>
      </c>
      <c r="AO16" s="1">
        <f t="shared" si="13"/>
        <v>0.9979859604000012</v>
      </c>
      <c r="AP16" s="1">
        <f t="shared" si="14"/>
        <v>-1.1044160642344618</v>
      </c>
      <c r="AQ16" s="1">
        <f t="shared" si="7"/>
        <v>0.36708592588157557</v>
      </c>
      <c r="AR16" s="1">
        <f t="shared" si="8"/>
        <v>0.65774156133684702</v>
      </c>
      <c r="AS16" s="1">
        <f t="shared" si="15"/>
        <v>0.72352973372705043</v>
      </c>
      <c r="AT16" s="1">
        <f t="shared" si="16"/>
        <v>0.58156764554365592</v>
      </c>
      <c r="AU16" s="1">
        <f t="shared" si="17"/>
        <v>3825.8521667549485</v>
      </c>
      <c r="AV16" s="1">
        <f t="shared" si="18"/>
        <v>3455.5010564410186</v>
      </c>
      <c r="AW16" s="1">
        <f t="shared" si="19"/>
        <v>1.1071772528107318</v>
      </c>
      <c r="AX16" s="1">
        <f t="shared" si="20"/>
        <v>62362.744056109921</v>
      </c>
      <c r="AY16" s="1">
        <f t="shared" si="21"/>
        <v>70263.726374896825</v>
      </c>
      <c r="AZ16" s="1">
        <f t="shared" si="22"/>
        <v>0.88755247228661505</v>
      </c>
      <c r="BA16" s="1">
        <f t="shared" si="23"/>
        <v>521.30455842912932</v>
      </c>
      <c r="BB16" s="1">
        <f t="shared" si="24"/>
        <v>1068.6654988450273</v>
      </c>
      <c r="BC16" s="1">
        <f t="shared" si="25"/>
        <v>0.48780891587923003</v>
      </c>
    </row>
    <row r="17" spans="1:60" x14ac:dyDescent="0.25">
      <c r="A17" s="1">
        <v>65.988671707600005</v>
      </c>
      <c r="B17" s="1">
        <v>73.800077421699996</v>
      </c>
      <c r="C17" s="1">
        <v>8.5550972290399994</v>
      </c>
      <c r="D17" s="1">
        <v>75.774407424499998</v>
      </c>
      <c r="E17" s="1">
        <v>12.6069770185</v>
      </c>
      <c r="F17" s="1">
        <v>26.566372986499999</v>
      </c>
      <c r="G17" s="1">
        <v>10.7822093625</v>
      </c>
      <c r="H17" s="1">
        <v>0.75989913274300003</v>
      </c>
      <c r="I17" s="1">
        <v>7.4152342890399998</v>
      </c>
      <c r="J17" s="1">
        <v>2.1571860727800001</v>
      </c>
      <c r="K17" s="1">
        <v>5.2026006994299996</v>
      </c>
      <c r="L17" s="1">
        <v>0.87538951307299995</v>
      </c>
      <c r="M17" s="1">
        <v>1.43425087445</v>
      </c>
      <c r="N17" s="1">
        <v>1.38319509943</v>
      </c>
      <c r="O17" s="1">
        <v>3.2419716913599999</v>
      </c>
      <c r="P17" s="1">
        <v>15.0035169698</v>
      </c>
      <c r="Q17" s="1">
        <v>-10.296359480630001</v>
      </c>
      <c r="R17" s="1">
        <f t="shared" si="26"/>
        <v>-1.4571671665140797</v>
      </c>
      <c r="S17" s="1">
        <f t="shared" si="9"/>
        <v>1.3733170419841558</v>
      </c>
      <c r="T17" s="1">
        <v>47060</v>
      </c>
      <c r="U17" s="1">
        <v>476358.541883</v>
      </c>
      <c r="V17" s="1">
        <v>498039.555987</v>
      </c>
      <c r="W17" s="1">
        <v>1491755.2055899999</v>
      </c>
      <c r="X17" s="1">
        <v>1910.10717892</v>
      </c>
      <c r="Y17" s="1">
        <v>1165.1905865199999</v>
      </c>
      <c r="Z17" s="1">
        <v>453299.166631</v>
      </c>
      <c r="AA17" s="1">
        <v>481726.16445600003</v>
      </c>
      <c r="AB17" s="1">
        <v>1405595.85201</v>
      </c>
      <c r="AC17" s="1">
        <v>1.8291186408100001E-4</v>
      </c>
      <c r="AD17" s="1">
        <f t="shared" si="0"/>
        <v>2.8876990842946135</v>
      </c>
      <c r="AE17" s="2">
        <f t="shared" si="1"/>
        <v>2.8546608402400002</v>
      </c>
      <c r="AF17" s="1">
        <f t="shared" si="2"/>
        <v>3.080833785572</v>
      </c>
      <c r="AG17" s="1">
        <f t="shared" si="3"/>
        <v>-5.4363852395930667</v>
      </c>
      <c r="AH17" s="1">
        <f t="shared" si="4"/>
        <v>-10.219951104696534</v>
      </c>
      <c r="AI17" s="1">
        <f t="shared" si="10"/>
        <v>16.815645382997687</v>
      </c>
      <c r="AJ17" s="1">
        <f t="shared" si="11"/>
        <v>-1.5721568526905871</v>
      </c>
      <c r="AK17" s="1">
        <f t="shared" si="12"/>
        <v>1.5250760460301933</v>
      </c>
      <c r="AL17" s="1">
        <f t="shared" si="27"/>
        <v>0.68868391878155677</v>
      </c>
      <c r="AM17" s="1">
        <f t="shared" si="5"/>
        <v>780207.06103233341</v>
      </c>
      <c r="AN17" s="1">
        <f t="shared" si="6"/>
        <v>923869.68755399995</v>
      </c>
      <c r="AO17" s="1">
        <f t="shared" si="13"/>
        <v>1.0010237617999991</v>
      </c>
      <c r="AP17" s="1">
        <f t="shared" si="14"/>
        <v>-1.2865903072452944</v>
      </c>
      <c r="AQ17" s="1">
        <f t="shared" si="7"/>
        <v>0.3726359328650739</v>
      </c>
      <c r="AR17" s="1">
        <f t="shared" si="8"/>
        <v>0.65617926725010756</v>
      </c>
      <c r="AS17" s="1">
        <f t="shared" si="15"/>
        <v>0.81860385735596075</v>
      </c>
      <c r="AT17" s="1">
        <f t="shared" si="16"/>
        <v>0.56239742308024188</v>
      </c>
      <c r="AU17" s="1">
        <f t="shared" si="17"/>
        <v>3808.6342209217264</v>
      </c>
      <c r="AV17" s="1">
        <f t="shared" si="18"/>
        <v>3397.3170411690835</v>
      </c>
      <c r="AW17" s="1">
        <f t="shared" si="19"/>
        <v>1.1210711790416537</v>
      </c>
      <c r="AX17" s="1">
        <f t="shared" si="20"/>
        <v>60605.93856523907</v>
      </c>
      <c r="AY17" s="1">
        <f t="shared" si="21"/>
        <v>68303.174116852519</v>
      </c>
      <c r="AZ17" s="1">
        <f t="shared" si="22"/>
        <v>0.88730779131222981</v>
      </c>
      <c r="BA17" s="1">
        <f t="shared" si="23"/>
        <v>501.81976225607758</v>
      </c>
      <c r="BB17" s="1">
        <f t="shared" si="24"/>
        <v>1171.2577326404644</v>
      </c>
      <c r="BC17" s="1">
        <f t="shared" si="25"/>
        <v>0.42844520746495585</v>
      </c>
    </row>
    <row r="18" spans="1:60" x14ac:dyDescent="0.25">
      <c r="A18" s="1">
        <v>65.279167170600005</v>
      </c>
      <c r="B18" s="1">
        <v>71.4410659869</v>
      </c>
      <c r="C18" s="1">
        <v>7.0065592246300001</v>
      </c>
      <c r="D18" s="1">
        <v>80.0222956705</v>
      </c>
      <c r="E18" s="1">
        <v>13.1308259455</v>
      </c>
      <c r="F18" s="1">
        <v>28.7883952227</v>
      </c>
      <c r="G18" s="1">
        <v>11.426563424599999</v>
      </c>
      <c r="H18" s="1">
        <v>0.77403518719599995</v>
      </c>
      <c r="I18" s="1">
        <v>8.1893998877499996</v>
      </c>
      <c r="J18" s="1">
        <v>2.5305549113699999</v>
      </c>
      <c r="K18" s="1">
        <v>5.5564536557000004</v>
      </c>
      <c r="L18" s="1">
        <v>0.94072271613799996</v>
      </c>
      <c r="M18" s="1">
        <v>1.6006228419599999</v>
      </c>
      <c r="N18" s="1">
        <v>1.3885055556000001</v>
      </c>
      <c r="O18" s="1">
        <v>2.8115080826700001</v>
      </c>
      <c r="P18" s="1">
        <v>16.002823939900001</v>
      </c>
      <c r="Q18" s="1">
        <v>-11.264230420830001</v>
      </c>
      <c r="R18" s="1">
        <f t="shared" si="26"/>
        <v>-1.4206761884333716</v>
      </c>
      <c r="S18" s="1">
        <f t="shared" si="9"/>
        <v>1.3739169816494661</v>
      </c>
      <c r="T18" s="1">
        <v>46884</v>
      </c>
      <c r="U18" s="1">
        <v>451173.36648899998</v>
      </c>
      <c r="V18" s="1">
        <v>476166.21681299998</v>
      </c>
      <c r="W18" s="1">
        <v>1329277.47419</v>
      </c>
      <c r="X18" s="1">
        <v>1801.52854297</v>
      </c>
      <c r="Y18" s="1">
        <v>1078.05583849</v>
      </c>
      <c r="Z18" s="1">
        <v>442942.23284800001</v>
      </c>
      <c r="AA18" s="1">
        <v>470477.36993500002</v>
      </c>
      <c r="AB18" s="1">
        <v>1309970.1303900001</v>
      </c>
      <c r="AC18" s="1">
        <v>2.42762983868E-4</v>
      </c>
      <c r="AD18" s="1">
        <f t="shared" si="0"/>
        <v>3.1769954556293136</v>
      </c>
      <c r="AE18" s="2">
        <f t="shared" si="1"/>
        <v>3.161864658712001</v>
      </c>
      <c r="AF18" s="1">
        <f t="shared" si="2"/>
        <v>3.4038097824567997</v>
      </c>
      <c r="AG18" s="1">
        <f t="shared" si="3"/>
        <v>-6.2832829142065671</v>
      </c>
      <c r="AH18" s="1">
        <f t="shared" si="4"/>
        <v>-11.143053427053283</v>
      </c>
      <c r="AI18" s="1">
        <f t="shared" si="10"/>
        <v>18.097251577968855</v>
      </c>
      <c r="AJ18" s="1">
        <f t="shared" si="11"/>
        <v>-0.84689767461350041</v>
      </c>
      <c r="AK18" s="1">
        <f t="shared" si="12"/>
        <v>1.2816061949711681</v>
      </c>
      <c r="AL18" s="1">
        <f t="shared" si="27"/>
        <v>0.43982356859884636</v>
      </c>
      <c r="AM18" s="1">
        <f t="shared" si="5"/>
        <v>741129.91105766676</v>
      </c>
      <c r="AN18" s="1">
        <f t="shared" si="6"/>
        <v>839492.76045499998</v>
      </c>
      <c r="AO18" s="1">
        <f t="shared" si="13"/>
        <v>0.99930697010000102</v>
      </c>
      <c r="AP18" s="1">
        <f t="shared" si="14"/>
        <v>-0.92310232235674938</v>
      </c>
      <c r="AQ18" s="1">
        <f t="shared" si="7"/>
        <v>0.38028428382140517</v>
      </c>
      <c r="AR18" s="1">
        <f t="shared" si="8"/>
        <v>0.65398159893013852</v>
      </c>
      <c r="AS18" s="1">
        <f t="shared" si="15"/>
        <v>0.58237282483502817</v>
      </c>
      <c r="AT18" s="1">
        <f t="shared" si="16"/>
        <v>0.53656528727898656</v>
      </c>
      <c r="AU18" s="1">
        <f t="shared" si="17"/>
        <v>3767.4160021348125</v>
      </c>
      <c r="AV18" s="1">
        <f t="shared" si="18"/>
        <v>3308.1415732940341</v>
      </c>
      <c r="AW18" s="1">
        <f t="shared" si="19"/>
        <v>1.1388315519953587</v>
      </c>
      <c r="AX18" s="1">
        <f t="shared" si="20"/>
        <v>57594.582033947692</v>
      </c>
      <c r="AY18" s="1">
        <f t="shared" si="21"/>
        <v>64727.082532781482</v>
      </c>
      <c r="AZ18" s="1">
        <f t="shared" si="22"/>
        <v>0.88980655052355428</v>
      </c>
      <c r="BA18" s="1">
        <f t="shared" si="23"/>
        <v>480.06782380982889</v>
      </c>
      <c r="BB18" s="1">
        <f t="shared" si="24"/>
        <v>1279.8520593262688</v>
      </c>
      <c r="BC18" s="1">
        <f t="shared" si="25"/>
        <v>0.37509634048058882</v>
      </c>
    </row>
    <row r="26" spans="1:60" x14ac:dyDescent="0.25">
      <c r="BG26" s="1">
        <v>8</v>
      </c>
      <c r="BH26" s="1">
        <v>40</v>
      </c>
    </row>
    <row r="27" spans="1:60" x14ac:dyDescent="0.25">
      <c r="BG27" s="1">
        <f>BG26+BH26</f>
        <v>48</v>
      </c>
    </row>
    <row r="28" spans="1:60" x14ac:dyDescent="0.25">
      <c r="BG28" s="1">
        <f>BG26-BH26/2</f>
        <v>-12</v>
      </c>
    </row>
    <row r="29" spans="1:60" x14ac:dyDescent="0.25">
      <c r="BG29" s="1">
        <f>BG27/BG28</f>
        <v>-4</v>
      </c>
    </row>
  </sheetData>
  <phoneticPr fontId="1"/>
  <pageMargins left="0.78749999999999998" right="0.78749999999999998" top="1.0249999999999999" bottom="1.0249999999999999" header="0.78749999999999998" footer="0.78749999999999998"/>
  <pageSetup paperSize="9" orientation="portrait" useFirstPageNumber="1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2016-01-21T14:30:46Z</dcterms:created>
  <dcterms:modified xsi:type="dcterms:W3CDTF">2016-01-28T12:41:05Z</dcterms:modified>
  <dc:language>en-US</dc:language>
</cp:coreProperties>
</file>