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360" windowHeight="8160" activeTab="2"/>
  </bookViews>
  <sheets>
    <sheet name="Sheet1" sheetId="1" r:id="rId1"/>
    <sheet name="Sheet2" sheetId="7" r:id="rId2"/>
    <sheet name="stress-strain" sheetId="8" r:id="rId3"/>
    <sheet name="e_q-dM" sheetId="6" r:id="rId4"/>
    <sheet name="fit 1" sheetId="2" r:id="rId5"/>
    <sheet name="fit 2" sheetId="3" r:id="rId6"/>
    <sheet name="fit3" sheetId="4" r:id="rId7"/>
    <sheet name="fit4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5" i="5"/>
  <c r="D11" i="5"/>
  <c r="C11" i="5"/>
  <c r="B10" i="5"/>
  <c r="B9" i="5"/>
  <c r="B8" i="5"/>
  <c r="B6" i="5"/>
  <c r="R20" i="1"/>
  <c r="O20" i="1"/>
  <c r="L20" i="1"/>
  <c r="I20" i="1"/>
  <c r="F20" i="1"/>
  <c r="C20" i="1"/>
  <c r="G25" i="4" l="1"/>
  <c r="M30" i="4" l="1"/>
  <c r="M29" i="4"/>
  <c r="M28" i="4"/>
  <c r="M27" i="4"/>
  <c r="M26" i="4"/>
  <c r="K30" i="4"/>
  <c r="K29" i="4"/>
  <c r="K28" i="4"/>
  <c r="K27" i="4"/>
  <c r="K26" i="4"/>
  <c r="I26" i="4"/>
  <c r="I27" i="4"/>
  <c r="I28" i="4"/>
  <c r="I29" i="4"/>
  <c r="I30" i="4"/>
  <c r="I25" i="4"/>
  <c r="K25" i="4" s="1"/>
  <c r="M25" i="4" s="1"/>
  <c r="G26" i="4"/>
  <c r="G27" i="4"/>
  <c r="G28" i="4"/>
  <c r="G29" i="4"/>
  <c r="G30" i="4"/>
  <c r="E27" i="4" l="1"/>
  <c r="E25" i="4"/>
  <c r="D31" i="4" l="1"/>
  <c r="C31" i="4"/>
  <c r="F30" i="4"/>
  <c r="H30" i="4" s="1"/>
  <c r="J30" i="4" s="1"/>
  <c r="L30" i="4" s="1"/>
  <c r="B30" i="4"/>
  <c r="E30" i="4" s="1"/>
  <c r="F29" i="4"/>
  <c r="H29" i="4" s="1"/>
  <c r="J29" i="4" s="1"/>
  <c r="L29" i="4" s="1"/>
  <c r="B29" i="4"/>
  <c r="E29" i="4" s="1"/>
  <c r="F28" i="4"/>
  <c r="B28" i="4"/>
  <c r="E28" i="4" s="1"/>
  <c r="F27" i="4"/>
  <c r="F26" i="4"/>
  <c r="H26" i="4" s="1"/>
  <c r="J26" i="4" s="1"/>
  <c r="L26" i="4" s="1"/>
  <c r="B26" i="4"/>
  <c r="E26" i="4" s="1"/>
  <c r="F25" i="4"/>
  <c r="D11" i="4"/>
  <c r="C11" i="4"/>
  <c r="B10" i="4"/>
  <c r="B9" i="4"/>
  <c r="B8" i="4"/>
  <c r="B6" i="4"/>
  <c r="D31" i="3"/>
  <c r="C31" i="3"/>
  <c r="I30" i="3"/>
  <c r="H30" i="3"/>
  <c r="G30" i="3"/>
  <c r="F30" i="3"/>
  <c r="E30" i="3"/>
  <c r="B30" i="3"/>
  <c r="I29" i="3"/>
  <c r="H29" i="3"/>
  <c r="G29" i="3"/>
  <c r="F29" i="3"/>
  <c r="E29" i="3"/>
  <c r="B29" i="3"/>
  <c r="I28" i="3"/>
  <c r="H28" i="3"/>
  <c r="G28" i="3"/>
  <c r="F28" i="3"/>
  <c r="E28" i="3"/>
  <c r="B28" i="3"/>
  <c r="I27" i="3"/>
  <c r="H27" i="3"/>
  <c r="G27" i="3"/>
  <c r="F27" i="3"/>
  <c r="E27" i="3"/>
  <c r="I26" i="3"/>
  <c r="H26" i="3"/>
  <c r="G26" i="3"/>
  <c r="F26" i="3"/>
  <c r="E26" i="3"/>
  <c r="B26" i="3"/>
  <c r="I25" i="3"/>
  <c r="H25" i="3"/>
  <c r="G25" i="3"/>
  <c r="F25" i="3"/>
  <c r="E25" i="3"/>
  <c r="D11" i="3"/>
  <c r="C11" i="3"/>
  <c r="B10" i="3"/>
  <c r="B9" i="3"/>
  <c r="Q8" i="3"/>
  <c r="K8" i="3"/>
  <c r="B8" i="3"/>
  <c r="Q6" i="3"/>
  <c r="K6" i="3"/>
  <c r="B6" i="3"/>
  <c r="C8" i="2"/>
  <c r="E7" i="2"/>
  <c r="B7" i="2"/>
  <c r="E6" i="2"/>
  <c r="B6" i="2"/>
  <c r="E5" i="2"/>
  <c r="B5" i="2"/>
  <c r="E4" i="2"/>
  <c r="E3" i="2"/>
  <c r="B3" i="2"/>
  <c r="E2" i="2"/>
  <c r="H27" i="4" l="1"/>
  <c r="J27" i="4" s="1"/>
  <c r="L27" i="4" s="1"/>
  <c r="H25" i="4"/>
  <c r="J25" i="4" s="1"/>
  <c r="L25" i="4" s="1"/>
  <c r="H28" i="4"/>
  <c r="J28" i="4" s="1"/>
  <c r="L28" i="4" s="1"/>
  <c r="N30" i="4"/>
  <c r="N26" i="4"/>
  <c r="N29" i="4"/>
  <c r="N27" i="4" l="1"/>
  <c r="N28" i="4"/>
  <c r="N25" i="4"/>
</calcChain>
</file>

<file path=xl/sharedStrings.xml><?xml version="1.0" encoding="utf-8"?>
<sst xmlns="http://schemas.openxmlformats.org/spreadsheetml/2006/main" count="348" uniqueCount="185">
  <si>
    <t>PE</t>
    <phoneticPr fontId="1"/>
  </si>
  <si>
    <t>0.5PP</t>
    <phoneticPr fontId="1"/>
  </si>
  <si>
    <t>PP</t>
    <phoneticPr fontId="1"/>
  </si>
  <si>
    <t>2PP</t>
    <phoneticPr fontId="1"/>
  </si>
  <si>
    <t>3PP</t>
    <phoneticPr fontId="1"/>
  </si>
  <si>
    <t>4PP</t>
    <phoneticPr fontId="1"/>
  </si>
  <si>
    <t>T</t>
    <phoneticPr fontId="1"/>
  </si>
  <si>
    <t>a</t>
    <phoneticPr fontId="1"/>
  </si>
  <si>
    <t>b</t>
    <phoneticPr fontId="1"/>
  </si>
  <si>
    <t>Coefficients (with 95% confidence bounds):</t>
  </si>
  <si>
    <t>General model:</t>
  </si>
  <si>
    <t>PE</t>
    <phoneticPr fontId="1"/>
  </si>
  <si>
    <t>average</t>
    <phoneticPr fontId="1"/>
  </si>
  <si>
    <t>PE</t>
    <phoneticPr fontId="1"/>
  </si>
  <si>
    <t>PP</t>
    <phoneticPr fontId="1"/>
  </si>
  <si>
    <t>2PP</t>
    <phoneticPr fontId="1"/>
  </si>
  <si>
    <t>0.5PP</t>
    <phoneticPr fontId="1"/>
  </si>
  <si>
    <t>3PP</t>
    <phoneticPr fontId="1"/>
  </si>
  <si>
    <t>4PP</t>
    <phoneticPr fontId="1"/>
  </si>
  <si>
    <t>dev/deq</t>
  </si>
  <si>
    <t>dratio</t>
  </si>
  <si>
    <t xml:space="preserve"> </t>
    <phoneticPr fontId="1"/>
  </si>
  <si>
    <t xml:space="preserve">       a =     -0.8612  (-0.9963, -0.7262)</t>
  </si>
  <si>
    <t xml:space="preserve">       b =       1.755  (1.525, 1.985)</t>
  </si>
  <si>
    <t xml:space="preserve">       a =     -0.8446  (-1.065, -0.6238)</t>
  </si>
  <si>
    <t xml:space="preserve">       b =        1.62  (1.261, 1.98)</t>
  </si>
  <si>
    <t xml:space="preserve">       a =     -0.7298  (-0.8104, -0.6492)</t>
  </si>
  <si>
    <t xml:space="preserve">       b =       1.353  (1.226, 1.48)</t>
  </si>
  <si>
    <t xml:space="preserve">       a =     -0.4994  (-0.8087, -0.19)</t>
  </si>
  <si>
    <t xml:space="preserve">       b =      0.8807  (0.4082, 1.353)</t>
  </si>
  <si>
    <t xml:space="preserve">       a =     -0.3577  (-0.728, 0.01262)</t>
  </si>
  <si>
    <t xml:space="preserve">       b =      0.5985  (0.04235, 1.155)</t>
  </si>
  <si>
    <t xml:space="preserve">       a =     -0.3568  (-0.8228, 0.1092)</t>
  </si>
  <si>
    <t xml:space="preserve">       b =      0.5402  (-0.1293, 1.21)</t>
  </si>
  <si>
    <t xml:space="preserve">     f(x) = a*x+b</t>
    <phoneticPr fontId="1"/>
  </si>
  <si>
    <t>c=b/a</t>
    <phoneticPr fontId="1"/>
  </si>
  <si>
    <t xml:space="preserve">       a =       1.629  (1.366, 1.892)</t>
  </si>
  <si>
    <t xml:space="preserve">       b =      0.3476  (0.0913, 0.604)</t>
  </si>
  <si>
    <t xml:space="preserve">       a =       1.429  (0.9832, 1.875)</t>
  </si>
  <si>
    <t xml:space="preserve">       b =       0.428  (0.02954, 0.8264)</t>
  </si>
  <si>
    <t xml:space="preserve">       a =       1.056  (0.8431, 1.269)</t>
  </si>
  <si>
    <t xml:space="preserve">       b =      0.6325  (0.4866, 0.7783)</t>
  </si>
  <si>
    <t xml:space="preserve">       a =       1.119  (1.029, 1.208)</t>
  </si>
  <si>
    <t xml:space="preserve">       a =      0.9928  (0.9078, 1.078)</t>
  </si>
  <si>
    <t xml:space="preserve">       a =       1.241  (1.169, 1.314)</t>
  </si>
  <si>
    <t xml:space="preserve">       a =       1.369  (1.345, 1.392)</t>
  </si>
  <si>
    <t xml:space="preserve">       a =       1.458  (1.42, 1.495)</t>
  </si>
  <si>
    <t xml:space="preserve">       a =       1.579  (1.556, 1.602)</t>
  </si>
  <si>
    <t>General model Exp1:</t>
  </si>
  <si>
    <t xml:space="preserve">     f(x) = a1*exp(a2*x)</t>
    <phoneticPr fontId="1"/>
  </si>
  <si>
    <t>Complete model:</t>
    <phoneticPr fontId="1"/>
  </si>
  <si>
    <t>a_pred</t>
    <phoneticPr fontId="1"/>
  </si>
  <si>
    <t xml:space="preserve">       a1 =       1.588  (1.519, 1.656)</t>
    <phoneticPr fontId="1"/>
  </si>
  <si>
    <t xml:space="preserve">       a2 =  -0.0005387  (-0.0007051, -0.0003723)</t>
    <phoneticPr fontId="1"/>
  </si>
  <si>
    <t xml:space="preserve">     f(x) = ( 1.588*exp(-0.0005387*T)^2-eta^2)/(2*eta)+0.4</t>
    <phoneticPr fontId="1"/>
  </si>
  <si>
    <t>dq/dp</t>
    <phoneticPr fontId="1"/>
  </si>
  <si>
    <t>p</t>
    <phoneticPr fontId="1"/>
  </si>
  <si>
    <t>E</t>
    <phoneticPr fontId="1"/>
  </si>
  <si>
    <t xml:space="preserve">     f(x) = (a^2-x^2)/(2*x)+b</t>
    <phoneticPr fontId="1"/>
  </si>
  <si>
    <t xml:space="preserve">       a =       0.647  (-0.1793, 1.473)</t>
  </si>
  <si>
    <t xml:space="preserve">       b =      0.7508  (0.3811, 1.12)</t>
  </si>
  <si>
    <t xml:space="preserve">       a =  -1.206e-05  (-Inf, Inf)</t>
  </si>
  <si>
    <t xml:space="preserve">       b =      0.8129  (0.7741, 0.8518)</t>
  </si>
  <si>
    <t xml:space="preserve">       a =  -3.749e-05  (-1.598e+04, 1.598e+04)</t>
  </si>
  <si>
    <t xml:space="preserve">       b =      0.7447  (0.3063, 1.183)</t>
  </si>
  <si>
    <t xml:space="preserve">     f(x) = (a^2-x^2)/(2*x)+0.4</t>
    <phoneticPr fontId="1"/>
  </si>
  <si>
    <t>T</t>
    <phoneticPr fontId="1"/>
  </si>
  <si>
    <t xml:space="preserve">     b = f(T) = a1*a^2+a2</t>
    <phoneticPr fontId="1"/>
  </si>
  <si>
    <t xml:space="preserve"> f(x) = a1*x^2+a2*x+a3</t>
  </si>
  <si>
    <t xml:space="preserve">       a1 =  -2.288e-06  (-1.418e-05, 9.606e-06)</t>
  </si>
  <si>
    <t xml:space="preserve">       a2 =    0.002187  (-0.004281, 0.008655)</t>
  </si>
  <si>
    <t xml:space="preserve">       a3 =      0.2314  (-0.3952, 0.858)</t>
  </si>
  <si>
    <t xml:space="preserve">       a1 =   3.499e-06  (-6.601e-06, 1.36e-05)</t>
  </si>
  <si>
    <t xml:space="preserve">       a2 =   -0.004198  (-0.009691, 0.001294)</t>
  </si>
  <si>
    <t xml:space="preserve">       a3 =       1.842  (1.31, 2.374)</t>
  </si>
  <si>
    <t>dev/deq_0</t>
    <phoneticPr fontId="1"/>
  </si>
  <si>
    <t>f(x) = ((9*(1-2*a)/(2*b*(1+a))-b)^2-b^2-x^2)/(2*x)+b</t>
    <phoneticPr fontId="1"/>
  </si>
  <si>
    <t>a:</t>
    <phoneticPr fontId="1"/>
  </si>
  <si>
    <t>b:</t>
    <phoneticPr fontId="1"/>
  </si>
  <si>
    <t>Poisson's ratio</t>
    <phoneticPr fontId="1"/>
  </si>
  <si>
    <t>Initial dilation ratio</t>
    <phoneticPr fontId="1"/>
  </si>
  <si>
    <t xml:space="preserve">       a =      0.3835  (0.3133, 0.4537)</t>
  </si>
  <si>
    <t xml:space="preserve">       b =      0.3764  (0.1401, 0.6128)</t>
  </si>
  <si>
    <t xml:space="preserve">       b =      0.5992  (0.5861, 0.6124)</t>
  </si>
  <si>
    <t xml:space="preserve">       a =      0.3184  (0.286, 0.3508)</t>
  </si>
  <si>
    <t xml:space="preserve">       b =      0.6652  (0.5427, 0.7877)</t>
  </si>
  <si>
    <t xml:space="preserve">       a =      0.2946  (0.2055, 0.3837)</t>
  </si>
  <si>
    <t xml:space="preserve">       b =       0.815  (0.461, 1.169)</t>
  </si>
  <si>
    <t xml:space="preserve">       a =      0.2801  (0.1908, 0.3695)</t>
  </si>
  <si>
    <t xml:space="preserve">       b =      0.9328  (0.5631, 1.303)</t>
  </si>
  <si>
    <t xml:space="preserve">       a =      0.3043  (0.2138, 0.3948)</t>
  </si>
  <si>
    <t xml:space="preserve">       b =        0.89  (0.4784, 1.302)</t>
  </si>
  <si>
    <t xml:space="preserve">       a =      0.3625  (0.2578, 0.4672)</t>
  </si>
  <si>
    <t xml:space="preserve">       b =      0.4732  (0.09753, 0.8488)</t>
  </si>
  <si>
    <t>f(x) = ((9*(1-2*0.33)/(2*b*(1+0.33))-b)^2-b^2-x^2)/(2*x)+b</t>
    <phoneticPr fontId="1"/>
  </si>
  <si>
    <t>Poisson's ratio = 0.33</t>
    <phoneticPr fontId="1"/>
  </si>
  <si>
    <t xml:space="preserve">       b =      0.6722  (0.6555, 0.6888)</t>
  </si>
  <si>
    <t xml:space="preserve">       b =      0.7229  (0.6983, 0.7474)</t>
  </si>
  <si>
    <t xml:space="preserve">       b =      0.7776  (0.7465, 0.8087)</t>
  </si>
  <si>
    <t>q/p</t>
    <phoneticPr fontId="1"/>
  </si>
  <si>
    <t>Mc^2</t>
    <phoneticPr fontId="1"/>
  </si>
  <si>
    <t xml:space="preserve">       b =      0.5593  (0.5532, 0.5655)</t>
  </si>
  <si>
    <t xml:space="preserve">       b =        0.63  (0.622, 0.638)</t>
  </si>
  <si>
    <t>b_pred</t>
    <phoneticPr fontId="1"/>
  </si>
  <si>
    <t>E_pred</t>
    <phoneticPr fontId="1"/>
  </si>
  <si>
    <t>Goodness of fit:</t>
  </si>
  <si>
    <t xml:space="preserve">  SSE: 0.001844</t>
  </si>
  <si>
    <t xml:space="preserve">  R-square: 0.9801</t>
  </si>
  <si>
    <t xml:space="preserve">  Adjusted R-square: 0.9751</t>
  </si>
  <si>
    <t xml:space="preserve">  RMSE: 0.02147</t>
  </si>
  <si>
    <t xml:space="preserve">     b = f(T) = a1*T^a2+0.5483</t>
    <phoneticPr fontId="1"/>
  </si>
  <si>
    <t xml:space="preserve">       a1 =    0.001449  (0.0003045, 0.002593)</t>
    <phoneticPr fontId="1"/>
  </si>
  <si>
    <t xml:space="preserve">       a2 =      0.7384  (0.6004, 0.8764)</t>
    <phoneticPr fontId="1"/>
  </si>
  <si>
    <t>Mc^2_pred</t>
    <phoneticPr fontId="1"/>
  </si>
  <si>
    <t>q/p_pred</t>
    <phoneticPr fontId="1"/>
  </si>
  <si>
    <t>p_pred</t>
    <phoneticPr fontId="1"/>
  </si>
  <si>
    <t>deq</t>
  </si>
  <si>
    <t>M:</t>
    <phoneticPr fontId="1"/>
  </si>
  <si>
    <t>Friction constant</t>
    <phoneticPr fontId="1"/>
  </si>
  <si>
    <t>c:</t>
    <phoneticPr fontId="1"/>
  </si>
  <si>
    <t>PTS e_v</t>
    <phoneticPr fontId="1"/>
  </si>
  <si>
    <t>x:</t>
    <phoneticPr fontId="1"/>
  </si>
  <si>
    <t>q/p</t>
    <phoneticPr fontId="1"/>
  </si>
  <si>
    <t>y:</t>
    <phoneticPr fontId="1"/>
  </si>
  <si>
    <t>de_q</t>
    <phoneticPr fontId="1"/>
  </si>
  <si>
    <t xml:space="preserve">  Adjusted R-square: 0.9916</t>
  </si>
  <si>
    <t xml:space="preserve">  R-square: 0.9602</t>
  </si>
  <si>
    <t xml:space="preserve">       M =       1.874  (1.809, 1.94)</t>
  </si>
  <si>
    <t xml:space="preserve">       c =      0.2421  (0.1907, 0.2935)</t>
  </si>
  <si>
    <t xml:space="preserve">  SSE: 0.008373</t>
  </si>
  <si>
    <t xml:space="preserve">  R-square: 0.9925</t>
  </si>
  <si>
    <t xml:space="preserve">  RMSE: 0.03235</t>
  </si>
  <si>
    <t xml:space="preserve">       M =       1.717  (1.581, 1.854)</t>
  </si>
  <si>
    <t xml:space="preserve">       c =      0.2836  (0.1805, 0.3866)</t>
  </si>
  <si>
    <t xml:space="preserve">  SSE: 0.03451</t>
  </si>
  <si>
    <t xml:space="preserve">  Adjusted R-square: 0.9557</t>
  </si>
  <si>
    <t xml:space="preserve">  RMSE: 0.06192</t>
  </si>
  <si>
    <t xml:space="preserve">       M =       1.601  (1.543, 1.66)</t>
  </si>
  <si>
    <t xml:space="preserve">       c =      0.2848  (0.2425, 0.3271)</t>
  </si>
  <si>
    <t xml:space="preserve">  SSE: 0.007654</t>
  </si>
  <si>
    <t xml:space="preserve">  R-square: 0.9892</t>
  </si>
  <si>
    <t xml:space="preserve">  Adjusted R-square: 0.9882</t>
  </si>
  <si>
    <t xml:space="preserve">  RMSE: 0.02767</t>
  </si>
  <si>
    <t xml:space="preserve">       M =       1.195  (0.9773, 1.413)</t>
  </si>
  <si>
    <t xml:space="preserve">       c =      0.4927  (0.3659, 0.6195)</t>
  </si>
  <si>
    <t xml:space="preserve">  SSE: 0.07427</t>
  </si>
  <si>
    <t xml:space="preserve">  R-square: 0.8328</t>
  </si>
  <si>
    <t xml:space="preserve">  Adjusted R-square: 0.8188</t>
  </si>
  <si>
    <t xml:space="preserve">  RMSE: 0.07867</t>
  </si>
  <si>
    <t xml:space="preserve">       M =      0.8496  (0.5202, 1.179)</t>
  </si>
  <si>
    <t xml:space="preserve">       c =      0.6358  (0.4928, 0.7789)</t>
  </si>
  <si>
    <t xml:space="preserve">  SSE: 0.1094</t>
  </si>
  <si>
    <t xml:space="preserve">  R-square: 0.6374</t>
  </si>
  <si>
    <t xml:space="preserve">  Adjusted R-square: 0.6115</t>
  </si>
  <si>
    <t xml:space="preserve">  RMSE: 0.0884</t>
  </si>
  <si>
    <t xml:space="preserve">       M =   3.494e-05  (-Inf, Inf)</t>
  </si>
  <si>
    <t xml:space="preserve">       c =      0.8077  (0.7571, 0.8582)</t>
  </si>
  <si>
    <t xml:space="preserve">  SSE: 0.1514</t>
  </si>
  <si>
    <t xml:space="preserve">  R-square: 0.1172</t>
  </si>
  <si>
    <t xml:space="preserve">  Adjusted R-square: 0.05839</t>
  </si>
  <si>
    <t xml:space="preserve">  RMSE: 0.1005</t>
  </si>
  <si>
    <t>f(x,y) =c/y+(M^2-x^2)/(2*x)</t>
    <phoneticPr fontId="1"/>
  </si>
  <si>
    <t>M</t>
    <phoneticPr fontId="1"/>
  </si>
  <si>
    <t>c</t>
    <phoneticPr fontId="1"/>
  </si>
  <si>
    <t>M_pred</t>
    <phoneticPr fontId="1"/>
  </si>
  <si>
    <t>c_by_M_pred</t>
    <phoneticPr fontId="1"/>
  </si>
  <si>
    <t>p</t>
    <phoneticPr fontId="1"/>
  </si>
  <si>
    <t>eq</t>
    <phoneticPr fontId="3"/>
  </si>
  <si>
    <t>dratio-M</t>
    <phoneticPr fontId="3"/>
  </si>
  <si>
    <t xml:space="preserve">       a =      -1.386  (-1.422, -1.349)</t>
  </si>
  <si>
    <t xml:space="preserve">       b =     0.03463  (0.02994, 0.03933)</t>
  </si>
  <si>
    <t xml:space="preserve">       c =        1.27  (1.238, 1.302)</t>
  </si>
  <si>
    <t xml:space="preserve">     f(x) = a/(x+c)+b</t>
    <phoneticPr fontId="1"/>
  </si>
  <si>
    <t xml:space="preserve"> -1.386/(x+1.27)+0.03463</t>
    <phoneticPr fontId="1"/>
  </si>
  <si>
    <t>f(x)=</t>
    <phoneticPr fontId="1"/>
  </si>
  <si>
    <t>CSL</t>
    <phoneticPr fontId="1"/>
  </si>
  <si>
    <t>dev/deq-ratioF</t>
  </si>
  <si>
    <t>dratio-M</t>
  </si>
  <si>
    <t xml:space="preserve">     f(x) = a*x+b</t>
  </si>
  <si>
    <t xml:space="preserve">       a =       1.382  (1.281, 1.483)</t>
  </si>
  <si>
    <t xml:space="preserve">       b =      0.2354  (0.2103, 0.2606)</t>
  </si>
  <si>
    <t xml:space="preserve">  SSE: 0.3164</t>
  </si>
  <si>
    <t xml:space="preserve">  R-square: 0.9118</t>
  </si>
  <si>
    <t xml:space="preserve">  Adjusted R-square: 0.9106</t>
  </si>
  <si>
    <t xml:space="preserve">  RMSE: 0.06629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</si>
</sst>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2.3352549681289837E-2"/>
          <c:w val="0.71841074610199274"/>
          <c:h val="0.8992738630885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Sheet1!$A$21:$A$34</c:f>
              <c:numCache>
                <c:formatCode>General</c:formatCode>
                <c:ptCount val="14"/>
                <c:pt idx="0">
                  <c:v>0.10787949529033893</c:v>
                </c:pt>
                <c:pt idx="1">
                  <c:v>0.283316482340563</c:v>
                </c:pt>
                <c:pt idx="2">
                  <c:v>0.24718256576763123</c:v>
                </c:pt>
                <c:pt idx="3">
                  <c:v>0.36868669352690009</c:v>
                </c:pt>
                <c:pt idx="4">
                  <c:v>0.38917513943375837</c:v>
                </c:pt>
                <c:pt idx="5">
                  <c:v>0.42597121092347212</c:v>
                </c:pt>
                <c:pt idx="6">
                  <c:v>0.43118470053842217</c:v>
                </c:pt>
                <c:pt idx="7">
                  <c:v>0.43350936839468679</c:v>
                </c:pt>
                <c:pt idx="8">
                  <c:v>0.46429708450470886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0">
                  <c:v>1.8443558894483842</c:v>
                </c:pt>
                <c:pt idx="1">
                  <c:v>1.7322564764106896</c:v>
                </c:pt>
                <c:pt idx="2">
                  <c:v>1.6671504107658244</c:v>
                </c:pt>
                <c:pt idx="3">
                  <c:v>1.6235078267812537</c:v>
                </c:pt>
                <c:pt idx="4">
                  <c:v>1.5909360061713129</c:v>
                </c:pt>
                <c:pt idx="5">
                  <c:v>1.5660912330976451</c:v>
                </c:pt>
                <c:pt idx="6">
                  <c:v>1.5470482432552271</c:v>
                </c:pt>
                <c:pt idx="7">
                  <c:v>1.5317723436675272</c:v>
                </c:pt>
                <c:pt idx="8">
                  <c:v>1.518649905691144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Sheet1!$G$21:$G$35</c:f>
              <c:numCache>
                <c:formatCode>General</c:formatCode>
                <c:ptCount val="15"/>
                <c:pt idx="0">
                  <c:v>-5.0015883972052755E-2</c:v>
                </c:pt>
                <c:pt idx="1">
                  <c:v>0.11675431842583991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  <c:pt idx="10">
                  <c:v>0.33407952194868024</c:v>
                </c:pt>
              </c:numCache>
            </c:numRef>
          </c:xVal>
          <c:yVal>
            <c:numRef>
              <c:f>Sheet1!$H$21:$H$35</c:f>
              <c:numCache>
                <c:formatCode>General</c:formatCode>
                <c:ptCount val="15"/>
                <c:pt idx="0">
                  <c:v>1.8644455466584113</c:v>
                </c:pt>
                <c:pt idx="1">
                  <c:v>1.6909538739917969</c:v>
                </c:pt>
                <c:pt idx="2">
                  <c:v>1.6027555746450712</c:v>
                </c:pt>
                <c:pt idx="3">
                  <c:v>1.546856764002601</c:v>
                </c:pt>
                <c:pt idx="4">
                  <c:v>1.5065378630281099</c:v>
                </c:pt>
                <c:pt idx="5">
                  <c:v>1.4761673190222979</c:v>
                </c:pt>
                <c:pt idx="6">
                  <c:v>1.4520598634137434</c:v>
                </c:pt>
                <c:pt idx="7">
                  <c:v>1.4320845173354098</c:v>
                </c:pt>
                <c:pt idx="8">
                  <c:v>1.4156299198831406</c:v>
                </c:pt>
                <c:pt idx="9">
                  <c:v>1.4020191233857742</c:v>
                </c:pt>
                <c:pt idx="10">
                  <c:v>1.3905741223861088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Sheet1!$J$18</c:f>
              <c:strCache>
                <c:ptCount val="1"/>
                <c:pt idx="0">
                  <c:v>2PP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Sheet1!$J$21:$J$35</c:f>
              <c:numCache>
                <c:formatCode>General</c:formatCode>
                <c:ptCount val="15"/>
                <c:pt idx="0">
                  <c:v>-0.11074208538079086</c:v>
                </c:pt>
                <c:pt idx="1">
                  <c:v>8.9969369627914908E-2</c:v>
                </c:pt>
                <c:pt idx="2">
                  <c:v>0.19277198405871621</c:v>
                </c:pt>
                <c:pt idx="3">
                  <c:v>6.6666663472654346E-4</c:v>
                </c:pt>
                <c:pt idx="4">
                  <c:v>0.2297789426055418</c:v>
                </c:pt>
                <c:pt idx="5">
                  <c:v>0.11323347460248688</c:v>
                </c:pt>
                <c:pt idx="6">
                  <c:v>0.25614555927382932</c:v>
                </c:pt>
                <c:pt idx="7">
                  <c:v>0.18967887126291841</c:v>
                </c:pt>
                <c:pt idx="8">
                  <c:v>0.1761483333410791</c:v>
                </c:pt>
                <c:pt idx="9">
                  <c:v>0.23211006444578428</c:v>
                </c:pt>
                <c:pt idx="10">
                  <c:v>0.24779357165198596</c:v>
                </c:pt>
                <c:pt idx="11">
                  <c:v>0.25855179774673392</c:v>
                </c:pt>
                <c:pt idx="12">
                  <c:v>0.21170228602219121</c:v>
                </c:pt>
              </c:numCache>
            </c:numRef>
          </c:xVal>
          <c:yVal>
            <c:numRef>
              <c:f>Sheet1!$K$21:$K$35</c:f>
              <c:numCache>
                <c:formatCode>General</c:formatCode>
                <c:ptCount val="15"/>
                <c:pt idx="0">
                  <c:v>1.8333349150238609</c:v>
                </c:pt>
                <c:pt idx="1">
                  <c:v>1.6545991032687406</c:v>
                </c:pt>
                <c:pt idx="2">
                  <c:v>1.5643844234460931</c:v>
                </c:pt>
                <c:pt idx="3">
                  <c:v>1.5063561750312602</c:v>
                </c:pt>
                <c:pt idx="4">
                  <c:v>1.4641809111583908</c:v>
                </c:pt>
                <c:pt idx="5">
                  <c:v>1.4322228418598042</c:v>
                </c:pt>
                <c:pt idx="6">
                  <c:v>1.406955906635972</c:v>
                </c:pt>
                <c:pt idx="7">
                  <c:v>1.3862244629844778</c:v>
                </c:pt>
                <c:pt idx="8">
                  <c:v>1.3688997705380646</c:v>
                </c:pt>
                <c:pt idx="9">
                  <c:v>1.3542817906462632</c:v>
                </c:pt>
                <c:pt idx="10">
                  <c:v>1.3417561426741769</c:v>
                </c:pt>
                <c:pt idx="11">
                  <c:v>1.3310353500514012</c:v>
                </c:pt>
                <c:pt idx="12">
                  <c:v>1.321816061075151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Sheet1!$D$18</c:f>
              <c:strCache>
                <c:ptCount val="1"/>
                <c:pt idx="0">
                  <c:v>0.5PP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Sheet1!$D$21:$D$35</c:f>
              <c:numCache>
                <c:formatCode>General</c:formatCode>
                <c:ptCount val="15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  <c:pt idx="9">
                  <c:v>0.330298467982723</c:v>
                </c:pt>
              </c:numCache>
            </c:numRef>
          </c:xVal>
          <c:yVal>
            <c:numRef>
              <c:f>Sheet1!$E$21:$E$35</c:f>
              <c:numCache>
                <c:formatCode>General</c:formatCode>
                <c:ptCount val="15"/>
                <c:pt idx="0">
                  <c:v>1.9053060830494941</c:v>
                </c:pt>
                <c:pt idx="1">
                  <c:v>1.7404396115775711</c:v>
                </c:pt>
                <c:pt idx="2">
                  <c:v>1.6531141584289157</c:v>
                </c:pt>
                <c:pt idx="3">
                  <c:v>1.5974582636996595</c:v>
                </c:pt>
                <c:pt idx="4">
                  <c:v>1.5583485062903495</c:v>
                </c:pt>
                <c:pt idx="5">
                  <c:v>1.5290331594502045</c:v>
                </c:pt>
                <c:pt idx="6">
                  <c:v>1.5056348650184768</c:v>
                </c:pt>
                <c:pt idx="7">
                  <c:v>1.4865801781327825</c:v>
                </c:pt>
                <c:pt idx="8">
                  <c:v>1.470995298159429</c:v>
                </c:pt>
                <c:pt idx="9">
                  <c:v>1.4584525263146098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Sheet1!$P$18</c:f>
              <c:strCache>
                <c:ptCount val="1"/>
                <c:pt idx="0">
                  <c:v>4PP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Sheet1!$P$21:$P$35</c:f>
              <c:numCache>
                <c:formatCode>General</c:formatCode>
                <c:ptCount val="15"/>
                <c:pt idx="0">
                  <c:v>-4.9130065598773136E-2</c:v>
                </c:pt>
                <c:pt idx="1">
                  <c:v>-0.1078086035595493</c:v>
                </c:pt>
                <c:pt idx="2">
                  <c:v>0.11519071294757506</c:v>
                </c:pt>
                <c:pt idx="3">
                  <c:v>-9.9516155032836312E-2</c:v>
                </c:pt>
                <c:pt idx="4">
                  <c:v>0.12096597033193311</c:v>
                </c:pt>
                <c:pt idx="5">
                  <c:v>-2.6741625870882232E-2</c:v>
                </c:pt>
                <c:pt idx="6">
                  <c:v>0.11896201453232283</c:v>
                </c:pt>
                <c:pt idx="7">
                  <c:v>4.0733161947652412E-2</c:v>
                </c:pt>
                <c:pt idx="8">
                  <c:v>6.9818142605431524E-2</c:v>
                </c:pt>
                <c:pt idx="9">
                  <c:v>0.15093514975031641</c:v>
                </c:pt>
                <c:pt idx="10">
                  <c:v>9.1284176167296296E-2</c:v>
                </c:pt>
                <c:pt idx="11">
                  <c:v>0.10502693692479052</c:v>
                </c:pt>
                <c:pt idx="12">
                  <c:v>0.11146740295940191</c:v>
                </c:pt>
                <c:pt idx="13">
                  <c:v>9.8066489313421074E-2</c:v>
                </c:pt>
                <c:pt idx="14">
                  <c:v>0.16673310846158473</c:v>
                </c:pt>
              </c:numCache>
            </c:numRef>
          </c:xVal>
          <c:yVal>
            <c:numRef>
              <c:f>Sheet1!$Q$22:$Q$36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Sheet1!$M$18</c:f>
              <c:strCache>
                <c:ptCount val="1"/>
                <c:pt idx="0">
                  <c:v>3PP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Sheet1!$M$21:$M$34</c:f>
              <c:numCache>
                <c:formatCode>General</c:formatCode>
                <c:ptCount val="14"/>
                <c:pt idx="0">
                  <c:v>-6.2048018398319645E-2</c:v>
                </c:pt>
                <c:pt idx="1">
                  <c:v>-4.6859977566318184E-2</c:v>
                </c:pt>
                <c:pt idx="2">
                  <c:v>0.10618214039800114</c:v>
                </c:pt>
                <c:pt idx="3">
                  <c:v>-2.1924240778651686E-2</c:v>
                </c:pt>
                <c:pt idx="4">
                  <c:v>0.16993265795957338</c:v>
                </c:pt>
                <c:pt idx="5">
                  <c:v>-4.0853242139867352E-2</c:v>
                </c:pt>
                <c:pt idx="6">
                  <c:v>0.19991441602661708</c:v>
                </c:pt>
                <c:pt idx="7">
                  <c:v>0.10886873797094514</c:v>
                </c:pt>
                <c:pt idx="8">
                  <c:v>0.12821332560205365</c:v>
                </c:pt>
                <c:pt idx="9">
                  <c:v>0.21974677545261531</c:v>
                </c:pt>
                <c:pt idx="10">
                  <c:v>0.16744754833402556</c:v>
                </c:pt>
                <c:pt idx="11">
                  <c:v>0.15585393274086612</c:v>
                </c:pt>
                <c:pt idx="12">
                  <c:v>0.14422389569489544</c:v>
                </c:pt>
                <c:pt idx="13">
                  <c:v>0.2084072696498479</c:v>
                </c:pt>
              </c:numCache>
            </c:numRef>
          </c:xVal>
          <c:yVal>
            <c:numRef>
              <c:f>Sheet1!$N$21:$N$35</c:f>
              <c:numCache>
                <c:formatCode>General</c:formatCode>
                <c:ptCount val="15"/>
                <c:pt idx="0">
                  <c:v>1.8160383272446403</c:v>
                </c:pt>
                <c:pt idx="1">
                  <c:v>1.6356216271168877</c:v>
                </c:pt>
                <c:pt idx="2">
                  <c:v>1.5440124208187311</c:v>
                </c:pt>
                <c:pt idx="3">
                  <c:v>1.4846589622644111</c:v>
                </c:pt>
                <c:pt idx="4">
                  <c:v>1.4417039812757488</c:v>
                </c:pt>
                <c:pt idx="5">
                  <c:v>1.4090597034444348</c:v>
                </c:pt>
                <c:pt idx="6">
                  <c:v>1.3831153210120573</c:v>
                </c:pt>
                <c:pt idx="7">
                  <c:v>1.3618524601923803</c:v>
                </c:pt>
                <c:pt idx="8">
                  <c:v>1.3442472387769562</c:v>
                </c:pt>
                <c:pt idx="9">
                  <c:v>1.329224375110359</c:v>
                </c:pt>
                <c:pt idx="10">
                  <c:v>1.3161821183565607</c:v>
                </c:pt>
                <c:pt idx="11">
                  <c:v>1.3049630913246724</c:v>
                </c:pt>
                <c:pt idx="12">
                  <c:v>1.2951491902278758</c:v>
                </c:pt>
                <c:pt idx="13">
                  <c:v>1.2864551675378204</c:v>
                </c:pt>
                <c:pt idx="14">
                  <c:v>1.2788189027392434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69232"/>
        <c:axId val="339069792"/>
      </c:scatterChart>
      <c:valAx>
        <c:axId val="3390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069792"/>
        <c:crosses val="autoZero"/>
        <c:crossBetween val="midCat"/>
      </c:valAx>
      <c:valAx>
        <c:axId val="33906979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06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2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2'!$E$25:$E$30</c:f>
              <c:numCache>
                <c:formatCode>General</c:formatCode>
                <c:ptCount val="6"/>
                <c:pt idx="0">
                  <c:v>1.5433019783579935</c:v>
                </c:pt>
                <c:pt idx="1">
                  <c:v>1.4918040551445935</c:v>
                </c:pt>
                <c:pt idx="2">
                  <c:v>1.4014353519810159</c:v>
                </c:pt>
                <c:pt idx="3">
                  <c:v>1.2367890716512302</c:v>
                </c:pt>
                <c:pt idx="4">
                  <c:v>1.0914861007278438</c:v>
                </c:pt>
                <c:pt idx="5">
                  <c:v>0.96325390916619147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5104"/>
        <c:axId val="432885664"/>
      </c:scatterChart>
      <c:scatterChart>
        <c:scatterStyle val="lineMarker"/>
        <c:varyColors val="0"/>
        <c:ser>
          <c:idx val="3"/>
          <c:order val="0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2'!$D$25:$D$30</c:f>
              <c:numCache>
                <c:formatCode>General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'fit 2'!$C$4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2'!$E$25:$E$30</c:f>
              <c:numCache>
                <c:formatCode>General</c:formatCode>
                <c:ptCount val="6"/>
                <c:pt idx="0">
                  <c:v>1.5433019783579935</c:v>
                </c:pt>
                <c:pt idx="1">
                  <c:v>1.4918040551445935</c:v>
                </c:pt>
                <c:pt idx="2">
                  <c:v>1.4014353519810159</c:v>
                </c:pt>
                <c:pt idx="3">
                  <c:v>1.2367890716512302</c:v>
                </c:pt>
                <c:pt idx="4">
                  <c:v>1.0914861007278438</c:v>
                </c:pt>
                <c:pt idx="5">
                  <c:v>0.96325390916619147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5104"/>
        <c:axId val="432885664"/>
      </c:scatterChart>
      <c:valAx>
        <c:axId val="4328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885664"/>
        <c:crosses val="autoZero"/>
        <c:crossBetween val="midCat"/>
      </c:valAx>
      <c:valAx>
        <c:axId val="4328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8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'fit3'!$C$4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'fit3'!$C$5:$C$10</c:f>
              <c:numCache>
                <c:formatCode>General</c:formatCode>
                <c:ptCount val="6"/>
                <c:pt idx="0">
                  <c:v>0.38350000000000001</c:v>
                </c:pt>
                <c:pt idx="1">
                  <c:v>0.36249999999999999</c:v>
                </c:pt>
                <c:pt idx="2">
                  <c:v>0.31840000000000002</c:v>
                </c:pt>
                <c:pt idx="3">
                  <c:v>0.29459999999999997</c:v>
                </c:pt>
                <c:pt idx="4">
                  <c:v>0.28010000000000002</c:v>
                </c:pt>
                <c:pt idx="5">
                  <c:v>0.30430000000000001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'fit3'!$D$4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'fit3'!$D$5:$D$10</c:f>
              <c:numCache>
                <c:formatCode>General</c:formatCode>
                <c:ptCount val="6"/>
                <c:pt idx="0">
                  <c:v>0.37640000000000001</c:v>
                </c:pt>
                <c:pt idx="1">
                  <c:v>0.47320000000000001</c:v>
                </c:pt>
                <c:pt idx="2">
                  <c:v>0.66520000000000001</c:v>
                </c:pt>
                <c:pt idx="3">
                  <c:v>0.81499999999999995</c:v>
                </c:pt>
                <c:pt idx="4">
                  <c:v>0.93279999999999996</c:v>
                </c:pt>
                <c:pt idx="5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67552"/>
        <c:axId val="385068112"/>
      </c:scatterChart>
      <c:valAx>
        <c:axId val="3850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068112"/>
        <c:crosses val="autoZero"/>
        <c:crossBetween val="midCat"/>
      </c:valAx>
      <c:valAx>
        <c:axId val="385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06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'fit3'!$C$4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'fit3'!$C$25:$C$30</c:f>
              <c:numCache>
                <c:formatCode>General</c:formatCode>
                <c:ptCount val="6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'fit3'!$D$4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'fit3'!$B$25:$B$30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'fit3'!$D$25:$D$30</c:f>
              <c:numCache>
                <c:formatCode>General</c:formatCode>
                <c:ptCount val="6"/>
                <c:pt idx="0">
                  <c:v>0.5655</c:v>
                </c:pt>
                <c:pt idx="1">
                  <c:v>0.59919999999999995</c:v>
                </c:pt>
                <c:pt idx="2">
                  <c:v>0.63</c:v>
                </c:pt>
                <c:pt idx="3">
                  <c:v>0.67220000000000002</c:v>
                </c:pt>
                <c:pt idx="4">
                  <c:v>0.72289999999999999</c:v>
                </c:pt>
                <c:pt idx="5">
                  <c:v>0.77759999999999996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15040"/>
        <c:axId val="433115600"/>
      </c:scatterChart>
      <c:valAx>
        <c:axId val="4331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115600"/>
        <c:crosses val="autoZero"/>
        <c:crossBetween val="midCat"/>
      </c:valAx>
      <c:valAx>
        <c:axId val="433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1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'fit4'!$C$4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'fit4'!$B$5:$B$9</c:f>
              <c:numCache>
                <c:formatCode>General</c:formatCode>
                <c:ptCount val="5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</c:numCache>
            </c:numRef>
          </c:xVal>
          <c:yVal>
            <c:numRef>
              <c:f>'fit4'!$C$5:$C$9</c:f>
              <c:numCache>
                <c:formatCode>General</c:formatCode>
                <c:ptCount val="5"/>
                <c:pt idx="0">
                  <c:v>1.8740000000000001</c:v>
                </c:pt>
                <c:pt idx="1">
                  <c:v>1.7170000000000001</c:v>
                </c:pt>
                <c:pt idx="2">
                  <c:v>1.601</c:v>
                </c:pt>
                <c:pt idx="3">
                  <c:v>1.1950000000000001</c:v>
                </c:pt>
                <c:pt idx="4">
                  <c:v>0.84960000000000002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'fit4'!$F$4</c:f>
              <c:strCache>
                <c:ptCount val="1"/>
                <c:pt idx="0">
                  <c:v>c_by_M_pred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'fit4'!$B$5:$B$9</c:f>
              <c:numCache>
                <c:formatCode>General</c:formatCode>
                <c:ptCount val="5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</c:numCache>
            </c:numRef>
          </c:xVal>
          <c:yVal>
            <c:numRef>
              <c:f>'fit4'!$F$5:$F$9</c:f>
              <c:numCache>
                <c:formatCode>General</c:formatCode>
                <c:ptCount val="5"/>
                <c:pt idx="0">
                  <c:v>0.24279999999999999</c:v>
                </c:pt>
                <c:pt idx="1">
                  <c:v>0.24210000000000001</c:v>
                </c:pt>
                <c:pt idx="2">
                  <c:v>0.29380000000000001</c:v>
                </c:pt>
                <c:pt idx="3">
                  <c:v>0.47920000000000001</c:v>
                </c:pt>
                <c:pt idx="4">
                  <c:v>0.63600000000000001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20288"/>
        <c:axId val="433220848"/>
      </c:scatterChart>
      <c:valAx>
        <c:axId val="4332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220848"/>
        <c:crosses val="autoZero"/>
        <c:crossBetween val="midCat"/>
      </c:valAx>
      <c:valAx>
        <c:axId val="433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2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355807086614173E-2"/>
          <c:y val="0.10431314294268638"/>
          <c:w val="0.83536554024496934"/>
          <c:h val="0.86475009317568652"/>
        </c:manualLayout>
      </c:layout>
      <c:scatterChart>
        <c:scatterStyle val="lineMarker"/>
        <c:varyColors val="0"/>
        <c:ser>
          <c:idx val="0"/>
          <c:order val="0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Sheet1!$R$22:$R$35</c:f>
              <c:numCache>
                <c:formatCode>General</c:formatCode>
                <c:ptCount val="14"/>
                <c:pt idx="0">
                  <c:v>0.83217089851482995</c:v>
                </c:pt>
                <c:pt idx="1">
                  <c:v>0.926506926133708</c:v>
                </c:pt>
                <c:pt idx="2">
                  <c:v>0.87679173906165575</c:v>
                </c:pt>
                <c:pt idx="3">
                  <c:v>0.95422331175951802</c:v>
                </c:pt>
                <c:pt idx="4">
                  <c:v>0.92087330324934502</c:v>
                </c:pt>
                <c:pt idx="5">
                  <c:v>0.97864184849367142</c:v>
                </c:pt>
                <c:pt idx="6">
                  <c:v>0.95288825577326808</c:v>
                </c:pt>
                <c:pt idx="7">
                  <c:v>0.97281579527473738</c:v>
                </c:pt>
                <c:pt idx="8">
                  <c:v>1.0042852907202793</c:v>
                </c:pt>
                <c:pt idx="9">
                  <c:v>0.98306914885979602</c:v>
                </c:pt>
                <c:pt idx="10">
                  <c:v>0.99616149848640667</c:v>
                </c:pt>
                <c:pt idx="11">
                  <c:v>1.0030501329922661</c:v>
                </c:pt>
                <c:pt idx="12">
                  <c:v>0.99624561914370702</c:v>
                </c:pt>
                <c:pt idx="13">
                  <c:v>1.0293312789994395</c:v>
                </c:pt>
              </c:numCache>
            </c:numRef>
          </c:xVal>
          <c:yVal>
            <c:numRef>
              <c:f>Sheet1!$P$21:$P$35</c:f>
              <c:numCache>
                <c:formatCode>General</c:formatCode>
                <c:ptCount val="15"/>
                <c:pt idx="0">
                  <c:v>-4.9130065598773136E-2</c:v>
                </c:pt>
                <c:pt idx="1">
                  <c:v>-0.1078086035595493</c:v>
                </c:pt>
                <c:pt idx="2">
                  <c:v>0.11519071294757506</c:v>
                </c:pt>
                <c:pt idx="3">
                  <c:v>-9.9516155032836312E-2</c:v>
                </c:pt>
                <c:pt idx="4">
                  <c:v>0.12096597033193311</c:v>
                </c:pt>
                <c:pt idx="5">
                  <c:v>-2.6741625870882232E-2</c:v>
                </c:pt>
                <c:pt idx="6">
                  <c:v>0.11896201453232283</c:v>
                </c:pt>
                <c:pt idx="7">
                  <c:v>4.0733161947652412E-2</c:v>
                </c:pt>
                <c:pt idx="8">
                  <c:v>6.9818142605431524E-2</c:v>
                </c:pt>
                <c:pt idx="9">
                  <c:v>0.15093514975031641</c:v>
                </c:pt>
                <c:pt idx="10">
                  <c:v>9.1284176167296296E-2</c:v>
                </c:pt>
                <c:pt idx="11">
                  <c:v>0.10502693692479052</c:v>
                </c:pt>
                <c:pt idx="12">
                  <c:v>0.11146740295940191</c:v>
                </c:pt>
                <c:pt idx="13">
                  <c:v>9.8066489313421074E-2</c:v>
                </c:pt>
                <c:pt idx="14">
                  <c:v>0.16673310846158473</c:v>
                </c:pt>
              </c:numCache>
            </c:numRef>
          </c:yVal>
          <c:smooth val="0"/>
        </c:ser>
        <c:ser>
          <c:idx val="1"/>
          <c:order val="1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Sheet1!$O$21:$O$34</c:f>
              <c:numCache>
                <c:formatCode>General</c:formatCode>
                <c:ptCount val="14"/>
                <c:pt idx="0">
                  <c:v>0.7922717576754027</c:v>
                </c:pt>
                <c:pt idx="1">
                  <c:v>0.85447503670958291</c:v>
                </c:pt>
                <c:pt idx="2">
                  <c:v>0.93185184629018014</c:v>
                </c:pt>
                <c:pt idx="3">
                  <c:v>0.90117031669604186</c:v>
                </c:pt>
                <c:pt idx="4">
                  <c:v>0.98055792025334343</c:v>
                </c:pt>
                <c:pt idx="5">
                  <c:v>0.92038342181520338</c:v>
                </c:pt>
                <c:pt idx="6">
                  <c:v>1.0126257723401473</c:v>
                </c:pt>
                <c:pt idx="7">
                  <c:v>0.98400381181948493</c:v>
                </c:pt>
                <c:pt idx="8">
                  <c:v>0.99205203279142751</c:v>
                </c:pt>
                <c:pt idx="9">
                  <c:v>1.0303656708661162</c:v>
                </c:pt>
                <c:pt idx="10">
                  <c:v>1.0215136992501108</c:v>
                </c:pt>
                <c:pt idx="11">
                  <c:v>1.0154020932349503</c:v>
                </c:pt>
                <c:pt idx="12">
                  <c:v>1.0172125326169983</c:v>
                </c:pt>
                <c:pt idx="13">
                  <c:v>1.0402085005391708</c:v>
                </c:pt>
              </c:numCache>
            </c:numRef>
          </c:xVal>
          <c:yVal>
            <c:numRef>
              <c:f>Sheet1!$M$21:$M$34</c:f>
              <c:numCache>
                <c:formatCode>General</c:formatCode>
                <c:ptCount val="14"/>
                <c:pt idx="0">
                  <c:v>-6.2048018398319645E-2</c:v>
                </c:pt>
                <c:pt idx="1">
                  <c:v>-4.6859977566318184E-2</c:v>
                </c:pt>
                <c:pt idx="2">
                  <c:v>0.10618214039800114</c:v>
                </c:pt>
                <c:pt idx="3">
                  <c:v>-2.1924240778651686E-2</c:v>
                </c:pt>
                <c:pt idx="4">
                  <c:v>0.16993265795957338</c:v>
                </c:pt>
                <c:pt idx="5">
                  <c:v>-4.0853242139867352E-2</c:v>
                </c:pt>
                <c:pt idx="6">
                  <c:v>0.19991441602661708</c:v>
                </c:pt>
                <c:pt idx="7">
                  <c:v>0.10886873797094514</c:v>
                </c:pt>
                <c:pt idx="8">
                  <c:v>0.12821332560205365</c:v>
                </c:pt>
                <c:pt idx="9">
                  <c:v>0.21974677545261531</c:v>
                </c:pt>
                <c:pt idx="10">
                  <c:v>0.16744754833402556</c:v>
                </c:pt>
                <c:pt idx="11">
                  <c:v>0.15585393274086612</c:v>
                </c:pt>
                <c:pt idx="12">
                  <c:v>0.14422389569489544</c:v>
                </c:pt>
                <c:pt idx="13">
                  <c:v>0.2084072696498479</c:v>
                </c:pt>
              </c:numCache>
            </c:numRef>
          </c:yVal>
          <c:smooth val="0"/>
        </c:ser>
        <c:ser>
          <c:idx val="2"/>
          <c:order val="2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Sheet1!$L$21:$L$33</c:f>
              <c:numCache>
                <c:formatCode>General</c:formatCode>
                <c:ptCount val="13"/>
                <c:pt idx="0">
                  <c:v>0.7888178887759989</c:v>
                </c:pt>
                <c:pt idx="1">
                  <c:v>0.90761491448980691</c:v>
                </c:pt>
                <c:pt idx="2">
                  <c:v>0.97226977072217502</c:v>
                </c:pt>
                <c:pt idx="3">
                  <c:v>0.92076781787742101</c:v>
                </c:pt>
                <c:pt idx="4">
                  <c:v>1.0077198854384859</c:v>
                </c:pt>
                <c:pt idx="5">
                  <c:v>0.97354863206513187</c:v>
                </c:pt>
                <c:pt idx="6">
                  <c:v>1.0340177370399486</c:v>
                </c:pt>
                <c:pt idx="7">
                  <c:v>1.0174630450951474</c:v>
                </c:pt>
                <c:pt idx="8">
                  <c:v>1.0230688361068134</c:v>
                </c:pt>
                <c:pt idx="9">
                  <c:v>1.0418571353252837</c:v>
                </c:pt>
                <c:pt idx="10">
                  <c:v>1.0533796298014373</c:v>
                </c:pt>
                <c:pt idx="11">
                  <c:v>1.0586993831843472</c:v>
                </c:pt>
                <c:pt idx="12">
                  <c:v>1.0431694019184405</c:v>
                </c:pt>
              </c:numCache>
            </c:numRef>
          </c:xVal>
          <c:yVal>
            <c:numRef>
              <c:f>Sheet1!$J$21:$J$33</c:f>
              <c:numCache>
                <c:formatCode>General</c:formatCode>
                <c:ptCount val="13"/>
                <c:pt idx="0">
                  <c:v>-0.11074208538079086</c:v>
                </c:pt>
                <c:pt idx="1">
                  <c:v>8.9969369627914908E-2</c:v>
                </c:pt>
                <c:pt idx="2">
                  <c:v>0.19277198405871621</c:v>
                </c:pt>
                <c:pt idx="3">
                  <c:v>6.6666663472654346E-4</c:v>
                </c:pt>
                <c:pt idx="4">
                  <c:v>0.2297789426055418</c:v>
                </c:pt>
                <c:pt idx="5">
                  <c:v>0.11323347460248688</c:v>
                </c:pt>
                <c:pt idx="6">
                  <c:v>0.25614555927382932</c:v>
                </c:pt>
                <c:pt idx="7">
                  <c:v>0.18967887126291841</c:v>
                </c:pt>
                <c:pt idx="8">
                  <c:v>0.1761483333410791</c:v>
                </c:pt>
                <c:pt idx="9">
                  <c:v>0.23211006444578428</c:v>
                </c:pt>
                <c:pt idx="10">
                  <c:v>0.24779357165198596</c:v>
                </c:pt>
                <c:pt idx="11">
                  <c:v>0.25855179774673392</c:v>
                </c:pt>
                <c:pt idx="12">
                  <c:v>0.21170228602219121</c:v>
                </c:pt>
              </c:numCache>
            </c:numRef>
          </c:yVal>
          <c:smooth val="0"/>
        </c:ser>
        <c:ser>
          <c:idx val="3"/>
          <c:order val="3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Sheet1!$I$21:$I$30</c:f>
              <c:numCache>
                <c:formatCode>General</c:formatCode>
                <c:ptCount val="10"/>
                <c:pt idx="0">
                  <c:v>0.83001552312735494</c:v>
                </c:pt>
                <c:pt idx="1">
                  <c:v>0.92897934096094958</c:v>
                </c:pt>
                <c:pt idx="2">
                  <c:v>0.98266550827721311</c:v>
                </c:pt>
                <c:pt idx="3">
                  <c:v>1.0160193251756273</c:v>
                </c:pt>
                <c:pt idx="4">
                  <c:v>1.0353749253925004</c:v>
                </c:pt>
                <c:pt idx="5">
                  <c:v>1.0418698530954273</c:v>
                </c:pt>
                <c:pt idx="6">
                  <c:v>1.0798336106357196</c:v>
                </c:pt>
                <c:pt idx="7">
                  <c:v>1.0686120347696884</c:v>
                </c:pt>
                <c:pt idx="8">
                  <c:v>1.0947098848993138</c:v>
                </c:pt>
                <c:pt idx="9">
                  <c:v>1.0770213540860425</c:v>
                </c:pt>
              </c:numCache>
            </c:numRef>
          </c:xVal>
          <c:yVal>
            <c:numRef>
              <c:f>Sheet1!$G$21:$G$30</c:f>
              <c:numCache>
                <c:formatCode>General</c:formatCode>
                <c:ptCount val="10"/>
                <c:pt idx="0">
                  <c:v>-5.0015883972052755E-2</c:v>
                </c:pt>
                <c:pt idx="1">
                  <c:v>0.11675431842583991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</c:numCache>
            </c:numRef>
          </c:yVal>
          <c:smooth val="0"/>
        </c:ser>
        <c:ser>
          <c:idx val="4"/>
          <c:order val="4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Sheet1!$F$21:$F$29</c:f>
              <c:numCache>
                <c:formatCode>General</c:formatCode>
                <c:ptCount val="9"/>
                <c:pt idx="0">
                  <c:v>0.86439544759147136</c:v>
                </c:pt>
                <c:pt idx="1">
                  <c:v>0.96269263537165972</c:v>
                </c:pt>
                <c:pt idx="2">
                  <c:v>0.98609548132765412</c:v>
                </c:pt>
                <c:pt idx="3">
                  <c:v>1.075699065434494</c:v>
                </c:pt>
                <c:pt idx="4">
                  <c:v>1.0495836797723777</c:v>
                </c:pt>
                <c:pt idx="5">
                  <c:v>1.1012181811472272</c:v>
                </c:pt>
                <c:pt idx="6">
                  <c:v>1.0795731241950168</c:v>
                </c:pt>
                <c:pt idx="7">
                  <c:v>1.1142179705353863</c:v>
                </c:pt>
                <c:pt idx="8">
                  <c:v>1.1194458944871268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</c:numCache>
            </c:numRef>
          </c:yVal>
          <c:smooth val="0"/>
        </c:ser>
        <c:ser>
          <c:idx val="5"/>
          <c:order val="5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Sheet1!$C$21:$C$29</c:f>
              <c:numCache>
                <c:formatCode>General</c:formatCode>
                <c:ptCount val="9"/>
                <c:pt idx="0">
                  <c:v>0.94507078234071229</c:v>
                </c:pt>
                <c:pt idx="1">
                  <c:v>1.0333932879906844</c:v>
                </c:pt>
                <c:pt idx="2">
                  <c:v>1.0340107595814394</c:v>
                </c:pt>
                <c:pt idx="3">
                  <c:v>1.0917898742341849</c:v>
                </c:pt>
                <c:pt idx="4">
                  <c:v>1.1143032765262788</c:v>
                </c:pt>
                <c:pt idx="5">
                  <c:v>1.1319809260132168</c:v>
                </c:pt>
                <c:pt idx="6">
                  <c:v>1.1334847981665774</c:v>
                </c:pt>
                <c:pt idx="7">
                  <c:v>1.1503426559551091</c:v>
                </c:pt>
                <c:pt idx="8">
                  <c:v>1.1548114866024992</c:v>
                </c:pt>
              </c:numCache>
            </c:numRef>
          </c:xVal>
          <c:yVal>
            <c:numRef>
              <c:f>Sheet1!$A$21:$A$29</c:f>
              <c:numCache>
                <c:formatCode>General</c:formatCode>
                <c:ptCount val="9"/>
                <c:pt idx="0">
                  <c:v>0.10787949529033893</c:v>
                </c:pt>
                <c:pt idx="1">
                  <c:v>0.283316482340563</c:v>
                </c:pt>
                <c:pt idx="2">
                  <c:v>0.24718256576763123</c:v>
                </c:pt>
                <c:pt idx="3">
                  <c:v>0.36868669352690009</c:v>
                </c:pt>
                <c:pt idx="4">
                  <c:v>0.38917513943375837</c:v>
                </c:pt>
                <c:pt idx="5">
                  <c:v>0.42597121092347212</c:v>
                </c:pt>
                <c:pt idx="6">
                  <c:v>0.43118470053842217</c:v>
                </c:pt>
                <c:pt idx="7">
                  <c:v>0.43350936839468679</c:v>
                </c:pt>
                <c:pt idx="8">
                  <c:v>0.46429708450470886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7616"/>
        <c:axId val="339148176"/>
      </c:scatterChart>
      <c:valAx>
        <c:axId val="3391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148176"/>
        <c:crosses val="autoZero"/>
        <c:crossBetween val="midCat"/>
      </c:valAx>
      <c:valAx>
        <c:axId val="3391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1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2.3352549681289837E-2"/>
          <c:w val="0.71841074610199274"/>
          <c:h val="0.8992738630885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Sheet2!$A$20:$A$33</c:f>
              <c:numCache>
                <c:formatCode>General</c:formatCode>
                <c:ptCount val="14"/>
                <c:pt idx="0">
                  <c:v>4.0842846288488374E-2</c:v>
                </c:pt>
                <c:pt idx="1">
                  <c:v>0.10787949529033893</c:v>
                </c:pt>
                <c:pt idx="2">
                  <c:v>0.283316482340563</c:v>
                </c:pt>
                <c:pt idx="3">
                  <c:v>0.24718256576763123</c:v>
                </c:pt>
                <c:pt idx="4">
                  <c:v>0.36868669352690009</c:v>
                </c:pt>
                <c:pt idx="5">
                  <c:v>0.38917513943375837</c:v>
                </c:pt>
                <c:pt idx="6">
                  <c:v>0.42597121092347212</c:v>
                </c:pt>
                <c:pt idx="7">
                  <c:v>0.43118470053842217</c:v>
                </c:pt>
                <c:pt idx="8">
                  <c:v>0.43350936839468679</c:v>
                </c:pt>
                <c:pt idx="9">
                  <c:v>0.46429708450470886</c:v>
                </c:pt>
              </c:numCache>
            </c:numRef>
          </c:xVal>
          <c:yVal>
            <c:numRef>
              <c:f>Sheet2!$B$20:$B$33</c:f>
              <c:numCache>
                <c:formatCode>General</c:formatCode>
                <c:ptCount val="14"/>
                <c:pt idx="0">
                  <c:v>1.3918723722861615</c:v>
                </c:pt>
                <c:pt idx="1">
                  <c:v>1.4607850395800126</c:v>
                </c:pt>
                <c:pt idx="2">
                  <c:v>1.502249990271521</c:v>
                </c:pt>
                <c:pt idx="3">
                  <c:v>1.5220789884291808</c:v>
                </c:pt>
                <c:pt idx="4">
                  <c:v>1.5339994551803409</c:v>
                </c:pt>
                <c:pt idx="5">
                  <c:v>1.5392447513591121</c:v>
                </c:pt>
                <c:pt idx="6">
                  <c:v>1.5431350808447455</c:v>
                </c:pt>
                <c:pt idx="7">
                  <c:v>1.5452230971805572</c:v>
                </c:pt>
                <c:pt idx="8">
                  <c:v>1.5466578892505494</c:v>
                </c:pt>
                <c:pt idx="9">
                  <c:v>1.5461569761614034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Sheet2!$E$18</c:f>
              <c:strCache>
                <c:ptCount val="1"/>
                <c:pt idx="0">
                  <c:v>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Sheet2!$E$20:$E$34</c:f>
              <c:numCache>
                <c:formatCode>General</c:formatCode>
                <c:ptCount val="15"/>
                <c:pt idx="0">
                  <c:v>-5.0015883972052755E-2</c:v>
                </c:pt>
                <c:pt idx="1">
                  <c:v>0.11675431842583991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  <c:pt idx="10">
                  <c:v>0.33407952194868024</c:v>
                </c:pt>
              </c:numCache>
            </c:numRef>
          </c:xVal>
          <c:yVal>
            <c:numRef>
              <c:f>Sheet2!$F$20:$F$34</c:f>
              <c:numCache>
                <c:formatCode>General</c:formatCode>
                <c:ptCount val="15"/>
                <c:pt idx="0">
                  <c:v>1.2752379238624807</c:v>
                </c:pt>
                <c:pt idx="1">
                  <c:v>1.3451930606654177</c:v>
                </c:pt>
                <c:pt idx="2">
                  <c:v>1.3839597110598529</c:v>
                </c:pt>
                <c:pt idx="3">
                  <c:v>1.4027928005972838</c:v>
                </c:pt>
                <c:pt idx="4">
                  <c:v>1.412244238624953</c:v>
                </c:pt>
                <c:pt idx="5">
                  <c:v>1.4170456005438337</c:v>
                </c:pt>
                <c:pt idx="6">
                  <c:v>1.4191330265060642</c:v>
                </c:pt>
                <c:pt idx="7">
                  <c:v>1.4190112686337439</c:v>
                </c:pt>
                <c:pt idx="8">
                  <c:v>1.4188552988465042</c:v>
                </c:pt>
                <c:pt idx="9">
                  <c:v>1.4180212675490842</c:v>
                </c:pt>
                <c:pt idx="10">
                  <c:v>1.4173436161462933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Sheet2!$G$18</c:f>
              <c:strCache>
                <c:ptCount val="1"/>
                <c:pt idx="0">
                  <c:v>2PP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Sheet2!$G$20:$G$34</c:f>
              <c:numCache>
                <c:formatCode>General</c:formatCode>
                <c:ptCount val="15"/>
                <c:pt idx="0">
                  <c:v>-0.11074208538079086</c:v>
                </c:pt>
                <c:pt idx="1">
                  <c:v>8.9969369627914908E-2</c:v>
                </c:pt>
                <c:pt idx="2">
                  <c:v>0.19277198405871621</c:v>
                </c:pt>
                <c:pt idx="3">
                  <c:v>6.6666663472654346E-4</c:v>
                </c:pt>
                <c:pt idx="4">
                  <c:v>0.2297789426055418</c:v>
                </c:pt>
                <c:pt idx="5">
                  <c:v>0.11323347460248688</c:v>
                </c:pt>
                <c:pt idx="6">
                  <c:v>0.25614555927382932</c:v>
                </c:pt>
                <c:pt idx="7">
                  <c:v>0.18967887126291841</c:v>
                </c:pt>
                <c:pt idx="8">
                  <c:v>0.1761483333410791</c:v>
                </c:pt>
                <c:pt idx="9">
                  <c:v>0.23211006444578428</c:v>
                </c:pt>
                <c:pt idx="10">
                  <c:v>0.24779357165198596</c:v>
                </c:pt>
                <c:pt idx="11">
                  <c:v>0.25855179774673392</c:v>
                </c:pt>
                <c:pt idx="12">
                  <c:v>0.21170228602219121</c:v>
                </c:pt>
                <c:pt idx="13">
                  <c:v>0.32732446015141975</c:v>
                </c:pt>
              </c:numCache>
            </c:numRef>
          </c:xVal>
          <c:yVal>
            <c:numRef>
              <c:f>Sheet2!$H$20:$H$34</c:f>
              <c:numCache>
                <c:formatCode>General</c:formatCode>
                <c:ptCount val="15"/>
                <c:pt idx="0">
                  <c:v>1.2248812582812547</c:v>
                </c:pt>
                <c:pt idx="1">
                  <c:v>1.2957423290308558</c:v>
                </c:pt>
                <c:pt idx="2">
                  <c:v>1.3353410948911584</c:v>
                </c:pt>
                <c:pt idx="3">
                  <c:v>1.3486350720753781</c:v>
                </c:pt>
                <c:pt idx="4">
                  <c:v>1.3581910462283144</c:v>
                </c:pt>
                <c:pt idx="5">
                  <c:v>1.3613944161372902</c:v>
                </c:pt>
                <c:pt idx="6">
                  <c:v>1.3634450721850284</c:v>
                </c:pt>
                <c:pt idx="7">
                  <c:v>1.3631517740369967</c:v>
                </c:pt>
                <c:pt idx="8">
                  <c:v>1.3621170997440533</c:v>
                </c:pt>
                <c:pt idx="9">
                  <c:v>1.3608779354942386</c:v>
                </c:pt>
                <c:pt idx="10">
                  <c:v>1.3594109987045153</c:v>
                </c:pt>
                <c:pt idx="11">
                  <c:v>1.3581323811731396</c:v>
                </c:pt>
                <c:pt idx="12">
                  <c:v>1.3566779581793642</c:v>
                </c:pt>
                <c:pt idx="13">
                  <c:v>1.3561308502824347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Sheet2!$C$18</c:f>
              <c:strCache>
                <c:ptCount val="1"/>
                <c:pt idx="0">
                  <c:v>0.5PP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Sheet2!$C$20:$C$31</c:f>
              <c:numCache>
                <c:formatCode>General</c:formatCode>
                <c:ptCount val="12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  <c:pt idx="9">
                  <c:v>0.330298467982723</c:v>
                </c:pt>
              </c:numCache>
            </c:numRef>
          </c:xVal>
          <c:yVal>
            <c:numRef>
              <c:f>Sheet2!$D$20:$D$31</c:f>
              <c:numCache>
                <c:formatCode>General</c:formatCode>
                <c:ptCount val="12"/>
                <c:pt idx="0">
                  <c:v>1.3364994765752083</c:v>
                </c:pt>
                <c:pt idx="1">
                  <c:v>1.4094839683000642</c:v>
                </c:pt>
                <c:pt idx="2">
                  <c:v>1.4441391477414154</c:v>
                </c:pt>
                <c:pt idx="3">
                  <c:v>1.4645556971216849</c:v>
                </c:pt>
                <c:pt idx="4">
                  <c:v>1.4742663948737307</c:v>
                </c:pt>
                <c:pt idx="5">
                  <c:v>1.4797233670772458</c:v>
                </c:pt>
                <c:pt idx="6">
                  <c:v>1.4814483811730523</c:v>
                </c:pt>
                <c:pt idx="7">
                  <c:v>1.4821678556984998</c:v>
                </c:pt>
                <c:pt idx="8">
                  <c:v>1.4824084988052613</c:v>
                </c:pt>
                <c:pt idx="9">
                  <c:v>1.4826608118626396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Sheet2!$K$18</c:f>
              <c:strCache>
                <c:ptCount val="1"/>
                <c:pt idx="0">
                  <c:v>4PP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Sheet2!$K$20:$K$34</c:f>
              <c:numCache>
                <c:formatCode>General</c:formatCode>
                <c:ptCount val="15"/>
                <c:pt idx="0">
                  <c:v>-0.1078086035595493</c:v>
                </c:pt>
                <c:pt idx="1">
                  <c:v>0.11519071294757506</c:v>
                </c:pt>
                <c:pt idx="2">
                  <c:v>-9.9516155032836312E-2</c:v>
                </c:pt>
                <c:pt idx="3">
                  <c:v>0.12096597033193311</c:v>
                </c:pt>
                <c:pt idx="4">
                  <c:v>-2.6741625870882232E-2</c:v>
                </c:pt>
                <c:pt idx="5">
                  <c:v>0.11896201453232283</c:v>
                </c:pt>
                <c:pt idx="6">
                  <c:v>4.0733161947652412E-2</c:v>
                </c:pt>
                <c:pt idx="7">
                  <c:v>6.9818142605431524E-2</c:v>
                </c:pt>
                <c:pt idx="8">
                  <c:v>0.15093514975031641</c:v>
                </c:pt>
                <c:pt idx="9">
                  <c:v>9.1284176167296296E-2</c:v>
                </c:pt>
                <c:pt idx="10">
                  <c:v>0.10502693692479052</c:v>
                </c:pt>
                <c:pt idx="11">
                  <c:v>0.11146740295940191</c:v>
                </c:pt>
                <c:pt idx="12">
                  <c:v>9.8066489313421074E-2</c:v>
                </c:pt>
                <c:pt idx="13">
                  <c:v>0.16673310846158473</c:v>
                </c:pt>
                <c:pt idx="14">
                  <c:v>0.12434768712026428</c:v>
                </c:pt>
              </c:numCache>
            </c:numRef>
          </c:xVal>
          <c:yVal>
            <c:numRef>
              <c:f>Sheet2!$L$20:$L$34</c:f>
              <c:numCache>
                <c:formatCode>General</c:formatCode>
                <c:ptCount val="15"/>
                <c:pt idx="0">
                  <c:v>1.2499567696550691</c:v>
                </c:pt>
                <c:pt idx="1">
                  <c:v>1.2866680625801192</c:v>
                </c:pt>
                <c:pt idx="2">
                  <c:v>1.2995821175854314</c:v>
                </c:pt>
                <c:pt idx="3">
                  <c:v>1.3088617618063878</c:v>
                </c:pt>
                <c:pt idx="4">
                  <c:v>1.3116104255648411</c:v>
                </c:pt>
                <c:pt idx="5">
                  <c:v>1.3131621703968959</c:v>
                </c:pt>
                <c:pt idx="6">
                  <c:v>1.3125161714701861</c:v>
                </c:pt>
                <c:pt idx="7">
                  <c:v>1.3113228324652066</c:v>
                </c:pt>
                <c:pt idx="8">
                  <c:v>1.3101012843440658</c:v>
                </c:pt>
                <c:pt idx="9">
                  <c:v>1.3080775400048008</c:v>
                </c:pt>
                <c:pt idx="10">
                  <c:v>1.3058916771368241</c:v>
                </c:pt>
                <c:pt idx="11">
                  <c:v>1.3039318769176413</c:v>
                </c:pt>
                <c:pt idx="12">
                  <c:v>1.3019027547873547</c:v>
                </c:pt>
                <c:pt idx="13">
                  <c:v>1.3000945244579549</c:v>
                </c:pt>
                <c:pt idx="14">
                  <c:v>1.298313202836358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Sheet2!$I$18</c:f>
              <c:strCache>
                <c:ptCount val="1"/>
                <c:pt idx="0">
                  <c:v>3PP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Sheet2!$I$20:$I$34</c:f>
              <c:numCache>
                <c:formatCode>General</c:formatCode>
                <c:ptCount val="15"/>
                <c:pt idx="0">
                  <c:v>-4.6859977566318184E-2</c:v>
                </c:pt>
                <c:pt idx="1">
                  <c:v>0.10618214039800114</c:v>
                </c:pt>
                <c:pt idx="2">
                  <c:v>-2.1924240778651686E-2</c:v>
                </c:pt>
                <c:pt idx="3">
                  <c:v>0.16993265795957338</c:v>
                </c:pt>
                <c:pt idx="4">
                  <c:v>-4.0853242139867352E-2</c:v>
                </c:pt>
                <c:pt idx="5">
                  <c:v>0.19991441602661708</c:v>
                </c:pt>
                <c:pt idx="6">
                  <c:v>0.10886873797094514</c:v>
                </c:pt>
                <c:pt idx="7">
                  <c:v>0.12821332560205365</c:v>
                </c:pt>
                <c:pt idx="8">
                  <c:v>0.21974677545261531</c:v>
                </c:pt>
                <c:pt idx="9">
                  <c:v>0.16744754833402556</c:v>
                </c:pt>
                <c:pt idx="10">
                  <c:v>0.15585393274086612</c:v>
                </c:pt>
                <c:pt idx="11">
                  <c:v>0.14422389569489544</c:v>
                </c:pt>
                <c:pt idx="12">
                  <c:v>0.2084072696498479</c:v>
                </c:pt>
                <c:pt idx="13">
                  <c:v>0.20945477774799928</c:v>
                </c:pt>
              </c:numCache>
            </c:numRef>
          </c:xVal>
          <c:yVal>
            <c:numRef>
              <c:f>Sheet2!$J$20:$J$34</c:f>
              <c:numCache>
                <c:formatCode>General</c:formatCode>
                <c:ptCount val="15"/>
                <c:pt idx="0">
                  <c:v>1.2674374098477243</c:v>
                </c:pt>
                <c:pt idx="1">
                  <c:v>1.3042096531654834</c:v>
                </c:pt>
                <c:pt idx="2">
                  <c:v>1.3183581430222466</c:v>
                </c:pt>
                <c:pt idx="3">
                  <c:v>1.3279356232650532</c:v>
                </c:pt>
                <c:pt idx="4">
                  <c:v>1.3303684809938174</c:v>
                </c:pt>
                <c:pt idx="5">
                  <c:v>1.3325151605340986</c:v>
                </c:pt>
                <c:pt idx="6">
                  <c:v>1.3323063744073291</c:v>
                </c:pt>
                <c:pt idx="7">
                  <c:v>1.3314244469471184</c:v>
                </c:pt>
                <c:pt idx="8">
                  <c:v>1.3301795875108662</c:v>
                </c:pt>
                <c:pt idx="9">
                  <c:v>1.3284454741104303</c:v>
                </c:pt>
                <c:pt idx="10">
                  <c:v>1.3267376202319348</c:v>
                </c:pt>
                <c:pt idx="11">
                  <c:v>1.3248041835398001</c:v>
                </c:pt>
                <c:pt idx="12">
                  <c:v>1.3231538634581774</c:v>
                </c:pt>
                <c:pt idx="13">
                  <c:v>1.321653945538507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07296"/>
        <c:axId val="338607856"/>
      </c:scatterChart>
      <c:valAx>
        <c:axId val="3386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607856"/>
        <c:crosses val="autoZero"/>
        <c:crossBetween val="midCat"/>
      </c:valAx>
      <c:valAx>
        <c:axId val="33860785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6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2.3352549681289837E-2"/>
          <c:w val="0.71841074610199274"/>
          <c:h val="0.8992738630885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Sheet2!$A$20:$A$33</c:f>
              <c:numCache>
                <c:formatCode>General</c:formatCode>
                <c:ptCount val="14"/>
                <c:pt idx="0">
                  <c:v>4.0842846288488374E-2</c:v>
                </c:pt>
                <c:pt idx="1">
                  <c:v>0.10787949529033893</c:v>
                </c:pt>
                <c:pt idx="2">
                  <c:v>0.283316482340563</c:v>
                </c:pt>
                <c:pt idx="3">
                  <c:v>0.24718256576763123</c:v>
                </c:pt>
                <c:pt idx="4">
                  <c:v>0.36868669352690009</c:v>
                </c:pt>
                <c:pt idx="5">
                  <c:v>0.38917513943375837</c:v>
                </c:pt>
                <c:pt idx="6">
                  <c:v>0.42597121092347212</c:v>
                </c:pt>
                <c:pt idx="7">
                  <c:v>0.43118470053842217</c:v>
                </c:pt>
                <c:pt idx="8">
                  <c:v>0.43350936839468679</c:v>
                </c:pt>
                <c:pt idx="9">
                  <c:v>0.46429708450470886</c:v>
                </c:pt>
              </c:numCache>
            </c:numRef>
          </c:xVal>
          <c:yVal>
            <c:numRef>
              <c:f>Sheet2!$B$20:$B$21</c:f>
              <c:numCache>
                <c:formatCode>General</c:formatCode>
                <c:ptCount val="2"/>
                <c:pt idx="0">
                  <c:v>1.3918723722861615</c:v>
                </c:pt>
                <c:pt idx="1">
                  <c:v>1.4607850395800126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Sheet2!$E$18</c:f>
              <c:strCache>
                <c:ptCount val="1"/>
                <c:pt idx="0">
                  <c:v>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Sheet2!$E$20:$E$34</c:f>
              <c:numCache>
                <c:formatCode>General</c:formatCode>
                <c:ptCount val="15"/>
                <c:pt idx="0">
                  <c:v>-5.0015883972052755E-2</c:v>
                </c:pt>
                <c:pt idx="1">
                  <c:v>0.11675431842583991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  <c:pt idx="10">
                  <c:v>0.33407952194868024</c:v>
                </c:pt>
              </c:numCache>
            </c:numRef>
          </c:xVal>
          <c:yVal>
            <c:numRef>
              <c:f>Sheet2!$F$20</c:f>
              <c:numCache>
                <c:formatCode>General</c:formatCode>
                <c:ptCount val="1"/>
                <c:pt idx="0">
                  <c:v>1.2752379238624807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Sheet2!$G$18</c:f>
              <c:strCache>
                <c:ptCount val="1"/>
                <c:pt idx="0">
                  <c:v>2PP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Sheet2!$G$20:$G$34</c:f>
              <c:numCache>
                <c:formatCode>General</c:formatCode>
                <c:ptCount val="15"/>
                <c:pt idx="0">
                  <c:v>-0.11074208538079086</c:v>
                </c:pt>
                <c:pt idx="1">
                  <c:v>8.9969369627914908E-2</c:v>
                </c:pt>
                <c:pt idx="2">
                  <c:v>0.19277198405871621</c:v>
                </c:pt>
                <c:pt idx="3">
                  <c:v>6.6666663472654346E-4</c:v>
                </c:pt>
                <c:pt idx="4">
                  <c:v>0.2297789426055418</c:v>
                </c:pt>
                <c:pt idx="5">
                  <c:v>0.11323347460248688</c:v>
                </c:pt>
                <c:pt idx="6">
                  <c:v>0.25614555927382932</c:v>
                </c:pt>
                <c:pt idx="7">
                  <c:v>0.18967887126291841</c:v>
                </c:pt>
                <c:pt idx="8">
                  <c:v>0.1761483333410791</c:v>
                </c:pt>
                <c:pt idx="9">
                  <c:v>0.23211006444578428</c:v>
                </c:pt>
                <c:pt idx="10">
                  <c:v>0.24779357165198596</c:v>
                </c:pt>
                <c:pt idx="11">
                  <c:v>0.25855179774673392</c:v>
                </c:pt>
                <c:pt idx="12">
                  <c:v>0.21170228602219121</c:v>
                </c:pt>
                <c:pt idx="13">
                  <c:v>0.32732446015141975</c:v>
                </c:pt>
              </c:numCache>
            </c:numRef>
          </c:xVal>
          <c:yVal>
            <c:numRef>
              <c:f>Sheet2!$H$20</c:f>
              <c:numCache>
                <c:formatCode>General</c:formatCode>
                <c:ptCount val="1"/>
                <c:pt idx="0">
                  <c:v>1.2248812582812547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Sheet2!$C$18</c:f>
              <c:strCache>
                <c:ptCount val="1"/>
                <c:pt idx="0">
                  <c:v>0.5PP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Sheet2!$C$20:$C$31</c:f>
              <c:numCache>
                <c:formatCode>General</c:formatCode>
                <c:ptCount val="12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  <c:pt idx="9">
                  <c:v>0.330298467982723</c:v>
                </c:pt>
              </c:numCache>
            </c:numRef>
          </c:xVal>
          <c:yVal>
            <c:numRef>
              <c:f>Sheet2!$D$20</c:f>
              <c:numCache>
                <c:formatCode>General</c:formatCode>
                <c:ptCount val="1"/>
                <c:pt idx="0">
                  <c:v>1.3364994765752083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Sheet2!$K$18</c:f>
              <c:strCache>
                <c:ptCount val="1"/>
                <c:pt idx="0">
                  <c:v>4PP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Sheet2!$K$20:$K$34</c:f>
              <c:numCache>
                <c:formatCode>General</c:formatCode>
                <c:ptCount val="15"/>
                <c:pt idx="0">
                  <c:v>-0.1078086035595493</c:v>
                </c:pt>
                <c:pt idx="1">
                  <c:v>0.11519071294757506</c:v>
                </c:pt>
                <c:pt idx="2">
                  <c:v>-9.9516155032836312E-2</c:v>
                </c:pt>
                <c:pt idx="3">
                  <c:v>0.12096597033193311</c:v>
                </c:pt>
                <c:pt idx="4">
                  <c:v>-2.6741625870882232E-2</c:v>
                </c:pt>
                <c:pt idx="5">
                  <c:v>0.11896201453232283</c:v>
                </c:pt>
                <c:pt idx="6">
                  <c:v>4.0733161947652412E-2</c:v>
                </c:pt>
                <c:pt idx="7">
                  <c:v>6.9818142605431524E-2</c:v>
                </c:pt>
                <c:pt idx="8">
                  <c:v>0.15093514975031641</c:v>
                </c:pt>
                <c:pt idx="9">
                  <c:v>9.1284176167296296E-2</c:v>
                </c:pt>
                <c:pt idx="10">
                  <c:v>0.10502693692479052</c:v>
                </c:pt>
                <c:pt idx="11">
                  <c:v>0.11146740295940191</c:v>
                </c:pt>
                <c:pt idx="12">
                  <c:v>9.8066489313421074E-2</c:v>
                </c:pt>
                <c:pt idx="13">
                  <c:v>0.16673310846158473</c:v>
                </c:pt>
                <c:pt idx="14">
                  <c:v>0.12434768712026428</c:v>
                </c:pt>
              </c:numCache>
            </c:numRef>
          </c:xVal>
          <c:yVal>
            <c:numRef>
              <c:f>Sheet2!$L$20</c:f>
              <c:numCache>
                <c:formatCode>General</c:formatCode>
                <c:ptCount val="1"/>
                <c:pt idx="0">
                  <c:v>1.2499567696550691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Sheet2!$I$18</c:f>
              <c:strCache>
                <c:ptCount val="1"/>
                <c:pt idx="0">
                  <c:v>3PP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Sheet2!$I$20:$I$34</c:f>
              <c:numCache>
                <c:formatCode>General</c:formatCode>
                <c:ptCount val="15"/>
                <c:pt idx="0">
                  <c:v>-4.6859977566318184E-2</c:v>
                </c:pt>
                <c:pt idx="1">
                  <c:v>0.10618214039800114</c:v>
                </c:pt>
                <c:pt idx="2">
                  <c:v>-2.1924240778651686E-2</c:v>
                </c:pt>
                <c:pt idx="3">
                  <c:v>0.16993265795957338</c:v>
                </c:pt>
                <c:pt idx="4">
                  <c:v>-4.0853242139867352E-2</c:v>
                </c:pt>
                <c:pt idx="5">
                  <c:v>0.19991441602661708</c:v>
                </c:pt>
                <c:pt idx="6">
                  <c:v>0.10886873797094514</c:v>
                </c:pt>
                <c:pt idx="7">
                  <c:v>0.12821332560205365</c:v>
                </c:pt>
                <c:pt idx="8">
                  <c:v>0.21974677545261531</c:v>
                </c:pt>
                <c:pt idx="9">
                  <c:v>0.16744754833402556</c:v>
                </c:pt>
                <c:pt idx="10">
                  <c:v>0.15585393274086612</c:v>
                </c:pt>
                <c:pt idx="11">
                  <c:v>0.14422389569489544</c:v>
                </c:pt>
                <c:pt idx="12">
                  <c:v>0.2084072696498479</c:v>
                </c:pt>
                <c:pt idx="13">
                  <c:v>0.20945477774799928</c:v>
                </c:pt>
              </c:numCache>
            </c:numRef>
          </c:xVal>
          <c:yVal>
            <c:numRef>
              <c:f>Sheet2!$J$20</c:f>
              <c:numCache>
                <c:formatCode>General</c:formatCode>
                <c:ptCount val="1"/>
                <c:pt idx="0">
                  <c:v>1.2674374098477243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58688"/>
        <c:axId val="338724976"/>
      </c:scatterChart>
      <c:valAx>
        <c:axId val="3386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724976"/>
        <c:crosses val="autoZero"/>
        <c:crossBetween val="midCat"/>
      </c:valAx>
      <c:valAx>
        <c:axId val="33872497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6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Sheet2!$B$56</c:f>
              <c:strCache>
                <c:ptCount val="1"/>
                <c:pt idx="0">
                  <c:v>dratio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30577427821521E-2"/>
                  <c:y val="0.35242636337124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Sheet2!$A$57:$A$63</c:f>
              <c:numCache>
                <c:formatCode>General</c:formatCode>
                <c:ptCount val="7"/>
                <c:pt idx="0">
                  <c:v>4.0842846288488374E-2</c:v>
                </c:pt>
                <c:pt idx="1">
                  <c:v>0.10787949529033893</c:v>
                </c:pt>
                <c:pt idx="2">
                  <c:v>-5.1394653408672643E-2</c:v>
                </c:pt>
                <c:pt idx="3">
                  <c:v>-5.0015883972052755E-2</c:v>
                </c:pt>
                <c:pt idx="4">
                  <c:v>-0.11074208538079086</c:v>
                </c:pt>
                <c:pt idx="5">
                  <c:v>-4.6859977566318184E-2</c:v>
                </c:pt>
                <c:pt idx="6">
                  <c:v>-0.1078086035595493</c:v>
                </c:pt>
              </c:numCache>
            </c:numRef>
          </c:xVal>
          <c:yVal>
            <c:numRef>
              <c:f>Sheet2!$B$57:$B$63</c:f>
              <c:numCache>
                <c:formatCode>General</c:formatCode>
                <c:ptCount val="7"/>
                <c:pt idx="0">
                  <c:v>1.3918723722861615</c:v>
                </c:pt>
                <c:pt idx="1">
                  <c:v>1.4607850395800126</c:v>
                </c:pt>
                <c:pt idx="2">
                  <c:v>1.3364994765752083</c:v>
                </c:pt>
                <c:pt idx="3">
                  <c:v>1.2752379238624807</c:v>
                </c:pt>
                <c:pt idx="4">
                  <c:v>1.2248812582812547</c:v>
                </c:pt>
                <c:pt idx="5">
                  <c:v>1.2674374098477243</c:v>
                </c:pt>
                <c:pt idx="6">
                  <c:v>1.2499567696550691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27776"/>
        <c:axId val="338728336"/>
      </c:scatterChart>
      <c:valAx>
        <c:axId val="3387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728336"/>
        <c:crosses val="autoZero"/>
        <c:crossBetween val="midCat"/>
      </c:valAx>
      <c:valAx>
        <c:axId val="338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7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2.3352549681289837E-2"/>
          <c:w val="0.71841074610199274"/>
          <c:h val="0.8992738630885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'stress-strain'!$A$1</c:f>
              <c:strCache>
                <c:ptCount val="1"/>
                <c:pt idx="0">
                  <c:v>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'stress-strain'!$A$3:$A$12</c:f>
              <c:numCache>
                <c:formatCode>General</c:formatCode>
                <c:ptCount val="10"/>
                <c:pt idx="0">
                  <c:v>-0.70605126612892855</c:v>
                </c:pt>
                <c:pt idx="1">
                  <c:v>-0.45995222581271566</c:v>
                </c:pt>
                <c:pt idx="2">
                  <c:v>-0.19408680441648557</c:v>
                </c:pt>
                <c:pt idx="3">
                  <c:v>-0.17391490547081886</c:v>
                </c:pt>
                <c:pt idx="4">
                  <c:v>-1.2528242095995235E-2</c:v>
                </c:pt>
                <c:pt idx="5">
                  <c:v>3.9140567057673215E-2</c:v>
                </c:pt>
                <c:pt idx="6">
                  <c:v>9.8943275276051956E-2</c:v>
                </c:pt>
                <c:pt idx="7">
                  <c:v>0.12248126928121894</c:v>
                </c:pt>
                <c:pt idx="8">
                  <c:v>0.13958487615794091</c:v>
                </c:pt>
                <c:pt idx="9">
                  <c:v>0.18393319450803192</c:v>
                </c:pt>
              </c:numCache>
            </c:numRef>
          </c:xVal>
          <c:yVal>
            <c:numRef>
              <c:f>'stress-strain'!$B$3:$B$12</c:f>
              <c:numCache>
                <c:formatCode>General</c:formatCode>
                <c:ptCount val="10"/>
                <c:pt idx="0">
                  <c:v>-0.7050217401312554</c:v>
                </c:pt>
                <c:pt idx="1">
                  <c:v>-0.45704668152304212</c:v>
                </c:pt>
                <c:pt idx="2">
                  <c:v>-0.32515329648552765</c:v>
                </c:pt>
                <c:pt idx="3">
                  <c:v>-0.24901848280926936</c:v>
                </c:pt>
                <c:pt idx="4">
                  <c:v>-0.19721548044255452</c:v>
                </c:pt>
                <c:pt idx="5">
                  <c:v>-0.16078982101697306</c:v>
                </c:pt>
                <c:pt idx="6">
                  <c:v>-0.13389285480267482</c:v>
                </c:pt>
                <c:pt idx="7">
                  <c:v>-0.11348033407664601</c:v>
                </c:pt>
                <c:pt idx="8">
                  <c:v>-9.7266602986196465E-2</c:v>
                </c:pt>
                <c:pt idx="9">
                  <c:v>-8.4206913835273622E-2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'stress-strain'!$C$1</c:f>
              <c:strCache>
                <c:ptCount val="1"/>
                <c:pt idx="0">
                  <c:v>0.5PP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'stress-strain'!$C$3:$C$12</c:f>
              <c:numCache>
                <c:formatCode>General</c:formatCode>
                <c:ptCount val="10"/>
                <c:pt idx="0">
                  <c:v>-0.65262833329556669</c:v>
                </c:pt>
                <c:pt idx="1">
                  <c:v>-0.30812391846028003</c:v>
                </c:pt>
                <c:pt idx="2">
                  <c:v>-0.23369233205721099</c:v>
                </c:pt>
                <c:pt idx="3">
                  <c:v>1.8954057987516482E-2</c:v>
                </c:pt>
                <c:pt idx="4">
                  <c:v>-4.032785581487891E-2</c:v>
                </c:pt>
                <c:pt idx="5">
                  <c:v>0.10091745549064901</c:v>
                </c:pt>
                <c:pt idx="6">
                  <c:v>4.9300687410046007E-2</c:v>
                </c:pt>
                <c:pt idx="7">
                  <c:v>0.15781244541759759</c:v>
                </c:pt>
                <c:pt idx="8">
                  <c:v>0.16227730569698551</c:v>
                </c:pt>
                <c:pt idx="9">
                  <c:v>0.1140885314607003</c:v>
                </c:pt>
              </c:numCache>
            </c:numRef>
          </c:xVal>
          <c:yVal>
            <c:numRef>
              <c:f>'stress-strain'!$D$3:$D$12</c:f>
              <c:numCache>
                <c:formatCode>General</c:formatCode>
                <c:ptCount val="10"/>
                <c:pt idx="0">
                  <c:v>-0.61473420331168571</c:v>
                </c:pt>
                <c:pt idx="1">
                  <c:v>-0.41288713946889882</c:v>
                </c:pt>
                <c:pt idx="2">
                  <c:v>-0.3048110214117441</c:v>
                </c:pt>
                <c:pt idx="3">
                  <c:v>-0.23403282860484198</c:v>
                </c:pt>
                <c:pt idx="4">
                  <c:v>-0.18861354046435613</c:v>
                </c:pt>
                <c:pt idx="5">
                  <c:v>-0.15498146703281362</c:v>
                </c:pt>
                <c:pt idx="6">
                  <c:v>-0.13058128131646116</c:v>
                </c:pt>
                <c:pt idx="7">
                  <c:v>-0.11121138059901381</c:v>
                </c:pt>
                <c:pt idx="8">
                  <c:v>-9.5842582566132373E-2</c:v>
                </c:pt>
                <c:pt idx="9">
                  <c:v>-8.3549124659383051E-2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'stress-strain'!$E$1</c:f>
              <c:strCache>
                <c:ptCount val="1"/>
                <c:pt idx="0">
                  <c:v>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'stress-strain'!$E$3:$E$13</c:f>
              <c:numCache>
                <c:formatCode>General</c:formatCode>
                <c:ptCount val="11"/>
                <c:pt idx="0">
                  <c:v>-0.60061892880312828</c:v>
                </c:pt>
                <c:pt idx="1">
                  <c:v>-0.30138627592682421</c:v>
                </c:pt>
                <c:pt idx="2">
                  <c:v>-0.15177106377303382</c:v>
                </c:pt>
                <c:pt idx="3">
                  <c:v>-5.0695657991340543E-2</c:v>
                </c:pt>
                <c:pt idx="4">
                  <c:v>3.0398366953782174E-4</c:v>
                </c:pt>
                <c:pt idx="5">
                  <c:v>4.2741916863815621E-2</c:v>
                </c:pt>
                <c:pt idx="6">
                  <c:v>0.12562206492201283</c:v>
                </c:pt>
                <c:pt idx="7">
                  <c:v>0.1282502206012604</c:v>
                </c:pt>
                <c:pt idx="8">
                  <c:v>0.16931188578909095</c:v>
                </c:pt>
                <c:pt idx="9">
                  <c:v>0.14729969667299786</c:v>
                </c:pt>
                <c:pt idx="10">
                  <c:v>0.19067598618298803</c:v>
                </c:pt>
              </c:numCache>
            </c:numRef>
          </c:xVal>
          <c:yVal>
            <c:numRef>
              <c:f>'stress-strain'!$F$3:$F$13</c:f>
              <c:numCache>
                <c:formatCode>General</c:formatCode>
                <c:ptCount val="11"/>
                <c:pt idx="0">
                  <c:v>-0.62536512096859476</c:v>
                </c:pt>
                <c:pt idx="1">
                  <c:v>-0.42294753368724641</c:v>
                </c:pt>
                <c:pt idx="2">
                  <c:v>-0.31086285606040875</c:v>
                </c:pt>
                <c:pt idx="3">
                  <c:v>-0.24104388597826376</c:v>
                </c:pt>
                <c:pt idx="4">
                  <c:v>-0.19396764358514584</c:v>
                </c:pt>
                <c:pt idx="5">
                  <c:v>-0.16044596519094675</c:v>
                </c:pt>
                <c:pt idx="6">
                  <c:v>-0.13470915274278542</c:v>
                </c:pt>
                <c:pt idx="7">
                  <c:v>-0.11515326616515559</c:v>
                </c:pt>
                <c:pt idx="8">
                  <c:v>-9.9307889830176577E-2</c:v>
                </c:pt>
                <c:pt idx="9">
                  <c:v>-8.6681834016511E-2</c:v>
                </c:pt>
                <c:pt idx="10">
                  <c:v>-7.6059919619398869E-2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'stress-strain'!$G$1</c:f>
              <c:strCache>
                <c:ptCount val="1"/>
                <c:pt idx="0">
                  <c:v>2PP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'stress-strain'!$G$3:$G$16</c:f>
              <c:numCache>
                <c:formatCode>General</c:formatCode>
                <c:ptCount val="14"/>
                <c:pt idx="0">
                  <c:v>-0.62419518553100561</c:v>
                </c:pt>
                <c:pt idx="1">
                  <c:v>-0.28837080116051617</c:v>
                </c:pt>
                <c:pt idx="2">
                  <c:v>-0.10983163666915507</c:v>
                </c:pt>
                <c:pt idx="3">
                  <c:v>-0.24855467100647527</c:v>
                </c:pt>
                <c:pt idx="4">
                  <c:v>1.9988980547508334E-2</c:v>
                </c:pt>
                <c:pt idx="5">
                  <c:v>-6.6140632797213286E-2</c:v>
                </c:pt>
                <c:pt idx="6">
                  <c:v>0.10132504833385481</c:v>
                </c:pt>
                <c:pt idx="7">
                  <c:v>5.5290502958180193E-2</c:v>
                </c:pt>
                <c:pt idx="8">
                  <c:v>5.8877101742463356E-2</c:v>
                </c:pt>
                <c:pt idx="9">
                  <c:v>0.1293693322270639</c:v>
                </c:pt>
                <c:pt idx="10">
                  <c:v>0.1576137901859756</c:v>
                </c:pt>
                <c:pt idx="11">
                  <c:v>0.17899874918137998</c:v>
                </c:pt>
                <c:pt idx="12">
                  <c:v>0.14144278474134586</c:v>
                </c:pt>
                <c:pt idx="13">
                  <c:v>0.26469412729394198</c:v>
                </c:pt>
              </c:numCache>
            </c:numRef>
          </c:xVal>
          <c:yVal>
            <c:numRef>
              <c:f>'stress-strain'!$H$3:$H$16</c:f>
              <c:numCache>
                <c:formatCode>General</c:formatCode>
                <c:ptCount val="14"/>
                <c:pt idx="0">
                  <c:v>-0.63857184186895999</c:v>
                </c:pt>
                <c:pt idx="1">
                  <c:v>-0.43259784175757532</c:v>
                </c:pt>
                <c:pt idx="2">
                  <c:v>-0.31726252583671288</c:v>
                </c:pt>
                <c:pt idx="3">
                  <c:v>-0.25058626556582364</c:v>
                </c:pt>
                <c:pt idx="4">
                  <c:v>-0.20159891582971914</c:v>
                </c:pt>
                <c:pt idx="5">
                  <c:v>-0.16797969126241002</c:v>
                </c:pt>
                <c:pt idx="6">
                  <c:v>-0.14137543875494621</c:v>
                </c:pt>
                <c:pt idx="7">
                  <c:v>-0.12123659426774155</c:v>
                </c:pt>
                <c:pt idx="8">
                  <c:v>-0.10515413185456246</c:v>
                </c:pt>
                <c:pt idx="9">
                  <c:v>-9.1862796724481693E-2</c:v>
                </c:pt>
                <c:pt idx="10">
                  <c:v>-8.0768782761494989E-2</c:v>
                </c:pt>
                <c:pt idx="11">
                  <c:v>-7.1420667392214449E-2</c:v>
                </c:pt>
                <c:pt idx="12">
                  <c:v>-6.358154310148123E-2</c:v>
                </c:pt>
                <c:pt idx="13">
                  <c:v>-5.6499482575043107E-2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'stress-strain'!$I$1</c:f>
              <c:strCache>
                <c:ptCount val="1"/>
                <c:pt idx="0">
                  <c:v>3PP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'stress-strain'!$I$3:$I$16</c:f>
              <c:numCache>
                <c:formatCode>General</c:formatCode>
                <c:ptCount val="14"/>
                <c:pt idx="0">
                  <c:v>-0.40485392051930391</c:v>
                </c:pt>
                <c:pt idx="1">
                  <c:v>-0.17352835981385803</c:v>
                </c:pt>
                <c:pt idx="2">
                  <c:v>-0.24745589546699159</c:v>
                </c:pt>
                <c:pt idx="3">
                  <c:v>-1.5243877271932188E-2</c:v>
                </c:pt>
                <c:pt idx="4">
                  <c:v>-0.19499043696748292</c:v>
                </c:pt>
                <c:pt idx="5">
                  <c:v>7.1168135843371561E-2</c:v>
                </c:pt>
                <c:pt idx="6">
                  <c:v>9.119058804466923E-4</c:v>
                </c:pt>
                <c:pt idx="7">
                  <c:v>3.7633912957753174E-2</c:v>
                </c:pt>
                <c:pt idx="8">
                  <c:v>0.14429736033531446</c:v>
                </c:pt>
                <c:pt idx="9">
                  <c:v>0.10508211793984881</c:v>
                </c:pt>
                <c:pt idx="10">
                  <c:v>0.10466979165443102</c:v>
                </c:pt>
                <c:pt idx="11">
                  <c:v>0.10305792650396825</c:v>
                </c:pt>
                <c:pt idx="12">
                  <c:v>0.17600702450437045</c:v>
                </c:pt>
                <c:pt idx="13">
                  <c:v>0.18478149165285754</c:v>
                </c:pt>
              </c:numCache>
            </c:numRef>
          </c:xVal>
          <c:yVal>
            <c:numRef>
              <c:f>'stress-strain'!$J$3:$J$16</c:f>
              <c:numCache>
                <c:formatCode>General</c:formatCode>
                <c:ptCount val="14"/>
                <c:pt idx="0">
                  <c:v>-0.44055653310526127</c:v>
                </c:pt>
                <c:pt idx="1">
                  <c:v>-0.32550084704637583</c:v>
                </c:pt>
                <c:pt idx="2">
                  <c:v>-0.25717351166609326</c:v>
                </c:pt>
                <c:pt idx="3">
                  <c:v>-0.20724091196645231</c:v>
                </c:pt>
                <c:pt idx="4">
                  <c:v>-0.17376871383379811</c:v>
                </c:pt>
                <c:pt idx="5">
                  <c:v>-0.14623111964914701</c:v>
                </c:pt>
                <c:pt idx="6">
                  <c:v>-0.12565045768316929</c:v>
                </c:pt>
                <c:pt idx="7">
                  <c:v>-0.10915496569718211</c:v>
                </c:pt>
                <c:pt idx="8">
                  <c:v>-9.5269827606434737E-2</c:v>
                </c:pt>
                <c:pt idx="9">
                  <c:v>-8.3919956283746461E-2</c:v>
                </c:pt>
                <c:pt idx="10">
                  <c:v>-7.4446520854500264E-2</c:v>
                </c:pt>
                <c:pt idx="11">
                  <c:v>-6.6361785651127075E-2</c:v>
                </c:pt>
                <c:pt idx="12">
                  <c:v>-5.9246381687300155E-2</c:v>
                </c:pt>
                <c:pt idx="13">
                  <c:v>-5.3019340556634771E-2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'stress-strain'!$K$1</c:f>
              <c:strCache>
                <c:ptCount val="1"/>
                <c:pt idx="0">
                  <c:v>4PP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'stress-strain'!$K$3:$K$18</c:f>
              <c:numCache>
                <c:formatCode>General</c:formatCode>
                <c:ptCount val="16"/>
                <c:pt idx="0">
                  <c:v>-0.4526178563952778</c:v>
                </c:pt>
                <c:pt idx="1">
                  <c:v>-0.14994799588181601</c:v>
                </c:pt>
                <c:pt idx="2">
                  <c:v>-0.30974416433533181</c:v>
                </c:pt>
                <c:pt idx="3">
                  <c:v>-4.8656373532525513E-2</c:v>
                </c:pt>
                <c:pt idx="4">
                  <c:v>-0.16471268996780364</c:v>
                </c:pt>
                <c:pt idx="5">
                  <c:v>6.796617240530628E-3</c:v>
                </c:pt>
                <c:pt idx="6">
                  <c:v>-5.0201437626560159E-2</c:v>
                </c:pt>
                <c:pt idx="7">
                  <c:v>-3.1797318460938667E-3</c:v>
                </c:pt>
                <c:pt idx="8">
                  <c:v>9.3182206481999375E-2</c:v>
                </c:pt>
                <c:pt idx="9">
                  <c:v>4.6901743124891773E-2</c:v>
                </c:pt>
                <c:pt idx="10">
                  <c:v>7.2501387546333881E-2</c:v>
                </c:pt>
                <c:pt idx="11">
                  <c:v>8.919317487584974E-2</c:v>
                </c:pt>
                <c:pt idx="12">
                  <c:v>8.4917713707522519E-2</c:v>
                </c:pt>
                <c:pt idx="13">
                  <c:v>0.16176550449777738</c:v>
                </c:pt>
                <c:pt idx="14">
                  <c:v>0.12664249693403368</c:v>
                </c:pt>
              </c:numCache>
            </c:numRef>
          </c:xVal>
          <c:yVal>
            <c:numRef>
              <c:f>'stress-strain'!$L$3:$L$18</c:f>
              <c:numCache>
                <c:formatCode>General</c:formatCode>
                <c:ptCount val="16"/>
                <c:pt idx="0">
                  <c:v>-0.4448524831806594</c:v>
                </c:pt>
                <c:pt idx="1">
                  <c:v>-0.32847064624927191</c:v>
                </c:pt>
                <c:pt idx="2">
                  <c:v>-0.26064589171706409</c:v>
                </c:pt>
                <c:pt idx="3">
                  <c:v>-0.21076058205807094</c:v>
                </c:pt>
                <c:pt idx="4">
                  <c:v>-0.17636063853208025</c:v>
                </c:pt>
                <c:pt idx="5">
                  <c:v>-0.14900322689489628</c:v>
                </c:pt>
                <c:pt idx="6">
                  <c:v>-0.12841842810402654</c:v>
                </c:pt>
                <c:pt idx="7">
                  <c:v>-0.11167504198631872</c:v>
                </c:pt>
                <c:pt idx="8">
                  <c:v>-9.7651658924251344E-2</c:v>
                </c:pt>
                <c:pt idx="9">
                  <c:v>-8.6304893037603775E-2</c:v>
                </c:pt>
                <c:pt idx="10">
                  <c:v>-7.6633872241632678E-2</c:v>
                </c:pt>
                <c:pt idx="11">
                  <c:v>-6.834235116591092E-2</c:v>
                </c:pt>
                <c:pt idx="12">
                  <c:v>-6.1246020818543849E-2</c:v>
                </c:pt>
                <c:pt idx="13">
                  <c:v>-5.4873079505852539E-2</c:v>
                </c:pt>
                <c:pt idx="14">
                  <c:v>-4.9391987349872581E-2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39840"/>
        <c:axId val="385338160"/>
      </c:scatterChart>
      <c:valAx>
        <c:axId val="3853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338160"/>
        <c:crosses val="autoZero"/>
        <c:crossBetween val="midCat"/>
      </c:valAx>
      <c:valAx>
        <c:axId val="3853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3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'e_q-dM'!$B$1</c:f>
              <c:strCache>
                <c:ptCount val="1"/>
                <c:pt idx="0">
                  <c:v>dratio-M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'e_q-dM'!$A$2:$A$460</c:f>
              <c:numCache>
                <c:formatCode>General</c:formatCode>
                <c:ptCount val="459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  <c:pt idx="12">
                  <c:v>12.439201033993605</c:v>
                </c:pt>
                <c:pt idx="13">
                  <c:v>7.8712636408795333E-8</c:v>
                </c:pt>
                <c:pt idx="14">
                  <c:v>0.60385484924843991</c:v>
                </c:pt>
                <c:pt idx="15">
                  <c:v>1.5489256315891522</c:v>
                </c:pt>
                <c:pt idx="16">
                  <c:v>2.5823189195798366</c:v>
                </c:pt>
                <c:pt idx="17">
                  <c:v>3.616329679161276</c:v>
                </c:pt>
                <c:pt idx="18">
                  <c:v>4.708119553395461</c:v>
                </c:pt>
                <c:pt idx="19">
                  <c:v>5.8224228299217398</c:v>
                </c:pt>
                <c:pt idx="20">
                  <c:v>6.9544037559349565</c:v>
                </c:pt>
                <c:pt idx="21">
                  <c:v>8.087888554101534</c:v>
                </c:pt>
                <c:pt idx="22">
                  <c:v>9.2382312100566431</c:v>
                </c:pt>
                <c:pt idx="23">
                  <c:v>10.393042696659142</c:v>
                </c:pt>
                <c:pt idx="24">
                  <c:v>11.595556534490276</c:v>
                </c:pt>
                <c:pt idx="25">
                  <c:v>12.760909153627127</c:v>
                </c:pt>
                <c:pt idx="26">
                  <c:v>9.588996263687477E-10</c:v>
                </c:pt>
                <c:pt idx="27">
                  <c:v>0.86439544855037098</c:v>
                </c:pt>
                <c:pt idx="28">
                  <c:v>1.8270880839220307</c:v>
                </c:pt>
                <c:pt idx="29">
                  <c:v>2.8131835652496848</c:v>
                </c:pt>
                <c:pt idx="30">
                  <c:v>3.8888826306841788</c:v>
                </c:pt>
                <c:pt idx="31">
                  <c:v>4.9384663104565565</c:v>
                </c:pt>
                <c:pt idx="32">
                  <c:v>6.0396844916037837</c:v>
                </c:pt>
                <c:pt idx="33">
                  <c:v>7.1192576157988006</c:v>
                </c:pt>
                <c:pt idx="34">
                  <c:v>8.2334755863341869</c:v>
                </c:pt>
                <c:pt idx="35">
                  <c:v>9.3529214808213137</c:v>
                </c:pt>
                <c:pt idx="36">
                  <c:v>10.457959603650322</c:v>
                </c:pt>
                <c:pt idx="37">
                  <c:v>7.7290840394539373E-9</c:v>
                </c:pt>
                <c:pt idx="38">
                  <c:v>0.78881789650508294</c:v>
                </c:pt>
                <c:pt idx="39">
                  <c:v>1.6964328109948899</c:v>
                </c:pt>
                <c:pt idx="40">
                  <c:v>2.6687025817170649</c:v>
                </c:pt>
                <c:pt idx="41">
                  <c:v>3.5894703995944859</c:v>
                </c:pt>
                <c:pt idx="42">
                  <c:v>4.5971902850329718</c:v>
                </c:pt>
                <c:pt idx="43">
                  <c:v>5.5707389170981036</c:v>
                </c:pt>
                <c:pt idx="44">
                  <c:v>6.6047566541380522</c:v>
                </c:pt>
                <c:pt idx="45">
                  <c:v>7.6222196992331996</c:v>
                </c:pt>
                <c:pt idx="46">
                  <c:v>8.6452885353400131</c:v>
                </c:pt>
                <c:pt idx="47">
                  <c:v>9.6871456706652967</c:v>
                </c:pt>
                <c:pt idx="48">
                  <c:v>10.740525300466734</c:v>
                </c:pt>
                <c:pt idx="49">
                  <c:v>11.799224683651081</c:v>
                </c:pt>
                <c:pt idx="50">
                  <c:v>12.842394085569522</c:v>
                </c:pt>
                <c:pt idx="51">
                  <c:v>13.939128383436827</c:v>
                </c:pt>
                <c:pt idx="52">
                  <c:v>2.531280308865322E-6</c:v>
                </c:pt>
                <c:pt idx="53">
                  <c:v>0.79227428895571161</c:v>
                </c:pt>
                <c:pt idx="54">
                  <c:v>1.6467493256652945</c:v>
                </c:pt>
                <c:pt idx="55">
                  <c:v>2.5786011719554747</c:v>
                </c:pt>
                <c:pt idx="56">
                  <c:v>3.4797714886515165</c:v>
                </c:pt>
                <c:pt idx="57">
                  <c:v>4.46032940890486</c:v>
                </c:pt>
                <c:pt idx="58">
                  <c:v>5.3807128307200633</c:v>
                </c:pt>
                <c:pt idx="59">
                  <c:v>6.3933386030602106</c:v>
                </c:pt>
                <c:pt idx="60">
                  <c:v>7.3773424148796956</c:v>
                </c:pt>
                <c:pt idx="61">
                  <c:v>8.3693944476711231</c:v>
                </c:pt>
                <c:pt idx="62">
                  <c:v>9.3997601185372393</c:v>
                </c:pt>
                <c:pt idx="63">
                  <c:v>10.42127381778735</c:v>
                </c:pt>
                <c:pt idx="64">
                  <c:v>11.4366759110223</c:v>
                </c:pt>
                <c:pt idx="65">
                  <c:v>12.453888443639299</c:v>
                </c:pt>
                <c:pt idx="66">
                  <c:v>13.494096944178469</c:v>
                </c:pt>
                <c:pt idx="67">
                  <c:v>14.54301115556521</c:v>
                </c:pt>
                <c:pt idx="68">
                  <c:v>7.9876845878364592E-11</c:v>
                </c:pt>
                <c:pt idx="69">
                  <c:v>0.78844564873822742</c:v>
                </c:pt>
                <c:pt idx="70">
                  <c:v>1.6206165472530574</c:v>
                </c:pt>
                <c:pt idx="71">
                  <c:v>2.5471234733867654</c:v>
                </c:pt>
                <c:pt idx="72">
                  <c:v>3.4239152124484211</c:v>
                </c:pt>
                <c:pt idx="73">
                  <c:v>4.3781385242079391</c:v>
                </c:pt>
                <c:pt idx="74">
                  <c:v>5.2990118274572842</c:v>
                </c:pt>
                <c:pt idx="75">
                  <c:v>6.2776536759509556</c:v>
                </c:pt>
                <c:pt idx="76">
                  <c:v>7.2305419317242237</c:v>
                </c:pt>
                <c:pt idx="77">
                  <c:v>8.203357726998961</c:v>
                </c:pt>
                <c:pt idx="78">
                  <c:v>9.2076430177192403</c:v>
                </c:pt>
                <c:pt idx="79">
                  <c:v>10.190712166579036</c:v>
                </c:pt>
                <c:pt idx="80">
                  <c:v>11.186873665065443</c:v>
                </c:pt>
                <c:pt idx="81">
                  <c:v>12.189923798057709</c:v>
                </c:pt>
                <c:pt idx="82">
                  <c:v>13.186169417201416</c:v>
                </c:pt>
                <c:pt idx="83">
                  <c:v>14.215500696200856</c:v>
                </c:pt>
                <c:pt idx="84">
                  <c:v>15.2256821864807</c:v>
                </c:pt>
              </c:numCache>
            </c:numRef>
          </c:xVal>
          <c:yVal>
            <c:numRef>
              <c:f>'e_q-dM'!$B$2:$B$460</c:f>
              <c:numCache>
                <c:formatCode>General</c:formatCode>
                <c:ptCount val="459"/>
                <c:pt idx="0">
                  <c:v>-0.99838277802482045</c:v>
                </c:pt>
                <c:pt idx="1">
                  <c:v>-0.61322306275872585</c:v>
                </c:pt>
                <c:pt idx="2">
                  <c:v>-0.41727233784336892</c:v>
                </c:pt>
                <c:pt idx="3">
                  <c:v>-0.32374989669132503</c:v>
                </c:pt>
                <c:pt idx="4">
                  <c:v>-0.24633235668020714</c:v>
                </c:pt>
                <c:pt idx="5">
                  <c:v>-0.19388056967841982</c:v>
                </c:pt>
                <c:pt idx="6">
                  <c:v>-0.15963684492845132</c:v>
                </c:pt>
                <c:pt idx="7">
                  <c:v>-0.13341414332915869</c:v>
                </c:pt>
                <c:pt idx="8">
                  <c:v>-0.11190766491172366</c:v>
                </c:pt>
                <c:pt idx="9">
                  <c:v>-0.10276467581223292</c:v>
                </c:pt>
                <c:pt idx="10">
                  <c:v>-9.6729723684952029E-2</c:v>
                </c:pt>
                <c:pt idx="11">
                  <c:v>-9.5309040439308212E-2</c:v>
                </c:pt>
                <c:pt idx="12">
                  <c:v>-0.10109273789013917</c:v>
                </c:pt>
                <c:pt idx="13">
                  <c:v>-0.88456311129873444</c:v>
                </c:pt>
                <c:pt idx="14">
                  <c:v>-0.73431037601183302</c:v>
                </c:pt>
                <c:pt idx="15">
                  <c:v>-0.45582422382012289</c:v>
                </c:pt>
                <c:pt idx="16">
                  <c:v>-0.31559189530742793</c:v>
                </c:pt>
                <c:pt idx="17">
                  <c:v>-0.23638655876496029</c:v>
                </c:pt>
                <c:pt idx="18">
                  <c:v>-0.18286450000625365</c:v>
                </c:pt>
                <c:pt idx="19">
                  <c:v>-0.13944309096909246</c:v>
                </c:pt>
                <c:pt idx="20">
                  <c:v>-0.11365219534445625</c:v>
                </c:pt>
                <c:pt idx="21">
                  <c:v>-9.6291770225417128E-2</c:v>
                </c:pt>
                <c:pt idx="22">
                  <c:v>-8.7196058035180712E-2</c:v>
                </c:pt>
                <c:pt idx="23">
                  <c:v>-7.3336627598270976E-2</c:v>
                </c:pt>
                <c:pt idx="24">
                  <c:v>-7.2686623801271555E-2</c:v>
                </c:pt>
                <c:pt idx="25">
                  <c:v>-7.4157477540880867E-2</c:v>
                </c:pt>
                <c:pt idx="26">
                  <c:v>-0.92434352155457233</c:v>
                </c:pt>
                <c:pt idx="27">
                  <c:v>-0.59815475352698999</c:v>
                </c:pt>
                <c:pt idx="28">
                  <c:v>-0.40110825976505105</c:v>
                </c:pt>
                <c:pt idx="29">
                  <c:v>-0.29905086934963232</c:v>
                </c:pt>
                <c:pt idx="30">
                  <c:v>-0.22886711701219875</c:v>
                </c:pt>
                <c:pt idx="31">
                  <c:v>-0.1807216286625184</c:v>
                </c:pt>
                <c:pt idx="32">
                  <c:v>-0.14746945952397716</c:v>
                </c:pt>
                <c:pt idx="33">
                  <c:v>-0.12446302052617675</c:v>
                </c:pt>
                <c:pt idx="34">
                  <c:v>-0.10663731850704128</c:v>
                </c:pt>
                <c:pt idx="35">
                  <c:v>-9.8306426218596199E-2</c:v>
                </c:pt>
                <c:pt idx="36">
                  <c:v>-9.9555822995210042E-2</c:v>
                </c:pt>
                <c:pt idx="37">
                  <c:v>-1.0562220670498046</c:v>
                </c:pt>
                <c:pt idx="38">
                  <c:v>-0.63829438716569076</c:v>
                </c:pt>
                <c:pt idx="39">
                  <c:v>-0.44991380847956175</c:v>
                </c:pt>
                <c:pt idx="40">
                  <c:v>-0.34624293348388746</c:v>
                </c:pt>
                <c:pt idx="41">
                  <c:v>-0.2628987505077478</c:v>
                </c:pt>
                <c:pt idx="42">
                  <c:v>-0.20456733607634736</c:v>
                </c:pt>
                <c:pt idx="43">
                  <c:v>-0.16376198830805255</c:v>
                </c:pt>
                <c:pt idx="44">
                  <c:v>-0.13465652468058642</c:v>
                </c:pt>
                <c:pt idx="45">
                  <c:v>-0.11284757798230438</c:v>
                </c:pt>
                <c:pt idx="46">
                  <c:v>-0.10143163209276063</c:v>
                </c:pt>
                <c:pt idx="47">
                  <c:v>-9.3923477877279726E-2</c:v>
                </c:pt>
                <c:pt idx="48">
                  <c:v>-8.8678819210161741E-2</c:v>
                </c:pt>
                <c:pt idx="49">
                  <c:v>-8.8437284218419121E-2</c:v>
                </c:pt>
                <c:pt idx="50">
                  <c:v>-9.1079591729153364E-2</c:v>
                </c:pt>
                <c:pt idx="51">
                  <c:v>-9.7868975529099345E-2</c:v>
                </c:pt>
                <c:pt idx="52">
                  <c:v>-1.0847555143299736</c:v>
                </c:pt>
                <c:pt idx="53">
                  <c:v>-0.65187030070274132</c:v>
                </c:pt>
                <c:pt idx="54">
                  <c:v>-0.4663050017803767</c:v>
                </c:pt>
                <c:pt idx="55">
                  <c:v>-0.35793676363642857</c:v>
                </c:pt>
                <c:pt idx="56">
                  <c:v>-0.27094612035282473</c:v>
                </c:pt>
                <c:pt idx="57">
                  <c:v>-0.20887469804261061</c:v>
                </c:pt>
                <c:pt idx="58">
                  <c:v>-0.16786683170051719</c:v>
                </c:pt>
                <c:pt idx="59">
                  <c:v>-0.13465370863326354</c:v>
                </c:pt>
                <c:pt idx="60">
                  <c:v>-0.11345849214686354</c:v>
                </c:pt>
                <c:pt idx="61">
                  <c:v>-0.10010041669404979</c:v>
                </c:pt>
                <c:pt idx="62">
                  <c:v>-8.9122978407390807E-2</c:v>
                </c:pt>
                <c:pt idx="63">
                  <c:v>-8.379704998582671E-2</c:v>
                </c:pt>
                <c:pt idx="64">
                  <c:v>-8.4116996567273006E-2</c:v>
                </c:pt>
                <c:pt idx="65">
                  <c:v>-8.3057565743880346E-2</c:v>
                </c:pt>
                <c:pt idx="66">
                  <c:v>-8.323701551483409E-2</c:v>
                </c:pt>
                <c:pt idx="67">
                  <c:v>-8.6810945894206348E-2</c:v>
                </c:pt>
                <c:pt idx="68">
                  <c:v>-1.0995759540501888</c:v>
                </c:pt>
                <c:pt idx="69">
                  <c:v>-0.66382382103749893</c:v>
                </c:pt>
                <c:pt idx="70">
                  <c:v>-0.47891719273122968</c:v>
                </c:pt>
                <c:pt idx="71">
                  <c:v>-0.3654935415169227</c:v>
                </c:pt>
                <c:pt idx="72">
                  <c:v>-0.27541389757369683</c:v>
                </c:pt>
                <c:pt idx="73">
                  <c:v>-0.21394633105404237</c:v>
                </c:pt>
                <c:pt idx="74">
                  <c:v>-0.17055529153211646</c:v>
                </c:pt>
                <c:pt idx="75">
                  <c:v>-0.13657785299767022</c:v>
                </c:pt>
                <c:pt idx="76">
                  <c:v>-0.11350037110808553</c:v>
                </c:pt>
                <c:pt idx="77">
                  <c:v>-9.7663731690701416E-2</c:v>
                </c:pt>
                <c:pt idx="78">
                  <c:v>-8.9153432811833966E-2</c:v>
                </c:pt>
                <c:pt idx="79">
                  <c:v>-8.2507518707066962E-2</c:v>
                </c:pt>
                <c:pt idx="80">
                  <c:v>-7.688281361434246E-2</c:v>
                </c:pt>
                <c:pt idx="81">
                  <c:v>-7.7829370367991313E-2</c:v>
                </c:pt>
                <c:pt idx="82">
                  <c:v>-7.8348070535637859E-2</c:v>
                </c:pt>
                <c:pt idx="83">
                  <c:v>-8.1000224638744456E-2</c:v>
                </c:pt>
                <c:pt idx="84">
                  <c:v>-8.4421040578937179E-2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04608"/>
        <c:axId val="433205168"/>
      </c:scatterChart>
      <c:valAx>
        <c:axId val="4332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205168"/>
        <c:crosses val="autoZero"/>
        <c:crossBetween val="midCat"/>
      </c:valAx>
      <c:valAx>
        <c:axId val="4332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2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'fit 1'!$C$1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1006257081205414E-2"/>
                  <c:y val="0.10470932185537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1'!$C$2:$C$7</c:f>
              <c:numCache>
                <c:formatCode>General</c:formatCode>
                <c:ptCount val="6"/>
                <c:pt idx="0">
                  <c:v>-0.86119999999999997</c:v>
                </c:pt>
                <c:pt idx="1">
                  <c:v>-0.84660000000000002</c:v>
                </c:pt>
                <c:pt idx="2">
                  <c:v>-0.7298</c:v>
                </c:pt>
                <c:pt idx="3">
                  <c:v>-0.49940000000000001</c:v>
                </c:pt>
                <c:pt idx="4">
                  <c:v>-0.36459999999999998</c:v>
                </c:pt>
                <c:pt idx="5">
                  <c:v>-0.35680000000000001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'fit 1'!$E$1</c:f>
              <c:strCache>
                <c:ptCount val="1"/>
                <c:pt idx="0">
                  <c:v>c=b/a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1'!$E$2:$E$7</c:f>
              <c:numCache>
                <c:formatCode>General</c:formatCode>
                <c:ptCount val="6"/>
                <c:pt idx="0">
                  <c:v>-2.037854156990246</c:v>
                </c:pt>
                <c:pt idx="1">
                  <c:v>-1.9135364989369243</c:v>
                </c:pt>
                <c:pt idx="2">
                  <c:v>-1.8539325842696628</c:v>
                </c:pt>
                <c:pt idx="3">
                  <c:v>-1.763516219463356</c:v>
                </c:pt>
                <c:pt idx="4">
                  <c:v>-1.6777290181020297</c:v>
                </c:pt>
                <c:pt idx="5">
                  <c:v>-1.5140134529147982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'fit 1'!$D$1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2989563940082327E-3"/>
                  <c:y val="-0.11445552765774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1'!$D$2:$D$7</c:f>
              <c:numCache>
                <c:formatCode>General</c:formatCode>
                <c:ptCount val="6"/>
                <c:pt idx="0">
                  <c:v>1.7549999999999999</c:v>
                </c:pt>
                <c:pt idx="1">
                  <c:v>1.62</c:v>
                </c:pt>
                <c:pt idx="2">
                  <c:v>1.353</c:v>
                </c:pt>
                <c:pt idx="3">
                  <c:v>0.88070000000000004</c:v>
                </c:pt>
                <c:pt idx="4">
                  <c:v>0.61170000000000002</c:v>
                </c:pt>
                <c:pt idx="5">
                  <c:v>0.54020000000000001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91744"/>
        <c:axId val="432692304"/>
      </c:scatterChart>
      <c:valAx>
        <c:axId val="4326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692304"/>
        <c:crosses val="autoZero"/>
        <c:crossBetween val="midCat"/>
      </c:valAx>
      <c:valAx>
        <c:axId val="432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69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 2'!$C$4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2'!$C$5:$C$10</c:f>
              <c:numCache>
                <c:formatCode>General</c:formatCode>
                <c:ptCount val="6"/>
                <c:pt idx="0">
                  <c:v>1.629</c:v>
                </c:pt>
                <c:pt idx="1">
                  <c:v>1.429</c:v>
                </c:pt>
                <c:pt idx="2">
                  <c:v>1.056</c:v>
                </c:pt>
                <c:pt idx="3">
                  <c:v>0.64700000000000002</c:v>
                </c:pt>
                <c:pt idx="4" formatCode="0.00E+00">
                  <c:v>-1.206E-5</c:v>
                </c:pt>
                <c:pt idx="5" formatCode="0.00E+00">
                  <c:v>-3.7490000000000002E-5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2'!$D$5:$D$10</c:f>
              <c:numCache>
                <c:formatCode>General</c:formatCode>
                <c:ptCount val="6"/>
                <c:pt idx="0">
                  <c:v>0.34760000000000002</c:v>
                </c:pt>
                <c:pt idx="1">
                  <c:v>0.42799999999999999</c:v>
                </c:pt>
                <c:pt idx="2">
                  <c:v>0.63249999999999995</c:v>
                </c:pt>
                <c:pt idx="3">
                  <c:v>0.75080000000000002</c:v>
                </c:pt>
                <c:pt idx="4">
                  <c:v>0.81289999999999996</c:v>
                </c:pt>
                <c:pt idx="5">
                  <c:v>0.74470000000000003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00576"/>
        <c:axId val="432801136"/>
      </c:scatterChart>
      <c:valAx>
        <c:axId val="4328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801136"/>
        <c:crosses val="autoZero"/>
        <c:crossBetween val="midCat"/>
      </c:valAx>
      <c:valAx>
        <c:axId val="4328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80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587829</xdr:colOff>
      <xdr:row>17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174170</xdr:rowOff>
    </xdr:from>
    <xdr:to>
      <xdr:col>11</xdr:col>
      <xdr:colOff>598714</xdr:colOff>
      <xdr:row>61</xdr:row>
      <xdr:rowOff>28186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17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12</xdr:col>
      <xdr:colOff>0</xdr:colOff>
      <xdr:row>53</xdr:row>
      <xdr:rowOff>18505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206828</xdr:colOff>
      <xdr:row>54</xdr:row>
      <xdr:rowOff>81644</xdr:rowOff>
    </xdr:from>
    <xdr:to>
      <xdr:col>9</xdr:col>
      <xdr:colOff>511628</xdr:colOff>
      <xdr:row>70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11</xdr:col>
      <xdr:colOff>849086</xdr:colOff>
      <xdr:row>34</xdr:row>
      <xdr:rowOff>7619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464820</xdr:colOff>
      <xdr:row>12</xdr:row>
      <xdr:rowOff>4572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15240</xdr:colOff>
      <xdr:row>10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14</xdr:col>
      <xdr:colOff>152400</xdr:colOff>
      <xdr:row>30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</xdr:rowOff>
    </xdr:from>
    <xdr:to>
      <xdr:col>9</xdr:col>
      <xdr:colOff>205740</xdr:colOff>
      <xdr:row>12</xdr:row>
      <xdr:rowOff>9144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601980</xdr:colOff>
      <xdr:row>51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11</xdr:col>
      <xdr:colOff>205740</xdr:colOff>
      <xdr:row>12</xdr:row>
      <xdr:rowOff>1524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41"/>
  <sheetViews>
    <sheetView topLeftCell="A10" zoomScale="70" zoomScaleNormal="70" workbookViewId="0">
      <selection activeCell="R36" sqref="A1:R36"/>
    </sheetView>
  </sheetViews>
  <sheetFormatPr defaultRowHeight="13.8"/>
  <cols>
    <col min="1" max="16384" width="8.88671875" style="1"/>
  </cols>
  <sheetData>
    <row r="18" spans="1:18">
      <c r="A18" s="1" t="s">
        <v>13</v>
      </c>
      <c r="D18" s="1" t="s">
        <v>16</v>
      </c>
      <c r="G18" s="1" t="s">
        <v>14</v>
      </c>
      <c r="J18" s="1" t="s">
        <v>15</v>
      </c>
      <c r="M18" s="1" t="s">
        <v>17</v>
      </c>
      <c r="P18" s="1" t="s">
        <v>18</v>
      </c>
    </row>
    <row r="19" spans="1:18">
      <c r="A19" s="1" t="s">
        <v>19</v>
      </c>
      <c r="B19" s="1" t="s">
        <v>20</v>
      </c>
      <c r="C19" s="1" t="s">
        <v>116</v>
      </c>
      <c r="D19" s="1" t="s">
        <v>19</v>
      </c>
      <c r="E19" s="1" t="s">
        <v>20</v>
      </c>
      <c r="F19" s="1" t="s">
        <v>116</v>
      </c>
      <c r="G19" s="1" t="s">
        <v>19</v>
      </c>
      <c r="H19" s="1" t="s">
        <v>20</v>
      </c>
      <c r="I19" s="1" t="s">
        <v>116</v>
      </c>
      <c r="J19" s="1" t="s">
        <v>19</v>
      </c>
      <c r="K19" s="1" t="s">
        <v>20</v>
      </c>
      <c r="L19" s="1" t="s">
        <v>116</v>
      </c>
      <c r="M19" s="1" t="s">
        <v>19</v>
      </c>
      <c r="N19" s="1" t="s">
        <v>20</v>
      </c>
      <c r="O19" s="1" t="s">
        <v>116</v>
      </c>
      <c r="P19" s="1" t="s">
        <v>19</v>
      </c>
      <c r="Q19" s="1" t="s">
        <v>20</v>
      </c>
      <c r="R19" s="1" t="s">
        <v>116</v>
      </c>
    </row>
    <row r="20" spans="1:18">
      <c r="A20" s="1">
        <v>0</v>
      </c>
      <c r="B20" s="1">
        <v>2.0135999999999998</v>
      </c>
      <c r="C20" s="1">
        <f xml:space="preserve"> 0.6002*A20 + 0.8775</f>
        <v>0.87749999999999995</v>
      </c>
      <c r="D20" s="1">
        <v>0</v>
      </c>
      <c r="E20" s="1">
        <v>1.9198</v>
      </c>
      <c r="F20" s="1">
        <f>0.5973*D20+0.8804</f>
        <v>0.88039999999999996</v>
      </c>
      <c r="G20" s="1">
        <v>0</v>
      </c>
      <c r="H20" s="1">
        <v>1.8260000000000001</v>
      </c>
      <c r="I20" s="1">
        <f xml:space="preserve"> 0.6937*G20 + 0.856</f>
        <v>0.85599999999999998</v>
      </c>
      <c r="J20" s="1">
        <v>0</v>
      </c>
      <c r="K20" s="1">
        <v>1.7419</v>
      </c>
      <c r="L20" s="1">
        <f>0.6589*J20 + 0.8821</f>
        <v>0.8821</v>
      </c>
      <c r="M20" s="1">
        <v>0</v>
      </c>
      <c r="N20" s="1">
        <v>1.6866000000000001</v>
      </c>
      <c r="O20" s="1">
        <f xml:space="preserve"> 0.6799*M20 + 0.8949</f>
        <v>0.89490000000000003</v>
      </c>
      <c r="P20" s="1">
        <v>0</v>
      </c>
      <c r="Q20" s="1">
        <v>1.6501999999999999</v>
      </c>
      <c r="R20" s="1">
        <f xml:space="preserve"> 0.6751*P20+ 0.9081</f>
        <v>0.90810000000000002</v>
      </c>
    </row>
    <row r="21" spans="1:18">
      <c r="A21" s="1">
        <v>0.10787949529033893</v>
      </c>
      <c r="B21" s="1">
        <v>1.8443558894483842</v>
      </c>
      <c r="C21" s="1">
        <v>0.94507078234071229</v>
      </c>
      <c r="D21" s="1">
        <v>-5.1394653408672643E-2</v>
      </c>
      <c r="E21" s="1">
        <v>1.9053060830494941</v>
      </c>
      <c r="F21" s="1">
        <v>0.86439544759147136</v>
      </c>
      <c r="G21" s="1">
        <v>-5.0015883972052755E-2</v>
      </c>
      <c r="H21" s="1">
        <v>1.8644455466584113</v>
      </c>
      <c r="I21" s="1">
        <v>0.83001552312735494</v>
      </c>
      <c r="J21" s="1">
        <v>-0.11074208538079086</v>
      </c>
      <c r="K21" s="1">
        <v>1.8333349150238609</v>
      </c>
      <c r="L21" s="1">
        <v>0.7888178887759989</v>
      </c>
      <c r="M21" s="1">
        <v>-6.2048018398319645E-2</v>
      </c>
      <c r="N21" s="1">
        <v>1.8160383272446403</v>
      </c>
      <c r="O21" s="1">
        <v>0.7922717576754027</v>
      </c>
      <c r="P21" s="1">
        <v>-4.9130065598773136E-2</v>
      </c>
      <c r="Q21" s="1">
        <v>1.80535157822694</v>
      </c>
      <c r="R21" s="1">
        <v>0.78844564865835054</v>
      </c>
    </row>
    <row r="22" spans="1:18">
      <c r="A22" s="1">
        <v>0.283316482340563</v>
      </c>
      <c r="B22" s="1">
        <v>1.7322564764106896</v>
      </c>
      <c r="C22" s="1">
        <v>1.0333932879906844</v>
      </c>
      <c r="D22" s="1">
        <v>0.16424718930868293</v>
      </c>
      <c r="E22" s="1">
        <v>1.7404396115775711</v>
      </c>
      <c r="F22" s="1">
        <v>0.96269263537165972</v>
      </c>
      <c r="G22" s="1">
        <v>0.11675431842583991</v>
      </c>
      <c r="H22" s="1">
        <v>1.6909538739917969</v>
      </c>
      <c r="I22" s="1">
        <v>0.92897934096094958</v>
      </c>
      <c r="J22" s="1">
        <v>8.9969369627914908E-2</v>
      </c>
      <c r="K22" s="1">
        <v>1.6545991032687406</v>
      </c>
      <c r="L22" s="1">
        <v>0.90761491448980691</v>
      </c>
      <c r="M22" s="1">
        <v>-4.6859977566318184E-2</v>
      </c>
      <c r="N22" s="1">
        <v>1.6356216271168877</v>
      </c>
      <c r="O22" s="1">
        <v>0.85447503670958291</v>
      </c>
      <c r="P22" s="1">
        <v>-0.1078086035595493</v>
      </c>
      <c r="Q22" s="1">
        <v>1.6235399819788612</v>
      </c>
      <c r="R22" s="1">
        <v>0.83217089851482995</v>
      </c>
    </row>
    <row r="23" spans="1:18">
      <c r="A23" s="1">
        <v>0.24718256576763123</v>
      </c>
      <c r="B23" s="1">
        <v>1.6671504107658244</v>
      </c>
      <c r="C23" s="1">
        <v>1.0340107595814394</v>
      </c>
      <c r="D23" s="1">
        <v>0.16525783709594841</v>
      </c>
      <c r="E23" s="1">
        <v>1.6531141584289157</v>
      </c>
      <c r="F23" s="1">
        <v>0.98609548132765412</v>
      </c>
      <c r="G23" s="1">
        <v>0.19305150334722779</v>
      </c>
      <c r="H23" s="1">
        <v>1.6027555746450712</v>
      </c>
      <c r="I23" s="1">
        <v>0.98266550827721311</v>
      </c>
      <c r="J23" s="1">
        <v>0.19277198405871621</v>
      </c>
      <c r="K23" s="1">
        <v>1.5643844234460931</v>
      </c>
      <c r="L23" s="1">
        <v>0.97226977072217502</v>
      </c>
      <c r="M23" s="1">
        <v>0.10618214039800114</v>
      </c>
      <c r="N23" s="1">
        <v>1.5440124208187311</v>
      </c>
      <c r="O23" s="1">
        <v>0.93185184629018014</v>
      </c>
      <c r="P23" s="1">
        <v>0.11519071294757506</v>
      </c>
      <c r="Q23" s="1">
        <v>1.530953324207476</v>
      </c>
      <c r="R23" s="1">
        <v>0.926506926133708</v>
      </c>
    </row>
    <row r="24" spans="1:18">
      <c r="A24" s="1">
        <v>0.36868669352690009</v>
      </c>
      <c r="B24" s="1">
        <v>1.6235078267812537</v>
      </c>
      <c r="C24" s="1">
        <v>1.0917898742341849</v>
      </c>
      <c r="D24" s="1">
        <v>0.36754258371404336</v>
      </c>
      <c r="E24" s="1">
        <v>1.5974582636996595</v>
      </c>
      <c r="F24" s="1">
        <v>1.075699065434494</v>
      </c>
      <c r="G24" s="1">
        <v>0.24314102858420697</v>
      </c>
      <c r="H24" s="1">
        <v>1.546856764002601</v>
      </c>
      <c r="I24" s="1">
        <v>1.0160193251756273</v>
      </c>
      <c r="J24" s="1">
        <v>6.6666663472654346E-4</v>
      </c>
      <c r="K24" s="1">
        <v>1.5063561750312602</v>
      </c>
      <c r="L24" s="1">
        <v>0.92076781787742101</v>
      </c>
      <c r="M24" s="1">
        <v>-2.1924240778651686E-2</v>
      </c>
      <c r="N24" s="1">
        <v>1.4846589622644111</v>
      </c>
      <c r="O24" s="1">
        <v>0.90117031669604186</v>
      </c>
      <c r="P24" s="1">
        <v>-9.9516155032836312E-2</v>
      </c>
      <c r="Q24" s="1">
        <v>1.4707244592370008</v>
      </c>
      <c r="R24" s="1">
        <v>0.87679173906165575</v>
      </c>
    </row>
    <row r="25" spans="1:18">
      <c r="A25" s="1">
        <v>0.38917513943375837</v>
      </c>
      <c r="B25" s="1">
        <v>1.5909360061713129</v>
      </c>
      <c r="C25" s="1">
        <v>1.1143032765262788</v>
      </c>
      <c r="D25" s="1">
        <v>0.27255207952320798</v>
      </c>
      <c r="E25" s="1">
        <v>1.5583485062903495</v>
      </c>
      <c r="F25" s="1">
        <v>1.0495836797723777</v>
      </c>
      <c r="G25" s="1">
        <v>0.25651586587963654</v>
      </c>
      <c r="H25" s="1">
        <v>1.5065378630281099</v>
      </c>
      <c r="I25" s="1">
        <v>1.0353749253925004</v>
      </c>
      <c r="J25" s="1">
        <v>0.2297789426055418</v>
      </c>
      <c r="K25" s="1">
        <v>1.4641809111583908</v>
      </c>
      <c r="L25" s="1">
        <v>1.0077198854384859</v>
      </c>
      <c r="M25" s="1">
        <v>0.16993265795957338</v>
      </c>
      <c r="N25" s="1">
        <v>1.4417039812757488</v>
      </c>
      <c r="O25" s="1">
        <v>0.98055792025334343</v>
      </c>
      <c r="P25" s="1">
        <v>0.12096597033193311</v>
      </c>
      <c r="Q25" s="1">
        <v>1.4273635832401048</v>
      </c>
      <c r="R25" s="1">
        <v>0.95422331175951802</v>
      </c>
    </row>
    <row r="26" spans="1:18">
      <c r="A26" s="1">
        <v>0.42597121092347212</v>
      </c>
      <c r="B26" s="1">
        <v>1.5660912330976451</v>
      </c>
      <c r="C26" s="1">
        <v>1.1319809260132168</v>
      </c>
      <c r="D26" s="1">
        <v>0.38562228960070855</v>
      </c>
      <c r="E26" s="1">
        <v>1.5290331594502045</v>
      </c>
      <c r="F26" s="1">
        <v>1.1012181811472272</v>
      </c>
      <c r="G26" s="1">
        <v>0.27023348259859609</v>
      </c>
      <c r="H26" s="1">
        <v>1.4761673190222979</v>
      </c>
      <c r="I26" s="1">
        <v>1.0418698530954273</v>
      </c>
      <c r="J26" s="1">
        <v>0.11323347460248688</v>
      </c>
      <c r="K26" s="1">
        <v>1.4322228418598042</v>
      </c>
      <c r="L26" s="1">
        <v>0.97354863206513187</v>
      </c>
      <c r="M26" s="1">
        <v>-4.0853242139867352E-2</v>
      </c>
      <c r="N26" s="1">
        <v>1.4090597034444348</v>
      </c>
      <c r="O26" s="1">
        <v>0.92038342181520338</v>
      </c>
      <c r="P26" s="1">
        <v>-2.6741625870882232E-2</v>
      </c>
      <c r="Q26" s="1">
        <v>1.3943094247322672</v>
      </c>
      <c r="R26" s="1">
        <v>0.92087330324934502</v>
      </c>
    </row>
    <row r="27" spans="1:18">
      <c r="A27" s="1">
        <v>0.43118470053842217</v>
      </c>
      <c r="B27" s="1">
        <v>1.5470482432552271</v>
      </c>
      <c r="C27" s="1">
        <v>1.1334847981665774</v>
      </c>
      <c r="D27" s="1">
        <v>0.31133034989955954</v>
      </c>
      <c r="E27" s="1">
        <v>1.5056348650184768</v>
      </c>
      <c r="F27" s="1">
        <v>1.0795731241950168</v>
      </c>
      <c r="G27" s="1">
        <v>0.32946424417086245</v>
      </c>
      <c r="H27" s="1">
        <v>1.4520598634137434</v>
      </c>
      <c r="I27" s="1">
        <v>1.0798336106357196</v>
      </c>
      <c r="J27" s="1">
        <v>0.25614555927382932</v>
      </c>
      <c r="K27" s="1">
        <v>1.406955906635972</v>
      </c>
      <c r="L27" s="1">
        <v>1.0340177370399486</v>
      </c>
      <c r="M27" s="1">
        <v>0.19991441602661708</v>
      </c>
      <c r="N27" s="1">
        <v>1.3831153210120573</v>
      </c>
      <c r="O27" s="1">
        <v>1.0126257723401473</v>
      </c>
      <c r="P27" s="1">
        <v>0.11896201453232283</v>
      </c>
      <c r="Q27" s="1">
        <v>1.367903658004811</v>
      </c>
      <c r="R27" s="1">
        <v>0.97864184849367142</v>
      </c>
    </row>
    <row r="28" spans="1:18">
      <c r="A28" s="1">
        <v>0.43350936839468679</v>
      </c>
      <c r="B28" s="1">
        <v>1.5317723436675272</v>
      </c>
      <c r="C28" s="1">
        <v>1.1503426559551091</v>
      </c>
      <c r="D28" s="1">
        <v>0.40119168171511116</v>
      </c>
      <c r="E28" s="1">
        <v>1.4865801781327825</v>
      </c>
      <c r="F28" s="1">
        <v>1.1142179705353863</v>
      </c>
      <c r="G28" s="1">
        <v>0.31241475540015978</v>
      </c>
      <c r="H28" s="1">
        <v>1.4320845173354098</v>
      </c>
      <c r="I28" s="1">
        <v>1.0686120347696884</v>
      </c>
      <c r="J28" s="1">
        <v>0.18967887126291841</v>
      </c>
      <c r="K28" s="1">
        <v>1.3862244629844778</v>
      </c>
      <c r="L28" s="1">
        <v>1.0174630450951474</v>
      </c>
      <c r="M28" s="1">
        <v>0.10886873797094514</v>
      </c>
      <c r="N28" s="1">
        <v>1.3618524601923803</v>
      </c>
      <c r="O28" s="1">
        <v>0.98400381181948493</v>
      </c>
      <c r="P28" s="1">
        <v>4.0733161947652412E-2</v>
      </c>
      <c r="Q28" s="1">
        <v>1.3462471260541777</v>
      </c>
      <c r="R28" s="1">
        <v>0.95288825577326808</v>
      </c>
    </row>
    <row r="29" spans="1:18">
      <c r="A29" s="1">
        <v>0.46429708450470886</v>
      </c>
      <c r="B29" s="1">
        <v>1.518649905691144</v>
      </c>
      <c r="C29" s="1">
        <v>1.1548114866024992</v>
      </c>
      <c r="D29" s="1">
        <v>0.39052838706837911</v>
      </c>
      <c r="E29" s="1">
        <v>1.470995298159429</v>
      </c>
      <c r="F29" s="1">
        <v>1.1194458944871268</v>
      </c>
      <c r="G29" s="1">
        <v>0.33747507446577174</v>
      </c>
      <c r="H29" s="1">
        <v>1.4156299198831406</v>
      </c>
      <c r="I29" s="1">
        <v>1.0947098848993138</v>
      </c>
      <c r="J29" s="1">
        <v>0.1761483333410791</v>
      </c>
      <c r="K29" s="1">
        <v>1.3688997705380646</v>
      </c>
      <c r="L29" s="1">
        <v>1.0230688361068134</v>
      </c>
      <c r="M29" s="1">
        <v>0.12821332560205365</v>
      </c>
      <c r="N29" s="1">
        <v>1.3442472387769562</v>
      </c>
      <c r="O29" s="1">
        <v>0.99205203279142751</v>
      </c>
      <c r="P29" s="1">
        <v>6.9818142605431524E-2</v>
      </c>
      <c r="Q29" s="1">
        <v>1.3281775970539018</v>
      </c>
      <c r="R29" s="1">
        <v>0.97281579527473738</v>
      </c>
    </row>
    <row r="30" spans="1:18">
      <c r="D30" s="1">
        <v>0.330298467982723</v>
      </c>
      <c r="E30" s="1">
        <v>1.4584525263146098</v>
      </c>
      <c r="F30" s="1">
        <v>1.1050381228290078</v>
      </c>
      <c r="G30" s="1">
        <v>0.30200279823859294</v>
      </c>
      <c r="H30" s="1">
        <v>1.4020191233857742</v>
      </c>
      <c r="I30" s="1">
        <v>1.0770213540860425</v>
      </c>
      <c r="J30" s="1">
        <v>0.23211006444578428</v>
      </c>
      <c r="K30" s="1">
        <v>1.3542817906462632</v>
      </c>
      <c r="L30" s="1">
        <v>1.0418571353252837</v>
      </c>
      <c r="M30" s="1">
        <v>0.21974677545261531</v>
      </c>
      <c r="N30" s="1">
        <v>1.329224375110359</v>
      </c>
      <c r="O30" s="1">
        <v>1.0303656708661162</v>
      </c>
      <c r="P30" s="1">
        <v>0.15093514975031641</v>
      </c>
      <c r="Q30" s="1">
        <v>1.3128555638706789</v>
      </c>
      <c r="R30" s="1">
        <v>1.0042852907202793</v>
      </c>
    </row>
    <row r="31" spans="1:18">
      <c r="G31" s="1">
        <v>0.33407952194868024</v>
      </c>
      <c r="H31" s="1">
        <v>1.3905741223861088</v>
      </c>
      <c r="I31" s="1">
        <v>1.0963640506606325</v>
      </c>
      <c r="J31" s="1">
        <v>0.24779357165198596</v>
      </c>
      <c r="K31" s="1">
        <v>1.3417561426741769</v>
      </c>
      <c r="L31" s="1">
        <v>1.0533796298014373</v>
      </c>
      <c r="M31" s="1">
        <v>0.16744754833402556</v>
      </c>
      <c r="N31" s="1">
        <v>1.3161821183565607</v>
      </c>
      <c r="O31" s="1">
        <v>1.0215136992501108</v>
      </c>
      <c r="P31" s="1">
        <v>9.1284176167296296E-2</v>
      </c>
      <c r="Q31" s="1">
        <v>1.299624236942982</v>
      </c>
      <c r="R31" s="1">
        <v>0.98306914885979602</v>
      </c>
    </row>
    <row r="32" spans="1:18">
      <c r="J32" s="1">
        <v>0.25855179774673392</v>
      </c>
      <c r="K32" s="1">
        <v>1.3310353500514012</v>
      </c>
      <c r="L32" s="1">
        <v>1.0586993831843472</v>
      </c>
      <c r="M32" s="1">
        <v>0.15585393274086612</v>
      </c>
      <c r="N32" s="1">
        <v>1.3049630913246724</v>
      </c>
      <c r="O32" s="1">
        <v>1.0154020932349503</v>
      </c>
      <c r="P32" s="1">
        <v>0.10502693692479052</v>
      </c>
      <c r="Q32" s="1">
        <v>1.2879526989524848</v>
      </c>
      <c r="R32" s="1">
        <v>0.99616149848640667</v>
      </c>
    </row>
    <row r="33" spans="9:18">
      <c r="J33" s="1">
        <v>0.21170228602219121</v>
      </c>
      <c r="K33" s="1">
        <v>1.321816061075151</v>
      </c>
      <c r="L33" s="1">
        <v>1.0431694019184405</v>
      </c>
      <c r="M33" s="1">
        <v>0.14422389569489544</v>
      </c>
      <c r="N33" s="1">
        <v>1.2951491902278758</v>
      </c>
      <c r="O33" s="1">
        <v>1.0172125326169983</v>
      </c>
      <c r="P33" s="1">
        <v>0.11146740295940191</v>
      </c>
      <c r="Q33" s="1">
        <v>1.2777264128670414</v>
      </c>
      <c r="R33" s="1">
        <v>1.0030501329922661</v>
      </c>
    </row>
    <row r="34" spans="9:18">
      <c r="M34" s="1">
        <v>0.2084072696498479</v>
      </c>
      <c r="N34" s="1">
        <v>1.2864551675378204</v>
      </c>
      <c r="O34" s="1">
        <v>1.0402085005391708</v>
      </c>
      <c r="P34" s="1">
        <v>9.8066489313421074E-2</v>
      </c>
      <c r="Q34" s="1">
        <v>1.2687561598004613</v>
      </c>
      <c r="R34" s="1">
        <v>0.99624561914370702</v>
      </c>
    </row>
    <row r="35" spans="9:18">
      <c r="M35" s="1">
        <v>0.20945477774799928</v>
      </c>
      <c r="N35" s="1">
        <v>1.2788189027392434</v>
      </c>
      <c r="O35" s="1">
        <v>1.0489142113867409</v>
      </c>
      <c r="P35" s="1">
        <v>0.16673310846158473</v>
      </c>
      <c r="Q35" s="1">
        <v>1.2607418217171571</v>
      </c>
      <c r="R35" s="1">
        <v>1.0293312789994395</v>
      </c>
    </row>
    <row r="36" spans="9:18">
      <c r="P36" s="1">
        <v>0.12434768712026428</v>
      </c>
      <c r="Q36" s="1">
        <v>1.2535900285927311</v>
      </c>
      <c r="R36" s="1">
        <v>1.0101814902798445</v>
      </c>
    </row>
    <row r="41" spans="9:18">
      <c r="I41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zoomScale="70" zoomScaleNormal="70" workbookViewId="0">
      <selection activeCell="N11" sqref="N11"/>
    </sheetView>
  </sheetViews>
  <sheetFormatPr defaultRowHeight="13.2"/>
  <cols>
    <col min="12" max="12" width="8.88671875" customWidth="1"/>
  </cols>
  <sheetData>
    <row r="1" spans="1:12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3.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3.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3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3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3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3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3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3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3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3.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3.8">
      <c r="A18" s="1" t="s">
        <v>0</v>
      </c>
      <c r="B18" s="1"/>
      <c r="C18" s="1" t="s">
        <v>1</v>
      </c>
      <c r="D18" s="1"/>
      <c r="E18" s="1" t="s">
        <v>2</v>
      </c>
      <c r="F18" s="1"/>
      <c r="G18" s="1" t="s">
        <v>3</v>
      </c>
      <c r="H18" s="1"/>
      <c r="I18" s="1" t="s">
        <v>17</v>
      </c>
      <c r="J18" s="1"/>
      <c r="K18" s="1" t="s">
        <v>18</v>
      </c>
      <c r="L18" s="1"/>
    </row>
    <row r="19" spans="1:12" ht="13.8">
      <c r="A19" s="1" t="s">
        <v>19</v>
      </c>
      <c r="B19" s="1" t="s">
        <v>20</v>
      </c>
      <c r="C19" s="1" t="s">
        <v>19</v>
      </c>
      <c r="D19" s="1" t="s">
        <v>20</v>
      </c>
      <c r="E19" s="1" t="s">
        <v>19</v>
      </c>
      <c r="F19" s="1" t="s">
        <v>20</v>
      </c>
      <c r="G19" s="1" t="s">
        <v>19</v>
      </c>
      <c r="H19" s="1" t="s">
        <v>20</v>
      </c>
      <c r="I19" s="1" t="s">
        <v>19</v>
      </c>
      <c r="J19" s="1" t="s">
        <v>20</v>
      </c>
      <c r="K19" s="1" t="s">
        <v>19</v>
      </c>
      <c r="L19" s="1" t="s">
        <v>20</v>
      </c>
    </row>
    <row r="20" spans="1:12" ht="13.8">
      <c r="A20" s="1">
        <v>4.0842846288488374E-2</v>
      </c>
      <c r="B20" s="1">
        <v>1.3918723722861615</v>
      </c>
      <c r="C20" s="1">
        <v>-5.1394653408672643E-2</v>
      </c>
      <c r="D20" s="1">
        <v>1.3364994765752083</v>
      </c>
      <c r="E20" s="1">
        <v>-5.0015883972052755E-2</v>
      </c>
      <c r="F20" s="1">
        <v>1.2752379238624807</v>
      </c>
      <c r="G20" s="1">
        <v>-0.11074208538079086</v>
      </c>
      <c r="H20" s="1">
        <v>1.2248812582812547</v>
      </c>
      <c r="I20" s="1">
        <v>-4.6859977566318184E-2</v>
      </c>
      <c r="J20" s="1">
        <v>1.2674374098477243</v>
      </c>
      <c r="K20" s="1">
        <v>-0.1078086035595493</v>
      </c>
      <c r="L20" s="1">
        <v>1.2499567696550691</v>
      </c>
    </row>
    <row r="21" spans="1:12" ht="13.8">
      <c r="A21" s="1">
        <v>0.10787949529033893</v>
      </c>
      <c r="B21" s="1">
        <v>1.4607850395800126</v>
      </c>
      <c r="C21" s="1">
        <v>0.16424718930868293</v>
      </c>
      <c r="D21" s="1">
        <v>1.4094839683000642</v>
      </c>
      <c r="E21" s="1">
        <v>0.11675431842583991</v>
      </c>
      <c r="F21" s="1">
        <v>1.3451930606654177</v>
      </c>
      <c r="G21" s="1">
        <v>8.9969369627914908E-2</v>
      </c>
      <c r="H21" s="1">
        <v>1.2957423290308558</v>
      </c>
      <c r="I21" s="1">
        <v>0.10618214039800114</v>
      </c>
      <c r="J21" s="1">
        <v>1.3042096531654834</v>
      </c>
      <c r="K21" s="1">
        <v>0.11519071294757506</v>
      </c>
      <c r="L21" s="1">
        <v>1.2866680625801192</v>
      </c>
    </row>
    <row r="22" spans="1:12" ht="13.8">
      <c r="A22" s="1">
        <v>0.283316482340563</v>
      </c>
      <c r="B22" s="1">
        <v>1.502249990271521</v>
      </c>
      <c r="C22" s="1">
        <v>0.16525783709594841</v>
      </c>
      <c r="D22" s="1">
        <v>1.4441391477414154</v>
      </c>
      <c r="E22" s="1">
        <v>0.19305150334722779</v>
      </c>
      <c r="F22" s="1">
        <v>1.3839597110598529</v>
      </c>
      <c r="G22" s="1">
        <v>0.19277198405871621</v>
      </c>
      <c r="H22" s="1">
        <v>1.3353410948911584</v>
      </c>
      <c r="I22" s="1">
        <v>-2.1924240778651686E-2</v>
      </c>
      <c r="J22" s="1">
        <v>1.3183581430222466</v>
      </c>
      <c r="K22" s="1">
        <v>-9.9516155032836312E-2</v>
      </c>
      <c r="L22" s="1">
        <v>1.2995821175854314</v>
      </c>
    </row>
    <row r="23" spans="1:12" ht="13.8">
      <c r="A23" s="1">
        <v>0.24718256576763123</v>
      </c>
      <c r="B23" s="1">
        <v>1.5220789884291808</v>
      </c>
      <c r="C23" s="1">
        <v>0.36754258371404336</v>
      </c>
      <c r="D23" s="1">
        <v>1.4645556971216849</v>
      </c>
      <c r="E23" s="1">
        <v>0.24314102858420697</v>
      </c>
      <c r="F23" s="1">
        <v>1.4027928005972838</v>
      </c>
      <c r="G23" s="1">
        <v>6.6666663472654346E-4</v>
      </c>
      <c r="H23" s="1">
        <v>1.3486350720753781</v>
      </c>
      <c r="I23" s="1">
        <v>0.16993265795957338</v>
      </c>
      <c r="J23" s="1">
        <v>1.3279356232650532</v>
      </c>
      <c r="K23" s="1">
        <v>0.12096597033193311</v>
      </c>
      <c r="L23" s="1">
        <v>1.3088617618063878</v>
      </c>
    </row>
    <row r="24" spans="1:12" ht="13.8">
      <c r="A24" s="1">
        <v>0.36868669352690009</v>
      </c>
      <c r="B24" s="1">
        <v>1.5339994551803409</v>
      </c>
      <c r="C24" s="1">
        <v>0.27255207952320798</v>
      </c>
      <c r="D24" s="1">
        <v>1.4742663948737307</v>
      </c>
      <c r="E24" s="1">
        <v>0.25651586587963654</v>
      </c>
      <c r="F24" s="1">
        <v>1.412244238624953</v>
      </c>
      <c r="G24" s="1">
        <v>0.2297789426055418</v>
      </c>
      <c r="H24" s="1">
        <v>1.3581910462283144</v>
      </c>
      <c r="I24" s="1">
        <v>-4.0853242139867352E-2</v>
      </c>
      <c r="J24" s="1">
        <v>1.3303684809938174</v>
      </c>
      <c r="K24" s="1">
        <v>-2.6741625870882232E-2</v>
      </c>
      <c r="L24" s="1">
        <v>1.3116104255648411</v>
      </c>
    </row>
    <row r="25" spans="1:12" ht="13.8">
      <c r="A25" s="1">
        <v>0.38917513943375837</v>
      </c>
      <c r="B25" s="1">
        <v>1.5392447513591121</v>
      </c>
      <c r="C25" s="1">
        <v>0.38562228960070855</v>
      </c>
      <c r="D25" s="1">
        <v>1.4797233670772458</v>
      </c>
      <c r="E25" s="1">
        <v>0.27023348259859609</v>
      </c>
      <c r="F25" s="1">
        <v>1.4170456005438337</v>
      </c>
      <c r="G25" s="1">
        <v>0.11323347460248688</v>
      </c>
      <c r="H25" s="1">
        <v>1.3613944161372902</v>
      </c>
      <c r="I25" s="1">
        <v>0.19991441602661708</v>
      </c>
      <c r="J25" s="1">
        <v>1.3325151605340986</v>
      </c>
      <c r="K25" s="1">
        <v>0.11896201453232283</v>
      </c>
      <c r="L25" s="1">
        <v>1.3131621703968959</v>
      </c>
    </row>
    <row r="26" spans="1:12" ht="13.8">
      <c r="A26" s="1">
        <v>0.42597121092347212</v>
      </c>
      <c r="B26" s="1">
        <v>1.5431350808447455</v>
      </c>
      <c r="C26" s="1">
        <v>0.31133034989955954</v>
      </c>
      <c r="D26" s="1">
        <v>1.4814483811730523</v>
      </c>
      <c r="E26" s="1">
        <v>0.32946424417086245</v>
      </c>
      <c r="F26" s="1">
        <v>1.4191330265060642</v>
      </c>
      <c r="G26" s="1">
        <v>0.25614555927382932</v>
      </c>
      <c r="H26" s="1">
        <v>1.3634450721850284</v>
      </c>
      <c r="I26" s="1">
        <v>0.10886873797094514</v>
      </c>
      <c r="J26" s="1">
        <v>1.3323063744073291</v>
      </c>
      <c r="K26" s="1">
        <v>4.0733161947652412E-2</v>
      </c>
      <c r="L26" s="1">
        <v>1.3125161714701861</v>
      </c>
    </row>
    <row r="27" spans="1:12" ht="13.8">
      <c r="A27" s="1">
        <v>0.43118470053842217</v>
      </c>
      <c r="B27" s="1">
        <v>1.5452230971805572</v>
      </c>
      <c r="C27" s="1">
        <v>0.40119168171511116</v>
      </c>
      <c r="D27" s="1">
        <v>1.4821678556984998</v>
      </c>
      <c r="E27" s="1">
        <v>0.31241475540015978</v>
      </c>
      <c r="F27" s="1">
        <v>1.4190112686337439</v>
      </c>
      <c r="G27" s="1">
        <v>0.18967887126291841</v>
      </c>
      <c r="H27" s="1">
        <v>1.3631517740369967</v>
      </c>
      <c r="I27" s="1">
        <v>0.12821332560205365</v>
      </c>
      <c r="J27" s="1">
        <v>1.3314244469471184</v>
      </c>
      <c r="K27" s="1">
        <v>6.9818142605431524E-2</v>
      </c>
      <c r="L27" s="1">
        <v>1.3113228324652066</v>
      </c>
    </row>
    <row r="28" spans="1:12" ht="13.8">
      <c r="A28" s="1">
        <v>0.43350936839468679</v>
      </c>
      <c r="B28" s="1">
        <v>1.5466578892505494</v>
      </c>
      <c r="C28" s="1">
        <v>0.39052838706837911</v>
      </c>
      <c r="D28" s="1">
        <v>1.4824084988052613</v>
      </c>
      <c r="E28" s="1">
        <v>0.33747507446577174</v>
      </c>
      <c r="F28" s="1">
        <v>1.4188552988465042</v>
      </c>
      <c r="G28" s="1">
        <v>0.1761483333410791</v>
      </c>
      <c r="H28" s="1">
        <v>1.3621170997440533</v>
      </c>
      <c r="I28" s="1">
        <v>0.21974677545261531</v>
      </c>
      <c r="J28" s="1">
        <v>1.3301795875108662</v>
      </c>
      <c r="K28" s="1">
        <v>0.15093514975031641</v>
      </c>
      <c r="L28" s="1">
        <v>1.3101012843440658</v>
      </c>
    </row>
    <row r="29" spans="1:12" ht="13.8">
      <c r="A29" s="1">
        <v>0.46429708450470886</v>
      </c>
      <c r="B29" s="1">
        <v>1.5461569761614034</v>
      </c>
      <c r="C29" s="1">
        <v>0.330298467982723</v>
      </c>
      <c r="D29" s="1">
        <v>1.4826608118626396</v>
      </c>
      <c r="E29" s="1">
        <v>0.30200279823859294</v>
      </c>
      <c r="F29" s="1">
        <v>1.4180212675490842</v>
      </c>
      <c r="G29" s="1">
        <v>0.23211006444578428</v>
      </c>
      <c r="H29" s="1">
        <v>1.3608779354942386</v>
      </c>
      <c r="I29" s="1">
        <v>0.16744754833402556</v>
      </c>
      <c r="J29" s="1">
        <v>1.3284454741104303</v>
      </c>
      <c r="K29" s="1">
        <v>9.1284176167296296E-2</v>
      </c>
      <c r="L29" s="1">
        <v>1.3080775400048008</v>
      </c>
    </row>
    <row r="30" spans="1:12" ht="13.8">
      <c r="A30" s="1"/>
      <c r="B30" s="1"/>
      <c r="C30" s="1"/>
      <c r="D30" s="1"/>
      <c r="E30" s="1">
        <v>0.33407952194868024</v>
      </c>
      <c r="F30" s="1">
        <v>1.4173436161462933</v>
      </c>
      <c r="G30" s="1">
        <v>0.24779357165198596</v>
      </c>
      <c r="H30" s="1">
        <v>1.3594109987045153</v>
      </c>
      <c r="I30" s="1">
        <v>0.15585393274086612</v>
      </c>
      <c r="J30" s="1">
        <v>1.3267376202319348</v>
      </c>
      <c r="K30" s="1">
        <v>0.10502693692479052</v>
      </c>
      <c r="L30" s="1">
        <v>1.3058916771368241</v>
      </c>
    </row>
    <row r="31" spans="1:12" ht="13.8">
      <c r="A31" s="1"/>
      <c r="B31" s="1"/>
      <c r="C31" s="1"/>
      <c r="D31" s="1"/>
      <c r="E31" s="1"/>
      <c r="F31" s="1"/>
      <c r="G31" s="1">
        <v>0.25855179774673392</v>
      </c>
      <c r="H31" s="1">
        <v>1.3581323811731396</v>
      </c>
      <c r="I31" s="1">
        <v>0.14422389569489544</v>
      </c>
      <c r="J31" s="1">
        <v>1.3248041835398001</v>
      </c>
      <c r="K31" s="1">
        <v>0.11146740295940191</v>
      </c>
      <c r="L31" s="1">
        <v>1.3039318769176413</v>
      </c>
    </row>
    <row r="32" spans="1:12" ht="13.8">
      <c r="A32" s="1"/>
      <c r="B32" s="1"/>
      <c r="C32" s="1"/>
      <c r="D32" s="1"/>
      <c r="E32" s="1"/>
      <c r="F32" s="1"/>
      <c r="G32" s="1">
        <v>0.21170228602219121</v>
      </c>
      <c r="H32" s="1">
        <v>1.3566779581793642</v>
      </c>
      <c r="I32" s="1">
        <v>0.2084072696498479</v>
      </c>
      <c r="J32" s="1">
        <v>1.3231538634581774</v>
      </c>
      <c r="K32" s="1">
        <v>9.8066489313421074E-2</v>
      </c>
      <c r="L32" s="1">
        <v>1.3019027547873547</v>
      </c>
    </row>
    <row r="33" spans="1:12" ht="13.8">
      <c r="A33" s="1"/>
      <c r="B33" s="1"/>
      <c r="C33" s="1"/>
      <c r="D33" s="1"/>
      <c r="E33" s="1"/>
      <c r="F33" s="1"/>
      <c r="G33" s="1">
        <v>0.32732446015141975</v>
      </c>
      <c r="H33" s="1">
        <v>1.3561308502824347</v>
      </c>
      <c r="I33" s="1">
        <v>0.20945477774799928</v>
      </c>
      <c r="J33" s="1">
        <v>1.321653945538507</v>
      </c>
      <c r="K33" s="1">
        <v>0.16673310846158473</v>
      </c>
      <c r="L33" s="1">
        <v>1.3000945244579549</v>
      </c>
    </row>
    <row r="34" spans="1:12" ht="13.8">
      <c r="A34" s="1"/>
      <c r="B34" s="1"/>
      <c r="C34" s="1"/>
      <c r="D34" s="1"/>
      <c r="E34" s="1"/>
      <c r="F34" s="1"/>
      <c r="G34" s="1"/>
      <c r="H34" s="1"/>
      <c r="I34" s="1"/>
      <c r="J34" s="1"/>
      <c r="K34" s="1">
        <v>0.12434768712026428</v>
      </c>
      <c r="L34" s="1">
        <v>1.298313202836358</v>
      </c>
    </row>
    <row r="35" spans="1:12" ht="13.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3.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55" spans="1:2" ht="13.8">
      <c r="A55" s="1" t="s">
        <v>175</v>
      </c>
    </row>
    <row r="56" spans="1:2" ht="13.8">
      <c r="A56" s="1" t="s">
        <v>19</v>
      </c>
      <c r="B56" s="1" t="s">
        <v>20</v>
      </c>
    </row>
    <row r="57" spans="1:2" ht="13.8">
      <c r="A57" s="1">
        <v>4.0842846288488374E-2</v>
      </c>
      <c r="B57" s="1">
        <v>1.3918723722861615</v>
      </c>
    </row>
    <row r="58" spans="1:2" ht="13.8">
      <c r="A58" s="1">
        <v>0.10787949529033893</v>
      </c>
      <c r="B58" s="1">
        <v>1.4607850395800126</v>
      </c>
    </row>
    <row r="59" spans="1:2" ht="13.8">
      <c r="A59" s="1">
        <v>-5.1394653408672643E-2</v>
      </c>
      <c r="B59" s="1">
        <v>1.3364994765752083</v>
      </c>
    </row>
    <row r="60" spans="1:2" ht="13.8">
      <c r="A60" s="1">
        <v>-5.0015883972052755E-2</v>
      </c>
      <c r="B60" s="1">
        <v>1.2752379238624807</v>
      </c>
    </row>
    <row r="61" spans="1:2" ht="13.8">
      <c r="A61" s="1">
        <v>-0.11074208538079086</v>
      </c>
      <c r="B61" s="1">
        <v>1.2248812582812547</v>
      </c>
    </row>
    <row r="62" spans="1:2" ht="13.8">
      <c r="A62" s="1">
        <v>-4.6859977566318184E-2</v>
      </c>
      <c r="B62" s="1">
        <v>1.2674374098477243</v>
      </c>
    </row>
    <row r="63" spans="1:2" ht="13.8">
      <c r="A63" s="1">
        <v>-0.1078086035595493</v>
      </c>
      <c r="B63" s="1">
        <v>1.2499567696550691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70" zoomScaleNormal="70" workbookViewId="0">
      <selection activeCell="N24" sqref="N24"/>
    </sheetView>
  </sheetViews>
  <sheetFormatPr defaultRowHeight="13.8"/>
  <cols>
    <col min="1" max="12" width="12.77734375" style="1" customWidth="1"/>
    <col min="13" max="16384" width="8.88671875" style="1"/>
  </cols>
  <sheetData>
    <row r="1" spans="1:12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18</v>
      </c>
    </row>
    <row r="2" spans="1:12">
      <c r="A2" s="1" t="s">
        <v>176</v>
      </c>
      <c r="B2" s="1" t="s">
        <v>177</v>
      </c>
      <c r="C2" s="1" t="s">
        <v>176</v>
      </c>
      <c r="D2" s="1" t="s">
        <v>177</v>
      </c>
      <c r="E2" s="1" t="s">
        <v>176</v>
      </c>
      <c r="F2" s="1" t="s">
        <v>177</v>
      </c>
      <c r="G2" s="1" t="s">
        <v>176</v>
      </c>
      <c r="H2" s="1" t="s">
        <v>177</v>
      </c>
      <c r="I2" s="1" t="s">
        <v>176</v>
      </c>
      <c r="J2" s="1" t="s">
        <v>177</v>
      </c>
      <c r="K2" s="1" t="s">
        <v>176</v>
      </c>
      <c r="L2" s="1" t="s">
        <v>177</v>
      </c>
    </row>
    <row r="3" spans="1:12">
      <c r="A3" s="1">
        <v>-0.70605126612892855</v>
      </c>
      <c r="B3" s="1">
        <v>-0.7050217401312554</v>
      </c>
      <c r="C3" s="1">
        <v>-0.65262833329556669</v>
      </c>
      <c r="D3" s="1">
        <v>-0.61473420331168571</v>
      </c>
      <c r="E3" s="1">
        <v>-0.60061892880312828</v>
      </c>
      <c r="F3" s="1">
        <v>-0.62536512096859476</v>
      </c>
      <c r="G3" s="1">
        <v>-0.62419518553100561</v>
      </c>
      <c r="H3" s="1">
        <v>-0.63857184186895999</v>
      </c>
      <c r="I3" s="1">
        <v>-0.40485392051930391</v>
      </c>
      <c r="J3" s="1">
        <v>-0.44055653310526127</v>
      </c>
      <c r="K3" s="1">
        <v>-0.4526178563952778</v>
      </c>
      <c r="L3" s="1">
        <v>-0.4448524831806594</v>
      </c>
    </row>
    <row r="4" spans="1:12">
      <c r="A4" s="1">
        <v>-0.45995222581271566</v>
      </c>
      <c r="B4" s="1">
        <v>-0.45704668152304212</v>
      </c>
      <c r="C4" s="1">
        <v>-0.30812391846028003</v>
      </c>
      <c r="D4" s="1">
        <v>-0.41288713946889882</v>
      </c>
      <c r="E4" s="1">
        <v>-0.30138627592682421</v>
      </c>
      <c r="F4" s="1">
        <v>-0.42294753368724641</v>
      </c>
      <c r="G4" s="1">
        <v>-0.28837080116051617</v>
      </c>
      <c r="H4" s="1">
        <v>-0.43259784175757532</v>
      </c>
      <c r="I4" s="1">
        <v>-0.17352835981385803</v>
      </c>
      <c r="J4" s="1">
        <v>-0.32550084704637583</v>
      </c>
      <c r="K4" s="1">
        <v>-0.14994799588181601</v>
      </c>
      <c r="L4" s="1">
        <v>-0.32847064624927191</v>
      </c>
    </row>
    <row r="5" spans="1:12">
      <c r="A5" s="1">
        <v>-0.19408680441648557</v>
      </c>
      <c r="B5" s="1">
        <v>-0.32515329648552765</v>
      </c>
      <c r="C5" s="1">
        <v>-0.23369233205721099</v>
      </c>
      <c r="D5" s="1">
        <v>-0.3048110214117441</v>
      </c>
      <c r="E5" s="1">
        <v>-0.15177106377303382</v>
      </c>
      <c r="F5" s="1">
        <v>-0.31086285606040875</v>
      </c>
      <c r="G5" s="1">
        <v>-0.10983163666915507</v>
      </c>
      <c r="H5" s="1">
        <v>-0.31726252583671288</v>
      </c>
      <c r="I5" s="1">
        <v>-0.24745589546699159</v>
      </c>
      <c r="J5" s="1">
        <v>-0.25717351166609326</v>
      </c>
      <c r="K5" s="1">
        <v>-0.30974416433533181</v>
      </c>
      <c r="L5" s="1">
        <v>-0.26064589171706409</v>
      </c>
    </row>
    <row r="6" spans="1:12">
      <c r="A6" s="1">
        <v>-0.17391490547081886</v>
      </c>
      <c r="B6" s="1">
        <v>-0.24901848280926936</v>
      </c>
      <c r="C6" s="1">
        <v>1.8954057987516482E-2</v>
      </c>
      <c r="D6" s="1">
        <v>-0.23403282860484198</v>
      </c>
      <c r="E6" s="1">
        <v>-5.0695657991340543E-2</v>
      </c>
      <c r="F6" s="1">
        <v>-0.24104388597826376</v>
      </c>
      <c r="G6" s="1">
        <v>-0.24855467100647527</v>
      </c>
      <c r="H6" s="1">
        <v>-0.25058626556582364</v>
      </c>
      <c r="I6" s="1">
        <v>-1.5243877271932188E-2</v>
      </c>
      <c r="J6" s="1">
        <v>-0.20724091196645231</v>
      </c>
      <c r="K6" s="1">
        <v>-4.8656373532525513E-2</v>
      </c>
      <c r="L6" s="1">
        <v>-0.21076058205807094</v>
      </c>
    </row>
    <row r="7" spans="1:12">
      <c r="A7" s="1">
        <v>-1.2528242095995235E-2</v>
      </c>
      <c r="B7" s="1">
        <v>-0.19721548044255452</v>
      </c>
      <c r="C7" s="1">
        <v>-4.032785581487891E-2</v>
      </c>
      <c r="D7" s="1">
        <v>-0.18861354046435613</v>
      </c>
      <c r="E7" s="1">
        <v>3.0398366953782174E-4</v>
      </c>
      <c r="F7" s="1">
        <v>-0.19396764358514584</v>
      </c>
      <c r="G7" s="1">
        <v>1.9988980547508334E-2</v>
      </c>
      <c r="H7" s="1">
        <v>-0.20159891582971914</v>
      </c>
      <c r="I7" s="1">
        <v>-0.19499043696748292</v>
      </c>
      <c r="J7" s="1">
        <v>-0.17376871383379811</v>
      </c>
      <c r="K7" s="1">
        <v>-0.16471268996780364</v>
      </c>
      <c r="L7" s="1">
        <v>-0.17636063853208025</v>
      </c>
    </row>
    <row r="8" spans="1:12">
      <c r="A8" s="1">
        <v>3.9140567057673215E-2</v>
      </c>
      <c r="B8" s="1">
        <v>-0.16078982101697306</v>
      </c>
      <c r="C8" s="1">
        <v>0.10091745549064901</v>
      </c>
      <c r="D8" s="1">
        <v>-0.15498146703281362</v>
      </c>
      <c r="E8" s="1">
        <v>4.2741916863815621E-2</v>
      </c>
      <c r="F8" s="1">
        <v>-0.16044596519094675</v>
      </c>
      <c r="G8" s="1">
        <v>-6.6140632797213286E-2</v>
      </c>
      <c r="H8" s="1">
        <v>-0.16797969126241002</v>
      </c>
      <c r="I8" s="1">
        <v>7.1168135843371561E-2</v>
      </c>
      <c r="J8" s="1">
        <v>-0.14623111964914701</v>
      </c>
      <c r="K8" s="1">
        <v>6.796617240530628E-3</v>
      </c>
      <c r="L8" s="1">
        <v>-0.14900322689489628</v>
      </c>
    </row>
    <row r="9" spans="1:12">
      <c r="A9" s="1">
        <v>9.8943275276051956E-2</v>
      </c>
      <c r="B9" s="1">
        <v>-0.13389285480267482</v>
      </c>
      <c r="C9" s="1">
        <v>4.9300687410046007E-2</v>
      </c>
      <c r="D9" s="1">
        <v>-0.13058128131646116</v>
      </c>
      <c r="E9" s="1">
        <v>0.12562206492201283</v>
      </c>
      <c r="F9" s="1">
        <v>-0.13470915274278542</v>
      </c>
      <c r="G9" s="1">
        <v>0.10132504833385481</v>
      </c>
      <c r="H9" s="1">
        <v>-0.14137543875494621</v>
      </c>
      <c r="I9" s="1">
        <v>9.119058804466923E-4</v>
      </c>
      <c r="J9" s="1">
        <v>-0.12565045768316929</v>
      </c>
      <c r="K9" s="1">
        <v>-5.0201437626560159E-2</v>
      </c>
      <c r="L9" s="1">
        <v>-0.12841842810402654</v>
      </c>
    </row>
    <row r="10" spans="1:12">
      <c r="A10" s="1">
        <v>0.12248126928121894</v>
      </c>
      <c r="B10" s="1">
        <v>-0.11348033407664601</v>
      </c>
      <c r="C10" s="1">
        <v>0.15781244541759759</v>
      </c>
      <c r="D10" s="1">
        <v>-0.11121138059901381</v>
      </c>
      <c r="E10" s="1">
        <v>0.1282502206012604</v>
      </c>
      <c r="F10" s="1">
        <v>-0.11515326616515559</v>
      </c>
      <c r="G10" s="1">
        <v>5.5290502958180193E-2</v>
      </c>
      <c r="H10" s="1">
        <v>-0.12123659426774155</v>
      </c>
      <c r="I10" s="1">
        <v>3.7633912957753174E-2</v>
      </c>
      <c r="J10" s="1">
        <v>-0.10915496569718211</v>
      </c>
      <c r="K10" s="1">
        <v>-3.1797318460938667E-3</v>
      </c>
      <c r="L10" s="1">
        <v>-0.11167504198631872</v>
      </c>
    </row>
    <row r="11" spans="1:12">
      <c r="A11" s="1">
        <v>0.13958487615794091</v>
      </c>
      <c r="B11" s="1">
        <v>-9.7266602986196465E-2</v>
      </c>
      <c r="C11" s="1">
        <v>0.16227730569698551</v>
      </c>
      <c r="D11" s="1">
        <v>-9.5842582566132373E-2</v>
      </c>
      <c r="E11" s="1">
        <v>0.16931188578909095</v>
      </c>
      <c r="F11" s="1">
        <v>-9.9307889830176577E-2</v>
      </c>
      <c r="G11" s="1">
        <v>5.8877101742463356E-2</v>
      </c>
      <c r="H11" s="1">
        <v>-0.10515413185456246</v>
      </c>
      <c r="I11" s="1">
        <v>0.14429736033531446</v>
      </c>
      <c r="J11" s="1">
        <v>-9.5269827606434737E-2</v>
      </c>
      <c r="K11" s="1">
        <v>9.3182206481999375E-2</v>
      </c>
      <c r="L11" s="1">
        <v>-9.7651658924251344E-2</v>
      </c>
    </row>
    <row r="12" spans="1:12">
      <c r="A12" s="1">
        <v>0.18393319450803192</v>
      </c>
      <c r="B12" s="1">
        <v>-8.4206913835273622E-2</v>
      </c>
      <c r="C12" s="1">
        <v>0.1140885314607003</v>
      </c>
      <c r="D12" s="1">
        <v>-8.3549124659383051E-2</v>
      </c>
      <c r="E12" s="1">
        <v>0.14729969667299786</v>
      </c>
      <c r="F12" s="1">
        <v>-8.6681834016511E-2</v>
      </c>
      <c r="G12" s="1">
        <v>0.1293693322270639</v>
      </c>
      <c r="H12" s="1">
        <v>-9.1862796724481693E-2</v>
      </c>
      <c r="I12" s="1">
        <v>0.10508211793984881</v>
      </c>
      <c r="J12" s="1">
        <v>-8.3919956283746461E-2</v>
      </c>
      <c r="K12" s="1">
        <v>4.6901743124891773E-2</v>
      </c>
      <c r="L12" s="1">
        <v>-8.6304893037603775E-2</v>
      </c>
    </row>
    <row r="13" spans="1:12">
      <c r="E13" s="1">
        <v>0.19067598618298803</v>
      </c>
      <c r="F13" s="1">
        <v>-7.6059919619398869E-2</v>
      </c>
      <c r="G13" s="1">
        <v>0.1576137901859756</v>
      </c>
      <c r="H13" s="1">
        <v>-8.0768782761494989E-2</v>
      </c>
      <c r="I13" s="1">
        <v>0.10466979165443102</v>
      </c>
      <c r="J13" s="1">
        <v>-7.4446520854500264E-2</v>
      </c>
      <c r="K13" s="1">
        <v>7.2501387546333881E-2</v>
      </c>
      <c r="L13" s="1">
        <v>-7.6633872241632678E-2</v>
      </c>
    </row>
    <row r="14" spans="1:12">
      <c r="G14" s="1">
        <v>0.17899874918137998</v>
      </c>
      <c r="H14" s="1">
        <v>-7.1420667392214449E-2</v>
      </c>
      <c r="I14" s="1">
        <v>0.10305792650396825</v>
      </c>
      <c r="J14" s="1">
        <v>-6.6361785651127075E-2</v>
      </c>
      <c r="K14" s="1">
        <v>8.919317487584974E-2</v>
      </c>
      <c r="L14" s="1">
        <v>-6.834235116591092E-2</v>
      </c>
    </row>
    <row r="15" spans="1:12">
      <c r="G15" s="1">
        <v>0.14144278474134586</v>
      </c>
      <c r="H15" s="1">
        <v>-6.358154310148123E-2</v>
      </c>
      <c r="I15" s="1">
        <v>0.17600702450437045</v>
      </c>
      <c r="J15" s="1">
        <v>-5.9246381687300155E-2</v>
      </c>
      <c r="K15" s="1">
        <v>8.4917713707522519E-2</v>
      </c>
      <c r="L15" s="1">
        <v>-6.1246020818543849E-2</v>
      </c>
    </row>
    <row r="16" spans="1:12">
      <c r="G16" s="1">
        <v>0.26469412729394198</v>
      </c>
      <c r="H16" s="1">
        <v>-5.6499482575043107E-2</v>
      </c>
      <c r="I16" s="1">
        <v>0.18478149165285754</v>
      </c>
      <c r="J16" s="1">
        <v>-5.3019340556634771E-2</v>
      </c>
      <c r="K16" s="1">
        <v>0.16176550449777738</v>
      </c>
      <c r="L16" s="1">
        <v>-5.4873079505852539E-2</v>
      </c>
    </row>
    <row r="17" spans="1:12">
      <c r="K17" s="1">
        <v>0.12664249693403368</v>
      </c>
      <c r="L17" s="1">
        <v>-4.9391987349872581E-2</v>
      </c>
    </row>
    <row r="18" spans="1:12">
      <c r="A18" s="1" t="s">
        <v>10</v>
      </c>
    </row>
    <row r="19" spans="1:12">
      <c r="A19" s="1" t="s">
        <v>178</v>
      </c>
    </row>
    <row r="20" spans="1:12">
      <c r="A20" s="1" t="s">
        <v>9</v>
      </c>
    </row>
    <row r="21" spans="1:12">
      <c r="A21" s="1" t="s">
        <v>179</v>
      </c>
    </row>
    <row r="22" spans="1:12">
      <c r="A22" s="1" t="s">
        <v>180</v>
      </c>
    </row>
    <row r="24" spans="1:12">
      <c r="A24" s="1" t="s">
        <v>105</v>
      </c>
    </row>
    <row r="25" spans="1:12">
      <c r="A25" s="1" t="s">
        <v>181</v>
      </c>
    </row>
    <row r="26" spans="1:12">
      <c r="A26" s="1" t="s">
        <v>182</v>
      </c>
    </row>
    <row r="27" spans="1:12">
      <c r="A27" s="1" t="s">
        <v>183</v>
      </c>
    </row>
    <row r="28" spans="1:12">
      <c r="A28" s="1" t="s">
        <v>184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D23" sqref="D23"/>
    </sheetView>
  </sheetViews>
  <sheetFormatPr defaultRowHeight="13.8"/>
  <cols>
    <col min="1" max="1" width="13.109375" style="5" bestFit="1" customWidth="1"/>
    <col min="2" max="2" width="10.44140625" style="5" customWidth="1"/>
    <col min="3" max="3" width="8.88671875" style="1"/>
    <col min="4" max="4" width="9.21875" style="1" bestFit="1" customWidth="1"/>
    <col min="5" max="16384" width="8.88671875" style="1"/>
  </cols>
  <sheetData>
    <row r="1" spans="1:2">
      <c r="A1" s="4" t="s">
        <v>167</v>
      </c>
      <c r="B1" s="5" t="s">
        <v>168</v>
      </c>
    </row>
    <row r="2" spans="1:2">
      <c r="A2" s="4">
        <v>1.1782426886005244E-9</v>
      </c>
      <c r="B2" s="5">
        <v>-0.99838277802482045</v>
      </c>
    </row>
    <row r="3" spans="1:2">
      <c r="A3" s="4">
        <v>0.83001552430559766</v>
      </c>
      <c r="B3" s="5">
        <v>-0.61322306275872585</v>
      </c>
    </row>
    <row r="4" spans="1:2">
      <c r="A4" s="4">
        <v>1.7589948652665472</v>
      </c>
      <c r="B4" s="5">
        <v>-0.41727233784336892</v>
      </c>
    </row>
    <row r="5" spans="1:2">
      <c r="A5" s="4">
        <v>2.7416603735437604</v>
      </c>
      <c r="B5" s="5">
        <v>-0.32374989669132503</v>
      </c>
    </row>
    <row r="6" spans="1:2">
      <c r="A6" s="4">
        <v>3.7576796987193877</v>
      </c>
      <c r="B6" s="5">
        <v>-0.24633235668020714</v>
      </c>
    </row>
    <row r="7" spans="1:2">
      <c r="A7" s="4">
        <v>4.7930546241118881</v>
      </c>
      <c r="B7" s="5">
        <v>-0.19388056967841982</v>
      </c>
    </row>
    <row r="8" spans="1:2">
      <c r="A8" s="4">
        <v>5.8349244772073154</v>
      </c>
      <c r="B8" s="5">
        <v>-0.15963684492845132</v>
      </c>
    </row>
    <row r="9" spans="1:2">
      <c r="A9" s="4">
        <v>6.914758087843035</v>
      </c>
      <c r="B9" s="5">
        <v>-0.13341414332915869</v>
      </c>
    </row>
    <row r="10" spans="1:2">
      <c r="A10" s="4">
        <v>7.9833701226127234</v>
      </c>
      <c r="B10" s="5">
        <v>-0.11190766491172366</v>
      </c>
    </row>
    <row r="11" spans="1:2">
      <c r="A11" s="4">
        <v>9.0780800075120371</v>
      </c>
      <c r="B11" s="5">
        <v>-0.10276467581223292</v>
      </c>
    </row>
    <row r="12" spans="1:2">
      <c r="A12" s="4">
        <v>10.15510136159808</v>
      </c>
      <c r="B12" s="5">
        <v>-9.6729723684952029E-2</v>
      </c>
    </row>
    <row r="13" spans="1:2">
      <c r="A13" s="4">
        <v>11.251465412258712</v>
      </c>
      <c r="B13" s="5">
        <v>-9.5309040439308212E-2</v>
      </c>
    </row>
    <row r="14" spans="1:2">
      <c r="A14" s="4">
        <v>12.439201033993605</v>
      </c>
      <c r="B14" s="5">
        <v>-0.10109273789013917</v>
      </c>
    </row>
    <row r="15" spans="1:2">
      <c r="A15" s="4">
        <v>7.8712636408795333E-8</v>
      </c>
      <c r="B15" s="5">
        <v>-0.88456311129873444</v>
      </c>
    </row>
    <row r="16" spans="1:2">
      <c r="A16" s="4">
        <v>0.60385484924843991</v>
      </c>
      <c r="B16" s="5">
        <v>-0.73431037601183302</v>
      </c>
    </row>
    <row r="17" spans="1:4">
      <c r="A17" s="4">
        <v>1.5489256315891522</v>
      </c>
      <c r="B17" s="5">
        <v>-0.45582422382012289</v>
      </c>
      <c r="C17" s="1" t="s">
        <v>10</v>
      </c>
    </row>
    <row r="18" spans="1:4">
      <c r="A18" s="4">
        <v>2.5823189195798366</v>
      </c>
      <c r="B18" s="5">
        <v>-0.31559189530742793</v>
      </c>
      <c r="C18" s="1" t="s">
        <v>172</v>
      </c>
    </row>
    <row r="19" spans="1:4">
      <c r="A19" s="5">
        <v>3.616329679161276</v>
      </c>
      <c r="B19" s="5">
        <v>-0.23638655876496029</v>
      </c>
      <c r="C19" s="1" t="s">
        <v>9</v>
      </c>
    </row>
    <row r="20" spans="1:4">
      <c r="A20" s="5">
        <v>4.708119553395461</v>
      </c>
      <c r="B20" s="5">
        <v>-0.18286450000625365</v>
      </c>
      <c r="C20" s="1" t="s">
        <v>169</v>
      </c>
    </row>
    <row r="21" spans="1:4">
      <c r="A21" s="5">
        <v>5.8224228299217398</v>
      </c>
      <c r="B21" s="5">
        <v>-0.13944309096909246</v>
      </c>
      <c r="C21" s="1" t="s">
        <v>170</v>
      </c>
    </row>
    <row r="22" spans="1:4">
      <c r="A22" s="5">
        <v>6.9544037559349565</v>
      </c>
      <c r="B22" s="5">
        <v>-0.11365219534445625</v>
      </c>
      <c r="C22" s="1" t="s">
        <v>171</v>
      </c>
    </row>
    <row r="23" spans="1:4">
      <c r="A23" s="5">
        <v>8.087888554101534</v>
      </c>
      <c r="B23" s="5">
        <v>-9.6291770225417128E-2</v>
      </c>
      <c r="C23" s="6" t="s">
        <v>174</v>
      </c>
      <c r="D23" s="1" t="s">
        <v>173</v>
      </c>
    </row>
    <row r="24" spans="1:4">
      <c r="A24" s="5">
        <v>9.2382312100566431</v>
      </c>
      <c r="B24" s="5">
        <v>-8.7196058035180712E-2</v>
      </c>
    </row>
    <row r="25" spans="1:4">
      <c r="A25" s="5">
        <v>10.393042696659142</v>
      </c>
      <c r="B25" s="5">
        <v>-7.3336627598270976E-2</v>
      </c>
    </row>
    <row r="26" spans="1:4">
      <c r="A26" s="5">
        <v>11.595556534490276</v>
      </c>
      <c r="B26" s="5">
        <v>-7.2686623801271555E-2</v>
      </c>
    </row>
    <row r="27" spans="1:4">
      <c r="A27" s="5">
        <v>12.760909153627127</v>
      </c>
      <c r="B27" s="5">
        <v>-7.4157477540880867E-2</v>
      </c>
    </row>
    <row r="28" spans="1:4">
      <c r="A28" s="5">
        <v>9.588996263687477E-10</v>
      </c>
      <c r="B28" s="5">
        <v>-0.92434352155457233</v>
      </c>
    </row>
    <row r="29" spans="1:4">
      <c r="A29" s="5">
        <v>0.86439544855037098</v>
      </c>
      <c r="B29" s="5">
        <v>-0.59815475352698999</v>
      </c>
    </row>
    <row r="30" spans="1:4">
      <c r="A30" s="5">
        <v>1.8270880839220307</v>
      </c>
      <c r="B30" s="5">
        <v>-0.40110825976505105</v>
      </c>
    </row>
    <row r="31" spans="1:4">
      <c r="A31" s="5">
        <v>2.8131835652496848</v>
      </c>
      <c r="B31" s="5">
        <v>-0.29905086934963232</v>
      </c>
    </row>
    <row r="32" spans="1:4">
      <c r="A32" s="5">
        <v>3.8888826306841788</v>
      </c>
      <c r="B32" s="5">
        <v>-0.22886711701219875</v>
      </c>
    </row>
    <row r="33" spans="1:2">
      <c r="A33" s="5">
        <v>4.9384663104565565</v>
      </c>
      <c r="B33" s="5">
        <v>-0.1807216286625184</v>
      </c>
    </row>
    <row r="34" spans="1:2">
      <c r="A34" s="5">
        <v>6.0396844916037837</v>
      </c>
      <c r="B34" s="5">
        <v>-0.14746945952397716</v>
      </c>
    </row>
    <row r="35" spans="1:2">
      <c r="A35" s="5">
        <v>7.1192576157988006</v>
      </c>
      <c r="B35" s="5">
        <v>-0.12446302052617675</v>
      </c>
    </row>
    <row r="36" spans="1:2">
      <c r="A36" s="5">
        <v>8.2334755863341869</v>
      </c>
      <c r="B36" s="5">
        <v>-0.10663731850704128</v>
      </c>
    </row>
    <row r="37" spans="1:2">
      <c r="A37" s="5">
        <v>9.3529214808213137</v>
      </c>
      <c r="B37" s="5">
        <v>-9.8306426218596199E-2</v>
      </c>
    </row>
    <row r="38" spans="1:2">
      <c r="A38" s="5">
        <v>10.457959603650322</v>
      </c>
      <c r="B38" s="5">
        <v>-9.9555822995210042E-2</v>
      </c>
    </row>
    <row r="39" spans="1:2">
      <c r="A39" s="5">
        <v>7.7290840394539373E-9</v>
      </c>
      <c r="B39" s="5">
        <v>-1.0562220670498046</v>
      </c>
    </row>
    <row r="40" spans="1:2">
      <c r="A40" s="5">
        <v>0.78881789650508294</v>
      </c>
      <c r="B40" s="5">
        <v>-0.63829438716569076</v>
      </c>
    </row>
    <row r="41" spans="1:2">
      <c r="A41" s="5">
        <v>1.6964328109948899</v>
      </c>
      <c r="B41" s="5">
        <v>-0.44991380847956175</v>
      </c>
    </row>
    <row r="42" spans="1:2">
      <c r="A42" s="5">
        <v>2.6687025817170649</v>
      </c>
      <c r="B42" s="5">
        <v>-0.34624293348388746</v>
      </c>
    </row>
    <row r="43" spans="1:2">
      <c r="A43" s="5">
        <v>3.5894703995944859</v>
      </c>
      <c r="B43" s="5">
        <v>-0.2628987505077478</v>
      </c>
    </row>
    <row r="44" spans="1:2">
      <c r="A44" s="5">
        <v>4.5971902850329718</v>
      </c>
      <c r="B44" s="5">
        <v>-0.20456733607634736</v>
      </c>
    </row>
    <row r="45" spans="1:2">
      <c r="A45" s="5">
        <v>5.5707389170981036</v>
      </c>
      <c r="B45" s="5">
        <v>-0.16376198830805255</v>
      </c>
    </row>
    <row r="46" spans="1:2">
      <c r="A46" s="5">
        <v>6.6047566541380522</v>
      </c>
      <c r="B46" s="5">
        <v>-0.13465652468058642</v>
      </c>
    </row>
    <row r="47" spans="1:2">
      <c r="A47" s="5">
        <v>7.6222196992331996</v>
      </c>
      <c r="B47" s="5">
        <v>-0.11284757798230438</v>
      </c>
    </row>
    <row r="48" spans="1:2">
      <c r="A48" s="5">
        <v>8.6452885353400131</v>
      </c>
      <c r="B48" s="5">
        <v>-0.10143163209276063</v>
      </c>
    </row>
    <row r="49" spans="1:2">
      <c r="A49" s="5">
        <v>9.6871456706652967</v>
      </c>
      <c r="B49" s="5">
        <v>-9.3923477877279726E-2</v>
      </c>
    </row>
    <row r="50" spans="1:2">
      <c r="A50" s="5">
        <v>10.740525300466734</v>
      </c>
      <c r="B50" s="5">
        <v>-8.8678819210161741E-2</v>
      </c>
    </row>
    <row r="51" spans="1:2">
      <c r="A51" s="5">
        <v>11.799224683651081</v>
      </c>
      <c r="B51" s="5">
        <v>-8.8437284218419121E-2</v>
      </c>
    </row>
    <row r="52" spans="1:2">
      <c r="A52" s="5">
        <v>12.842394085569522</v>
      </c>
      <c r="B52" s="5">
        <v>-9.1079591729153364E-2</v>
      </c>
    </row>
    <row r="53" spans="1:2">
      <c r="A53" s="5">
        <v>13.939128383436827</v>
      </c>
      <c r="B53" s="5">
        <v>-9.7868975529099345E-2</v>
      </c>
    </row>
    <row r="54" spans="1:2">
      <c r="A54" s="5">
        <v>2.531280308865322E-6</v>
      </c>
      <c r="B54" s="5">
        <v>-1.0847555143299736</v>
      </c>
    </row>
    <row r="55" spans="1:2">
      <c r="A55" s="5">
        <v>0.79227428895571161</v>
      </c>
      <c r="B55" s="5">
        <v>-0.65187030070274132</v>
      </c>
    </row>
    <row r="56" spans="1:2">
      <c r="A56" s="5">
        <v>1.6467493256652945</v>
      </c>
      <c r="B56" s="5">
        <v>-0.4663050017803767</v>
      </c>
    </row>
    <row r="57" spans="1:2">
      <c r="A57" s="5">
        <v>2.5786011719554747</v>
      </c>
      <c r="B57" s="5">
        <v>-0.35793676363642857</v>
      </c>
    </row>
    <row r="58" spans="1:2">
      <c r="A58" s="5">
        <v>3.4797714886515165</v>
      </c>
      <c r="B58" s="5">
        <v>-0.27094612035282473</v>
      </c>
    </row>
    <row r="59" spans="1:2">
      <c r="A59" s="5">
        <v>4.46032940890486</v>
      </c>
      <c r="B59" s="5">
        <v>-0.20887469804261061</v>
      </c>
    </row>
    <row r="60" spans="1:2">
      <c r="A60" s="5">
        <v>5.3807128307200633</v>
      </c>
      <c r="B60" s="5">
        <v>-0.16786683170051719</v>
      </c>
    </row>
    <row r="61" spans="1:2">
      <c r="A61" s="5">
        <v>6.3933386030602106</v>
      </c>
      <c r="B61" s="5">
        <v>-0.13465370863326354</v>
      </c>
    </row>
    <row r="62" spans="1:2">
      <c r="A62" s="5">
        <v>7.3773424148796956</v>
      </c>
      <c r="B62" s="5">
        <v>-0.11345849214686354</v>
      </c>
    </row>
    <row r="63" spans="1:2">
      <c r="A63" s="5">
        <v>8.3693944476711231</v>
      </c>
      <c r="B63" s="5">
        <v>-0.10010041669404979</v>
      </c>
    </row>
    <row r="64" spans="1:2">
      <c r="A64" s="5">
        <v>9.3997601185372393</v>
      </c>
      <c r="B64" s="5">
        <v>-8.9122978407390807E-2</v>
      </c>
    </row>
    <row r="65" spans="1:2">
      <c r="A65" s="5">
        <v>10.42127381778735</v>
      </c>
      <c r="B65" s="5">
        <v>-8.379704998582671E-2</v>
      </c>
    </row>
    <row r="66" spans="1:2">
      <c r="A66" s="5">
        <v>11.4366759110223</v>
      </c>
      <c r="B66" s="5">
        <v>-8.4116996567273006E-2</v>
      </c>
    </row>
    <row r="67" spans="1:2">
      <c r="A67" s="5">
        <v>12.453888443639299</v>
      </c>
      <c r="B67" s="5">
        <v>-8.3057565743880346E-2</v>
      </c>
    </row>
    <row r="68" spans="1:2">
      <c r="A68" s="5">
        <v>13.494096944178469</v>
      </c>
      <c r="B68" s="5">
        <v>-8.323701551483409E-2</v>
      </c>
    </row>
    <row r="69" spans="1:2">
      <c r="A69" s="5">
        <v>14.54301115556521</v>
      </c>
      <c r="B69" s="5">
        <v>-8.6810945894206348E-2</v>
      </c>
    </row>
    <row r="70" spans="1:2">
      <c r="A70" s="5">
        <v>7.9876845878364592E-11</v>
      </c>
      <c r="B70" s="5">
        <v>-1.0995759540501888</v>
      </c>
    </row>
    <row r="71" spans="1:2">
      <c r="A71" s="5">
        <v>0.78844564873822742</v>
      </c>
      <c r="B71" s="5">
        <v>-0.66382382103749893</v>
      </c>
    </row>
    <row r="72" spans="1:2">
      <c r="A72" s="5">
        <v>1.6206165472530574</v>
      </c>
      <c r="B72" s="5">
        <v>-0.47891719273122968</v>
      </c>
    </row>
    <row r="73" spans="1:2">
      <c r="A73" s="5">
        <v>2.5471234733867654</v>
      </c>
      <c r="B73" s="5">
        <v>-0.3654935415169227</v>
      </c>
    </row>
    <row r="74" spans="1:2">
      <c r="A74" s="5">
        <v>3.4239152124484211</v>
      </c>
      <c r="B74" s="5">
        <v>-0.27541389757369683</v>
      </c>
    </row>
    <row r="75" spans="1:2">
      <c r="A75" s="5">
        <v>4.3781385242079391</v>
      </c>
      <c r="B75" s="5">
        <v>-0.21394633105404237</v>
      </c>
    </row>
    <row r="76" spans="1:2">
      <c r="A76" s="5">
        <v>5.2990118274572842</v>
      </c>
      <c r="B76" s="5">
        <v>-0.17055529153211646</v>
      </c>
    </row>
    <row r="77" spans="1:2">
      <c r="A77" s="5">
        <v>6.2776536759509556</v>
      </c>
      <c r="B77" s="5">
        <v>-0.13657785299767022</v>
      </c>
    </row>
    <row r="78" spans="1:2">
      <c r="A78" s="5">
        <v>7.2305419317242237</v>
      </c>
      <c r="B78" s="5">
        <v>-0.11350037110808553</v>
      </c>
    </row>
    <row r="79" spans="1:2">
      <c r="A79" s="5">
        <v>8.203357726998961</v>
      </c>
      <c r="B79" s="5">
        <v>-9.7663731690701416E-2</v>
      </c>
    </row>
    <row r="80" spans="1:2">
      <c r="A80" s="5">
        <v>9.2076430177192403</v>
      </c>
      <c r="B80" s="5">
        <v>-8.9153432811833966E-2</v>
      </c>
    </row>
    <row r="81" spans="1:2">
      <c r="A81" s="5">
        <v>10.190712166579036</v>
      </c>
      <c r="B81" s="5">
        <v>-8.2507518707066962E-2</v>
      </c>
    </row>
    <row r="82" spans="1:2">
      <c r="A82" s="5">
        <v>11.186873665065443</v>
      </c>
      <c r="B82" s="5">
        <v>-7.688281361434246E-2</v>
      </c>
    </row>
    <row r="83" spans="1:2">
      <c r="A83" s="5">
        <v>12.189923798057709</v>
      </c>
      <c r="B83" s="5">
        <v>-7.7829370367991313E-2</v>
      </c>
    </row>
    <row r="84" spans="1:2">
      <c r="A84" s="5">
        <v>13.186169417201416</v>
      </c>
      <c r="B84" s="5">
        <v>-7.8348070535637859E-2</v>
      </c>
    </row>
    <row r="85" spans="1:2">
      <c r="A85" s="5">
        <v>14.215500696200856</v>
      </c>
      <c r="B85" s="5">
        <v>-8.1000224638744456E-2</v>
      </c>
    </row>
    <row r="86" spans="1:2">
      <c r="A86" s="5">
        <v>15.2256821864807</v>
      </c>
      <c r="B86" s="5">
        <v>-8.4421040578937179E-2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85" zoomScaleNormal="85" workbookViewId="0">
      <selection activeCell="E25" sqref="E25"/>
    </sheetView>
  </sheetViews>
  <sheetFormatPr defaultRowHeight="13.2"/>
  <sheetData>
    <row r="1" spans="1:12" ht="13.8">
      <c r="A1" s="1"/>
      <c r="B1" s="1" t="s">
        <v>6</v>
      </c>
      <c r="C1" s="1" t="s">
        <v>7</v>
      </c>
      <c r="D1" s="1" t="s">
        <v>8</v>
      </c>
      <c r="E1" s="1" t="s">
        <v>35</v>
      </c>
      <c r="F1" s="1"/>
      <c r="G1" s="1"/>
      <c r="H1" s="1"/>
      <c r="I1" s="1"/>
      <c r="J1" s="1"/>
      <c r="K1" s="1"/>
      <c r="L1" s="1"/>
    </row>
    <row r="2" spans="1:12" ht="13.8">
      <c r="A2" s="1" t="s">
        <v>0</v>
      </c>
      <c r="B2" s="1">
        <v>53</v>
      </c>
      <c r="C2" s="1">
        <v>-0.86119999999999997</v>
      </c>
      <c r="D2" s="1">
        <v>1.7549999999999999</v>
      </c>
      <c r="E2" s="1">
        <f t="shared" ref="E2:E7" si="0">D2/C2</f>
        <v>-2.037854156990246</v>
      </c>
      <c r="F2" s="1"/>
      <c r="G2" s="1"/>
      <c r="H2" s="1"/>
      <c r="I2" s="1"/>
      <c r="J2" s="1"/>
      <c r="K2" s="1"/>
      <c r="L2" s="1"/>
    </row>
    <row r="3" spans="1:12" ht="13.8">
      <c r="A3" s="1" t="s">
        <v>1</v>
      </c>
      <c r="B3" s="1">
        <f>232/2</f>
        <v>116</v>
      </c>
      <c r="C3" s="1">
        <v>-0.84660000000000002</v>
      </c>
      <c r="D3" s="1">
        <v>1.62</v>
      </c>
      <c r="E3" s="1">
        <f t="shared" si="0"/>
        <v>-1.9135364989369243</v>
      </c>
      <c r="F3" s="1"/>
      <c r="G3" s="1"/>
      <c r="H3" s="1"/>
      <c r="I3" s="1"/>
      <c r="J3" s="1"/>
      <c r="K3" s="1"/>
      <c r="L3" s="1"/>
    </row>
    <row r="4" spans="1:12" ht="13.8">
      <c r="A4" s="1" t="s">
        <v>2</v>
      </c>
      <c r="B4" s="1">
        <v>232</v>
      </c>
      <c r="C4" s="1">
        <v>-0.7298</v>
      </c>
      <c r="D4" s="1">
        <v>1.353</v>
      </c>
      <c r="E4" s="1">
        <f t="shared" si="0"/>
        <v>-1.8539325842696628</v>
      </c>
      <c r="F4" s="1"/>
      <c r="G4" s="1"/>
      <c r="H4" s="1"/>
      <c r="I4" s="1"/>
      <c r="J4" s="1"/>
      <c r="K4" s="1"/>
      <c r="L4" s="1"/>
    </row>
    <row r="5" spans="1:12" ht="13.8">
      <c r="A5" s="1" t="s">
        <v>3</v>
      </c>
      <c r="B5" s="1">
        <f>B4*2</f>
        <v>464</v>
      </c>
      <c r="C5" s="1">
        <v>-0.49940000000000001</v>
      </c>
      <c r="D5" s="1">
        <v>0.88070000000000004</v>
      </c>
      <c r="E5" s="1">
        <f t="shared" si="0"/>
        <v>-1.763516219463356</v>
      </c>
      <c r="F5" s="1"/>
      <c r="G5" s="1"/>
      <c r="H5" s="1"/>
      <c r="I5" s="1"/>
      <c r="J5" s="1"/>
      <c r="K5" s="1"/>
      <c r="L5" s="1"/>
    </row>
    <row r="6" spans="1:12" ht="13.8">
      <c r="A6" s="1" t="s">
        <v>4</v>
      </c>
      <c r="B6" s="1">
        <f>B4*3</f>
        <v>696</v>
      </c>
      <c r="C6" s="1">
        <v>-0.36459999999999998</v>
      </c>
      <c r="D6" s="1">
        <v>0.61170000000000002</v>
      </c>
      <c r="E6" s="1">
        <f t="shared" si="0"/>
        <v>-1.6777290181020297</v>
      </c>
      <c r="F6" s="1"/>
      <c r="G6" s="1"/>
      <c r="H6" s="1"/>
      <c r="I6" s="1"/>
      <c r="J6" s="1"/>
      <c r="K6" s="1"/>
      <c r="L6" s="1"/>
    </row>
    <row r="7" spans="1:12" ht="13.8">
      <c r="A7" s="1" t="s">
        <v>5</v>
      </c>
      <c r="B7" s="1">
        <f>B4*4</f>
        <v>928</v>
      </c>
      <c r="C7" s="1">
        <v>-0.35680000000000001</v>
      </c>
      <c r="D7" s="1">
        <v>0.54020000000000001</v>
      </c>
      <c r="E7" s="1">
        <f t="shared" si="0"/>
        <v>-1.5140134529147982</v>
      </c>
      <c r="F7" s="1"/>
      <c r="G7" s="1"/>
      <c r="H7" s="1"/>
      <c r="I7" s="1"/>
      <c r="J7" s="1"/>
      <c r="K7" s="1"/>
      <c r="L7" s="1"/>
    </row>
    <row r="8" spans="1:12" ht="13.8">
      <c r="A8" s="1" t="s">
        <v>12</v>
      </c>
      <c r="B8" s="1"/>
      <c r="C8" s="1">
        <f>AVERAGE(C2:C7)</f>
        <v>-0.60973333333333324</v>
      </c>
      <c r="D8" s="1"/>
      <c r="E8" s="1"/>
      <c r="F8" s="1"/>
      <c r="G8" s="1"/>
      <c r="H8" s="1"/>
      <c r="I8" s="1"/>
      <c r="J8" s="1"/>
      <c r="K8" s="1"/>
      <c r="L8" s="1"/>
    </row>
    <row r="9" spans="1:1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3.8">
      <c r="A11" s="1" t="s">
        <v>34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3.8">
      <c r="A12" s="1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  <c r="K13" s="1"/>
      <c r="L13" s="1"/>
    </row>
    <row r="14" spans="1:12" ht="13.8">
      <c r="A14" s="1" t="s">
        <v>22</v>
      </c>
      <c r="B14" s="1"/>
      <c r="C14" s="1"/>
      <c r="D14" s="1"/>
      <c r="E14" s="1" t="s">
        <v>24</v>
      </c>
      <c r="F14" s="1"/>
      <c r="G14" s="1"/>
      <c r="H14" s="1"/>
      <c r="I14" s="1" t="s">
        <v>26</v>
      </c>
      <c r="J14" s="1"/>
      <c r="K14" s="1"/>
      <c r="L14" s="1"/>
    </row>
    <row r="15" spans="1:12" ht="13.8">
      <c r="A15" s="1" t="s">
        <v>23</v>
      </c>
      <c r="B15" s="1"/>
      <c r="C15" s="1"/>
      <c r="D15" s="1"/>
      <c r="E15" s="1" t="s">
        <v>25</v>
      </c>
      <c r="F15" s="1"/>
      <c r="G15" s="1"/>
      <c r="H15" s="1"/>
      <c r="I15" s="1" t="s">
        <v>27</v>
      </c>
      <c r="J15" s="1"/>
      <c r="K15" s="1"/>
      <c r="L15" s="1"/>
    </row>
    <row r="16" spans="1:1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3.8">
      <c r="A17" s="1" t="s">
        <v>3</v>
      </c>
      <c r="B17" s="1"/>
      <c r="C17" s="1"/>
      <c r="D17" s="1"/>
      <c r="E17" s="1" t="s">
        <v>4</v>
      </c>
      <c r="F17" s="1"/>
      <c r="G17" s="1"/>
      <c r="H17" s="1"/>
      <c r="I17" s="1" t="s">
        <v>5</v>
      </c>
      <c r="J17" s="1"/>
      <c r="K17" s="1"/>
      <c r="L17" s="1"/>
    </row>
    <row r="18" spans="1:12" ht="13.8">
      <c r="A18" s="1" t="s">
        <v>28</v>
      </c>
      <c r="B18" s="1"/>
      <c r="C18" s="1"/>
      <c r="D18" s="1"/>
      <c r="E18" s="1" t="s">
        <v>30</v>
      </c>
      <c r="F18" s="1"/>
      <c r="G18" s="1"/>
      <c r="H18" s="1"/>
      <c r="I18" s="1" t="s">
        <v>32</v>
      </c>
      <c r="J18" s="1"/>
      <c r="K18" s="1"/>
      <c r="L18" s="1"/>
    </row>
    <row r="19" spans="1:12" ht="13.8">
      <c r="A19" s="1" t="s">
        <v>29</v>
      </c>
      <c r="B19" s="1"/>
      <c r="C19" s="1"/>
      <c r="D19" s="1"/>
      <c r="E19" s="1" t="s">
        <v>31</v>
      </c>
      <c r="F19" s="1"/>
      <c r="G19" s="1"/>
      <c r="H19" s="1"/>
      <c r="I19" s="1" t="s">
        <v>33</v>
      </c>
      <c r="J19" s="1"/>
      <c r="K19" s="1"/>
      <c r="L19" s="1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" workbookViewId="0">
      <selection activeCell="A2" sqref="A2"/>
    </sheetView>
  </sheetViews>
  <sheetFormatPr defaultRowHeight="13.8"/>
  <cols>
    <col min="1" max="2" width="8.88671875" style="1"/>
    <col min="3" max="3" width="9.6640625" style="1" bestFit="1" customWidth="1"/>
    <col min="4" max="7" width="8.88671875" style="1"/>
    <col min="8" max="8" width="13.109375" style="1" bestFit="1" customWidth="1"/>
    <col min="9" max="16384" width="8.88671875" style="1"/>
  </cols>
  <sheetData>
    <row r="1" spans="1:17">
      <c r="A1" s="1" t="s">
        <v>10</v>
      </c>
      <c r="K1" s="1" t="s">
        <v>10</v>
      </c>
      <c r="P1" s="1" t="s">
        <v>10</v>
      </c>
    </row>
    <row r="2" spans="1:17">
      <c r="A2" s="1" t="s">
        <v>58</v>
      </c>
      <c r="K2" s="1" t="s">
        <v>68</v>
      </c>
      <c r="P2" s="1" t="s">
        <v>67</v>
      </c>
    </row>
    <row r="4" spans="1:17">
      <c r="B4" s="1" t="s">
        <v>6</v>
      </c>
      <c r="C4" s="1" t="s">
        <v>7</v>
      </c>
      <c r="D4" s="1" t="s">
        <v>8</v>
      </c>
      <c r="K4" s="1" t="s">
        <v>7</v>
      </c>
      <c r="L4" s="1" t="s">
        <v>66</v>
      </c>
      <c r="P4" s="1" t="s">
        <v>8</v>
      </c>
      <c r="Q4" s="1" t="s">
        <v>6</v>
      </c>
    </row>
    <row r="5" spans="1:17">
      <c r="A5" s="1" t="s">
        <v>0</v>
      </c>
      <c r="B5" s="1">
        <v>53</v>
      </c>
      <c r="C5" s="1">
        <v>1.629</v>
      </c>
      <c r="D5" s="1">
        <v>0.34760000000000002</v>
      </c>
      <c r="K5" s="1">
        <v>53</v>
      </c>
      <c r="L5" s="1">
        <v>1.629</v>
      </c>
      <c r="P5" s="1">
        <v>0.34760000000000002</v>
      </c>
      <c r="Q5" s="1">
        <v>53</v>
      </c>
    </row>
    <row r="6" spans="1:17">
      <c r="A6" s="1" t="s">
        <v>1</v>
      </c>
      <c r="B6" s="1">
        <f>232/2</f>
        <v>116</v>
      </c>
      <c r="C6" s="1">
        <v>1.429</v>
      </c>
      <c r="D6" s="1">
        <v>0.42799999999999999</v>
      </c>
      <c r="K6" s="1">
        <f>232/2</f>
        <v>116</v>
      </c>
      <c r="L6" s="1">
        <v>1.429</v>
      </c>
      <c r="P6" s="1">
        <v>0.42799999999999999</v>
      </c>
      <c r="Q6" s="1">
        <f>232/2</f>
        <v>116</v>
      </c>
    </row>
    <row r="7" spans="1:17">
      <c r="A7" s="1" t="s">
        <v>2</v>
      </c>
      <c r="B7" s="1">
        <v>232</v>
      </c>
      <c r="C7" s="1">
        <v>1.056</v>
      </c>
      <c r="D7" s="1">
        <v>0.63249999999999995</v>
      </c>
      <c r="K7" s="1">
        <v>232</v>
      </c>
      <c r="L7" s="1">
        <v>1.056</v>
      </c>
      <c r="P7" s="1">
        <v>0.63249999999999995</v>
      </c>
      <c r="Q7" s="1">
        <v>232</v>
      </c>
    </row>
    <row r="8" spans="1:17">
      <c r="A8" s="1" t="s">
        <v>3</v>
      </c>
      <c r="B8" s="1">
        <f>B7*2</f>
        <v>464</v>
      </c>
      <c r="C8" s="1">
        <v>0.64700000000000002</v>
      </c>
      <c r="D8" s="1">
        <v>0.75080000000000002</v>
      </c>
      <c r="K8" s="1">
        <f>K7*2</f>
        <v>464</v>
      </c>
      <c r="L8" s="1">
        <v>0.64700000000000002</v>
      </c>
      <c r="P8" s="1">
        <v>0.75080000000000002</v>
      </c>
      <c r="Q8" s="1">
        <f>Q7*2</f>
        <v>464</v>
      </c>
    </row>
    <row r="9" spans="1:17">
      <c r="A9" s="1" t="s">
        <v>4</v>
      </c>
      <c r="B9" s="1">
        <f>B7*3</f>
        <v>696</v>
      </c>
      <c r="C9" s="2">
        <v>-1.206E-5</v>
      </c>
      <c r="D9" s="1">
        <v>0.81289999999999996</v>
      </c>
      <c r="K9" s="1" t="s">
        <v>69</v>
      </c>
      <c r="P9" s="1" t="s">
        <v>72</v>
      </c>
    </row>
    <row r="10" spans="1:17">
      <c r="A10" s="1" t="s">
        <v>5</v>
      </c>
      <c r="B10" s="1">
        <f>B7*4</f>
        <v>928</v>
      </c>
      <c r="C10" s="2">
        <v>-3.7490000000000002E-5</v>
      </c>
      <c r="D10" s="1">
        <v>0.74470000000000003</v>
      </c>
      <c r="K10" s="1" t="s">
        <v>70</v>
      </c>
      <c r="P10" s="1" t="s">
        <v>73</v>
      </c>
    </row>
    <row r="11" spans="1:17">
      <c r="A11" s="1" t="s">
        <v>12</v>
      </c>
      <c r="C11" s="1">
        <f>AVERAGE(C5:C10)</f>
        <v>0.79349174166666658</v>
      </c>
      <c r="D11" s="1">
        <f>AVERAGE(D5:D10)</f>
        <v>0.61941666666666662</v>
      </c>
      <c r="K11" s="1" t="s">
        <v>71</v>
      </c>
      <c r="P11" s="1" t="s">
        <v>74</v>
      </c>
    </row>
    <row r="13" spans="1:17">
      <c r="A13" s="1" t="s">
        <v>11</v>
      </c>
      <c r="E13" s="1" t="s">
        <v>1</v>
      </c>
      <c r="I13" s="1" t="s">
        <v>2</v>
      </c>
    </row>
    <row r="14" spans="1:17">
      <c r="A14" s="1" t="s">
        <v>36</v>
      </c>
      <c r="E14" s="1" t="s">
        <v>38</v>
      </c>
      <c r="I14" s="1" t="s">
        <v>40</v>
      </c>
    </row>
    <row r="15" spans="1:17">
      <c r="A15" s="1" t="s">
        <v>37</v>
      </c>
      <c r="E15" s="1" t="s">
        <v>39</v>
      </c>
      <c r="I15" s="1" t="s">
        <v>41</v>
      </c>
    </row>
    <row r="17" spans="1:9">
      <c r="A17" s="1" t="s">
        <v>3</v>
      </c>
      <c r="E17" s="1" t="s">
        <v>4</v>
      </c>
      <c r="I17" s="1" t="s">
        <v>5</v>
      </c>
    </row>
    <row r="18" spans="1:9">
      <c r="A18" s="1" t="s">
        <v>59</v>
      </c>
      <c r="E18" s="1" t="s">
        <v>61</v>
      </c>
      <c r="I18" s="1" t="s">
        <v>63</v>
      </c>
    </row>
    <row r="19" spans="1:9">
      <c r="A19" s="1" t="s">
        <v>60</v>
      </c>
      <c r="E19" s="1" t="s">
        <v>62</v>
      </c>
      <c r="I19" s="1" t="s">
        <v>64</v>
      </c>
    </row>
    <row r="21" spans="1:9">
      <c r="A21" s="1" t="s">
        <v>10</v>
      </c>
    </row>
    <row r="22" spans="1:9">
      <c r="A22" s="1" t="s">
        <v>65</v>
      </c>
    </row>
    <row r="24" spans="1:9">
      <c r="B24" s="1" t="s">
        <v>6</v>
      </c>
      <c r="C24" s="1" t="s">
        <v>7</v>
      </c>
      <c r="D24" s="1" t="s">
        <v>8</v>
      </c>
      <c r="E24" s="1" t="s">
        <v>51</v>
      </c>
      <c r="F24" s="1" t="s">
        <v>55</v>
      </c>
      <c r="G24" s="1" t="s">
        <v>56</v>
      </c>
      <c r="H24" s="1" t="s">
        <v>57</v>
      </c>
      <c r="I24" s="1" t="s">
        <v>75</v>
      </c>
    </row>
    <row r="25" spans="1:9">
      <c r="A25" s="1" t="s">
        <v>0</v>
      </c>
      <c r="B25" s="1">
        <v>53</v>
      </c>
      <c r="C25" s="1">
        <v>1.579</v>
      </c>
      <c r="D25" s="1">
        <v>0.4</v>
      </c>
      <c r="E25" s="1">
        <f t="shared" ref="E25:E30" si="0">1.588*EXP(-0.0005387*B25)</f>
        <v>1.5433019783579935</v>
      </c>
      <c r="F25" s="1">
        <f t="shared" ref="F25:F30" si="1">D25+SQRT(D25^2+C25^2)</f>
        <v>2.0288772206645902</v>
      </c>
      <c r="G25" s="1">
        <f t="shared" ref="G25:G30" si="2">(F25/(1.35*(1-0.0723))*3255000^(-0.0723))^(-1/0.0723)</f>
        <v>4118.1538698879385</v>
      </c>
      <c r="H25" s="1">
        <f t="shared" ref="H25:H30" si="3">3*(1-2*0.33)/(0.0762*0.2606*G25^(0.2606-1))</f>
        <v>24175.856485855711</v>
      </c>
      <c r="I25" s="1">
        <f>(9*(1-0.2*0.33))/(2*F25*(1+0.33))</f>
        <v>1.5575858133518266</v>
      </c>
    </row>
    <row r="26" spans="1:9">
      <c r="A26" s="1" t="s">
        <v>1</v>
      </c>
      <c r="B26" s="1">
        <f>232/2</f>
        <v>116</v>
      </c>
      <c r="C26" s="1">
        <v>1.458</v>
      </c>
      <c r="D26" s="1">
        <v>0.4</v>
      </c>
      <c r="E26" s="1">
        <f t="shared" si="0"/>
        <v>1.4918040551445935</v>
      </c>
      <c r="F26" s="1">
        <f t="shared" si="1"/>
        <v>1.9118743334020856</v>
      </c>
      <c r="G26" s="1">
        <f t="shared" si="2"/>
        <v>9364.8229451066036</v>
      </c>
      <c r="H26" s="1">
        <f t="shared" si="3"/>
        <v>44381.049882866646</v>
      </c>
      <c r="I26" s="1">
        <f>0.0762*((F26/(1.35*(1-0.0723))*3255000^(-0.0723))^(-1/0.0723))^0.2606-0.5912</f>
        <v>0.23470055794300448</v>
      </c>
    </row>
    <row r="27" spans="1:9">
      <c r="A27" s="1" t="s">
        <v>2</v>
      </c>
      <c r="B27" s="1">
        <v>232</v>
      </c>
      <c r="C27" s="1">
        <v>1.369</v>
      </c>
      <c r="D27" s="1">
        <v>0.4</v>
      </c>
      <c r="E27" s="1">
        <f t="shared" si="0"/>
        <v>1.4014353519810159</v>
      </c>
      <c r="F27" s="1">
        <f t="shared" si="1"/>
        <v>1.8262401621045457</v>
      </c>
      <c r="G27" s="1">
        <f t="shared" si="2"/>
        <v>17650.691380755543</v>
      </c>
      <c r="H27" s="1">
        <f t="shared" si="3"/>
        <v>70913.089338547434</v>
      </c>
      <c r="I27" s="1">
        <f>0.0762*((F27/(1.35*(1-0.0723))*3255000^(-0.0723))^(-1/0.0723))^0.2606-0.5912</f>
        <v>0.38302905119438768</v>
      </c>
    </row>
    <row r="28" spans="1:9">
      <c r="A28" s="1" t="s">
        <v>3</v>
      </c>
      <c r="B28" s="1">
        <f>B27*2</f>
        <v>464</v>
      </c>
      <c r="C28" s="1">
        <v>1.2410000000000001</v>
      </c>
      <c r="D28" s="1">
        <v>0.4</v>
      </c>
      <c r="E28" s="1">
        <f t="shared" si="0"/>
        <v>1.2367890716512302</v>
      </c>
      <c r="F28" s="1">
        <f t="shared" si="1"/>
        <v>1.7038715427525828</v>
      </c>
      <c r="G28" s="1">
        <f t="shared" si="2"/>
        <v>46065.269238312307</v>
      </c>
      <c r="H28" s="1">
        <f t="shared" si="3"/>
        <v>144134.92920098061</v>
      </c>
      <c r="I28" s="1">
        <f>0.0762*((F28/(1.35*(1-0.0723))*3255000^(-0.0723))^(-1/0.0723))^0.2606-0.5912</f>
        <v>0.65972172512294325</v>
      </c>
    </row>
    <row r="29" spans="1:9">
      <c r="A29" s="1" t="s">
        <v>4</v>
      </c>
      <c r="B29" s="1">
        <f>B27*3</f>
        <v>696</v>
      </c>
      <c r="C29" s="1">
        <v>1.119</v>
      </c>
      <c r="D29" s="1">
        <v>0.4</v>
      </c>
      <c r="E29" s="1">
        <f t="shared" si="0"/>
        <v>1.0914861007278438</v>
      </c>
      <c r="F29" s="1">
        <f t="shared" si="1"/>
        <v>1.588343805470454</v>
      </c>
      <c r="G29" s="1">
        <f t="shared" si="2"/>
        <v>121652.48913193349</v>
      </c>
      <c r="H29" s="1">
        <f t="shared" si="3"/>
        <v>295535.22769038728</v>
      </c>
      <c r="I29" s="1">
        <f>0.0762*((F29/(1.35*(1-0.0723))*3255000^(-0.0723))^(-1/0.0723))^0.2606-0.5912</f>
        <v>1.0199556691897471</v>
      </c>
    </row>
    <row r="30" spans="1:9">
      <c r="A30" s="1" t="s">
        <v>5</v>
      </c>
      <c r="B30" s="1">
        <f>B27*4</f>
        <v>928</v>
      </c>
      <c r="C30" s="2">
        <v>0.99280000000000002</v>
      </c>
      <c r="D30" s="1">
        <v>0.4</v>
      </c>
      <c r="E30" s="1">
        <f t="shared" si="0"/>
        <v>0.96325390916619147</v>
      </c>
      <c r="F30" s="1">
        <f t="shared" si="1"/>
        <v>1.4703512694438214</v>
      </c>
      <c r="G30" s="1">
        <f t="shared" si="2"/>
        <v>353827.8326736798</v>
      </c>
      <c r="H30" s="1">
        <f t="shared" si="3"/>
        <v>650800.06568757712</v>
      </c>
      <c r="I30" s="1">
        <f>0.0762*((F30/(1.35*(1-0.0723))*3255000^(-0.0723))^(-1/0.0723))^0.2606-0.5912</f>
        <v>1.5367928505242692</v>
      </c>
    </row>
    <row r="31" spans="1:9">
      <c r="A31" s="1" t="s">
        <v>12</v>
      </c>
      <c r="C31" s="1">
        <f>AVERAGE(C25:C30)</f>
        <v>1.2931333333333332</v>
      </c>
      <c r="D31" s="1">
        <f>AVERAGE(D25:D30)</f>
        <v>0.39999999999999997</v>
      </c>
    </row>
    <row r="33" spans="1:9">
      <c r="A33" s="1" t="s">
        <v>11</v>
      </c>
      <c r="E33" s="1" t="s">
        <v>1</v>
      </c>
      <c r="I33" s="1" t="s">
        <v>2</v>
      </c>
    </row>
    <row r="34" spans="1:9">
      <c r="A34" s="1" t="s">
        <v>47</v>
      </c>
      <c r="E34" s="1" t="s">
        <v>46</v>
      </c>
      <c r="I34" s="1" t="s">
        <v>45</v>
      </c>
    </row>
    <row r="36" spans="1:9">
      <c r="A36" s="1" t="s">
        <v>3</v>
      </c>
      <c r="E36" s="1" t="s">
        <v>4</v>
      </c>
      <c r="I36" s="1" t="s">
        <v>5</v>
      </c>
    </row>
    <row r="37" spans="1:9">
      <c r="A37" s="1" t="s">
        <v>44</v>
      </c>
      <c r="E37" s="1" t="s">
        <v>42</v>
      </c>
      <c r="I37" s="1" t="s">
        <v>43</v>
      </c>
    </row>
    <row r="40" spans="1:9">
      <c r="A40" s="1" t="s">
        <v>48</v>
      </c>
      <c r="F40" s="1" t="s">
        <v>50</v>
      </c>
    </row>
    <row r="41" spans="1:9">
      <c r="A41" s="1" t="s">
        <v>49</v>
      </c>
      <c r="F41" s="1" t="s">
        <v>54</v>
      </c>
    </row>
    <row r="42" spans="1:9">
      <c r="A42" s="1" t="s">
        <v>9</v>
      </c>
    </row>
    <row r="43" spans="1:9">
      <c r="A43" s="1" t="s">
        <v>52</v>
      </c>
    </row>
    <row r="44" spans="1:9">
      <c r="A44" s="1" t="s">
        <v>53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L19" sqref="A1:L19"/>
    </sheetView>
  </sheetViews>
  <sheetFormatPr defaultRowHeight="13.2"/>
  <cols>
    <col min="1" max="1" width="9.21875" bestFit="1" customWidth="1"/>
    <col min="5" max="5" width="9.21875" bestFit="1" customWidth="1"/>
    <col min="7" max="7" width="9.88671875" customWidth="1"/>
  </cols>
  <sheetData>
    <row r="1" spans="1:10" ht="13.8">
      <c r="A1" s="1" t="s">
        <v>10</v>
      </c>
      <c r="B1" s="1"/>
      <c r="C1" s="1"/>
      <c r="D1" s="1"/>
      <c r="E1" s="1"/>
      <c r="F1" s="1"/>
      <c r="G1" s="1" t="s">
        <v>77</v>
      </c>
      <c r="H1" s="1" t="s">
        <v>79</v>
      </c>
      <c r="I1" s="1"/>
      <c r="J1" s="1"/>
    </row>
    <row r="2" spans="1:10" ht="13.8">
      <c r="A2" s="1" t="s">
        <v>76</v>
      </c>
      <c r="B2" s="1"/>
      <c r="C2" s="1"/>
      <c r="D2" s="1"/>
      <c r="E2" s="1"/>
      <c r="F2" s="1"/>
      <c r="G2" s="1" t="s">
        <v>78</v>
      </c>
      <c r="H2" s="1" t="s">
        <v>80</v>
      </c>
      <c r="I2" s="1"/>
      <c r="J2" s="1"/>
    </row>
    <row r="3" spans="1:10" ht="13.8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3.8">
      <c r="A4" s="1"/>
      <c r="B4" s="1" t="s">
        <v>6</v>
      </c>
      <c r="C4" s="1" t="s">
        <v>7</v>
      </c>
      <c r="D4" s="1" t="s">
        <v>8</v>
      </c>
      <c r="E4" s="1"/>
      <c r="F4" s="1"/>
      <c r="G4" s="1"/>
      <c r="H4" s="1"/>
      <c r="I4" s="1"/>
      <c r="J4" s="1"/>
    </row>
    <row r="5" spans="1:10" ht="13.8">
      <c r="A5" s="1" t="s">
        <v>0</v>
      </c>
      <c r="B5" s="1">
        <v>53</v>
      </c>
      <c r="C5" s="3">
        <v>0.38350000000000001</v>
      </c>
      <c r="D5" s="1">
        <v>0.37640000000000001</v>
      </c>
      <c r="E5" s="1"/>
      <c r="F5" s="1"/>
      <c r="G5" s="1"/>
      <c r="H5" s="1"/>
      <c r="I5" s="1"/>
      <c r="J5" s="1"/>
    </row>
    <row r="6" spans="1:10" ht="13.8">
      <c r="A6" s="1" t="s">
        <v>1</v>
      </c>
      <c r="B6" s="1">
        <f>232/2</f>
        <v>116</v>
      </c>
      <c r="C6" s="3">
        <v>0.36249999999999999</v>
      </c>
      <c r="D6" s="1">
        <v>0.47320000000000001</v>
      </c>
      <c r="E6" s="1"/>
      <c r="F6" s="1"/>
      <c r="G6" s="1"/>
      <c r="H6" s="1"/>
      <c r="I6" s="1"/>
      <c r="J6" s="1"/>
    </row>
    <row r="7" spans="1:10" ht="13.8">
      <c r="A7" s="1" t="s">
        <v>2</v>
      </c>
      <c r="B7" s="1">
        <v>232</v>
      </c>
      <c r="C7" s="3">
        <v>0.31840000000000002</v>
      </c>
      <c r="D7" s="1">
        <v>0.66520000000000001</v>
      </c>
      <c r="E7" s="1"/>
      <c r="F7" s="1"/>
      <c r="G7" s="1"/>
      <c r="H7" s="1"/>
      <c r="I7" s="1"/>
      <c r="J7" s="1"/>
    </row>
    <row r="8" spans="1:10" ht="13.8">
      <c r="A8" s="1" t="s">
        <v>3</v>
      </c>
      <c r="B8" s="1">
        <f>B7*2</f>
        <v>464</v>
      </c>
      <c r="C8" s="3">
        <v>0.29459999999999997</v>
      </c>
      <c r="D8" s="1">
        <v>0.81499999999999995</v>
      </c>
      <c r="E8" s="1"/>
      <c r="F8" s="1"/>
      <c r="G8" s="1"/>
      <c r="H8" s="1"/>
      <c r="I8" s="1"/>
      <c r="J8" s="1"/>
    </row>
    <row r="9" spans="1:10" ht="13.8">
      <c r="A9" s="1" t="s">
        <v>4</v>
      </c>
      <c r="B9" s="1">
        <f>B7*3</f>
        <v>696</v>
      </c>
      <c r="C9" s="3">
        <v>0.28010000000000002</v>
      </c>
      <c r="D9" s="1">
        <v>0.93279999999999996</v>
      </c>
      <c r="E9" s="1"/>
      <c r="F9" s="1"/>
      <c r="G9" s="1"/>
      <c r="H9" s="1"/>
      <c r="I9" s="1"/>
      <c r="J9" s="1"/>
    </row>
    <row r="10" spans="1:10" ht="13.8">
      <c r="A10" s="1" t="s">
        <v>5</v>
      </c>
      <c r="B10" s="1">
        <f>B7*4</f>
        <v>928</v>
      </c>
      <c r="C10" s="3">
        <v>0.30430000000000001</v>
      </c>
      <c r="D10" s="1">
        <v>0.89</v>
      </c>
      <c r="E10" s="1"/>
      <c r="F10" s="1"/>
      <c r="G10" s="1"/>
      <c r="H10" s="1"/>
      <c r="I10" s="1"/>
      <c r="J10" s="1"/>
    </row>
    <row r="11" spans="1:10" ht="13.8">
      <c r="A11" s="1" t="s">
        <v>12</v>
      </c>
      <c r="B11" s="1"/>
      <c r="C11" s="1">
        <f>AVERAGE(C5:C10)</f>
        <v>0.32390000000000002</v>
      </c>
      <c r="D11" s="1">
        <f>AVERAGE(D5:D10)</f>
        <v>0.69209999999999994</v>
      </c>
      <c r="E11" s="1"/>
      <c r="F11" s="1"/>
      <c r="G11" s="1"/>
      <c r="H11" s="1"/>
      <c r="I11" s="1"/>
      <c r="J11" s="1"/>
    </row>
    <row r="12" spans="1:10" ht="13.8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</row>
    <row r="14" spans="1:10" ht="13.8">
      <c r="A14" s="1" t="s">
        <v>81</v>
      </c>
      <c r="B14" s="1"/>
      <c r="C14" s="1"/>
      <c r="D14" s="1"/>
      <c r="E14" s="1" t="s">
        <v>92</v>
      </c>
      <c r="F14" s="1"/>
      <c r="G14" s="1"/>
      <c r="H14" s="1"/>
      <c r="I14" s="1" t="s">
        <v>84</v>
      </c>
      <c r="J14" s="1"/>
    </row>
    <row r="15" spans="1:10" ht="13.8">
      <c r="A15" s="1" t="s">
        <v>82</v>
      </c>
      <c r="B15" s="1"/>
      <c r="C15" s="1"/>
      <c r="D15" s="1"/>
      <c r="E15" s="1" t="s">
        <v>93</v>
      </c>
      <c r="F15" s="1"/>
      <c r="G15" s="1"/>
      <c r="H15" s="1"/>
      <c r="I15" s="1" t="s">
        <v>85</v>
      </c>
      <c r="J15" s="1"/>
    </row>
    <row r="16" spans="1:10" ht="13.8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5" ht="13.8">
      <c r="A17" s="1" t="s">
        <v>3</v>
      </c>
      <c r="B17" s="1"/>
      <c r="C17" s="1"/>
      <c r="D17" s="1"/>
      <c r="E17" s="1" t="s">
        <v>4</v>
      </c>
      <c r="F17" s="1"/>
      <c r="G17" s="1"/>
      <c r="H17" s="1"/>
      <c r="I17" s="1" t="s">
        <v>5</v>
      </c>
      <c r="J17" s="1"/>
    </row>
    <row r="18" spans="1:15" ht="13.8">
      <c r="A18" s="1" t="s">
        <v>86</v>
      </c>
      <c r="B18" s="1"/>
      <c r="C18" s="1"/>
      <c r="D18" s="1"/>
      <c r="E18" s="1" t="s">
        <v>88</v>
      </c>
      <c r="F18" s="1"/>
      <c r="G18" s="1"/>
      <c r="H18" s="1"/>
      <c r="I18" s="1" t="s">
        <v>90</v>
      </c>
      <c r="J18" s="1"/>
    </row>
    <row r="19" spans="1:15" ht="13.8">
      <c r="A19" s="1" t="s">
        <v>87</v>
      </c>
      <c r="B19" s="1"/>
      <c r="C19" s="1"/>
      <c r="D19" s="1"/>
      <c r="E19" s="1" t="s">
        <v>89</v>
      </c>
      <c r="F19" s="1"/>
      <c r="G19" s="1"/>
      <c r="H19" s="1"/>
      <c r="I19" s="1" t="s">
        <v>91</v>
      </c>
      <c r="J19" s="1"/>
    </row>
    <row r="21" spans="1:15" ht="13.8">
      <c r="A21" s="1" t="s">
        <v>10</v>
      </c>
      <c r="B21" s="1"/>
      <c r="C21" s="1"/>
      <c r="D21" s="1"/>
      <c r="E21" s="1"/>
      <c r="F21" s="1"/>
      <c r="G21" s="1" t="s">
        <v>77</v>
      </c>
      <c r="H21" s="1" t="s">
        <v>95</v>
      </c>
      <c r="I21" s="1"/>
      <c r="J21" s="1"/>
    </row>
    <row r="22" spans="1:15" ht="13.8">
      <c r="A22" s="1" t="s">
        <v>94</v>
      </c>
      <c r="B22" s="1"/>
      <c r="C22" s="1"/>
      <c r="D22" s="1"/>
      <c r="E22" s="1"/>
      <c r="F22" s="1"/>
      <c r="G22" s="1" t="s">
        <v>78</v>
      </c>
      <c r="H22" s="1" t="s">
        <v>80</v>
      </c>
      <c r="I22" s="1"/>
      <c r="J22" s="1"/>
    </row>
    <row r="23" spans="1:15" ht="13.8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5" ht="13.8">
      <c r="A24" s="1"/>
      <c r="B24" s="1" t="s">
        <v>6</v>
      </c>
      <c r="C24" s="1" t="s">
        <v>7</v>
      </c>
      <c r="D24" s="1" t="s">
        <v>8</v>
      </c>
      <c r="E24" s="1" t="s">
        <v>103</v>
      </c>
      <c r="F24" s="1" t="s">
        <v>100</v>
      </c>
      <c r="G24" s="1" t="s">
        <v>113</v>
      </c>
      <c r="H24" s="1" t="s">
        <v>99</v>
      </c>
      <c r="I24" s="1" t="s">
        <v>114</v>
      </c>
      <c r="J24" s="1" t="s">
        <v>56</v>
      </c>
      <c r="K24" s="1" t="s">
        <v>115</v>
      </c>
      <c r="L24" s="1" t="s">
        <v>57</v>
      </c>
      <c r="M24" s="1" t="s">
        <v>104</v>
      </c>
      <c r="N24" s="1" t="s">
        <v>75</v>
      </c>
      <c r="O24" s="1"/>
    </row>
    <row r="25" spans="1:15" ht="13.8">
      <c r="A25" s="1" t="s">
        <v>0</v>
      </c>
      <c r="B25" s="1">
        <v>53</v>
      </c>
      <c r="C25" s="3">
        <v>0.33</v>
      </c>
      <c r="D25" s="1">
        <v>0.5655</v>
      </c>
      <c r="E25" s="1">
        <f t="shared" ref="E25:E30" si="0" xml:space="preserve"> 0.001449*B25^0.7384+0.5483</f>
        <v>0.57548151678369119</v>
      </c>
      <c r="F25" s="1">
        <f t="shared" ref="F25:G30" si="1">(9*(1-2*0.33)/(2*D25*(1+0.33))-D25)^2-D25^2</f>
        <v>1.8374756084274382</v>
      </c>
      <c r="G25" s="1">
        <f t="shared" si="1"/>
        <v>1.6951684481265303</v>
      </c>
      <c r="H25" s="1">
        <f t="shared" ref="H25:I30" si="2">D25+SQRT(F25+D25^2)</f>
        <v>2.0342633772760808</v>
      </c>
      <c r="I25" s="1">
        <f t="shared" si="2"/>
        <v>1.9989798217655372</v>
      </c>
      <c r="J25" s="1">
        <f t="shared" ref="J25:K30" si="3">(H25/(1.35*(1-0.0723))*3255000^(-0.0723))^(-1/0.0723)</f>
        <v>3969.8770628478278</v>
      </c>
      <c r="K25" s="1">
        <f t="shared" si="3"/>
        <v>5056.821406939237</v>
      </c>
      <c r="L25" s="1">
        <f t="shared" ref="L25:M30" si="4">3*(1-2*0.33)/(0.0762*0.2606*J25^(0.2606-1))</f>
        <v>23529.166649066847</v>
      </c>
      <c r="M25" s="1">
        <f t="shared" si="4"/>
        <v>28139.598604578088</v>
      </c>
      <c r="N25" s="1">
        <f t="shared" ref="N25:N30" si="5">-(F25-H25^2)/(2*H25)</f>
        <v>0.56550000000000022</v>
      </c>
      <c r="O25" s="1"/>
    </row>
    <row r="26" spans="1:15" ht="13.8">
      <c r="A26" s="1" t="s">
        <v>1</v>
      </c>
      <c r="B26" s="1">
        <f>232/2</f>
        <v>116</v>
      </c>
      <c r="C26" s="3">
        <v>0.33</v>
      </c>
      <c r="D26" s="1">
        <v>0.59919999999999995</v>
      </c>
      <c r="E26" s="1">
        <f t="shared" si="0"/>
        <v>0.59676901173557595</v>
      </c>
      <c r="F26" s="1">
        <f t="shared" si="1"/>
        <v>1.385083804486547</v>
      </c>
      <c r="G26" s="1">
        <f t="shared" si="1"/>
        <v>1.4151740847261516</v>
      </c>
      <c r="H26" s="1">
        <f t="shared" si="2"/>
        <v>1.9198530371322162</v>
      </c>
      <c r="I26" s="1">
        <f t="shared" si="2"/>
        <v>1.9276737183520969</v>
      </c>
      <c r="J26" s="1">
        <f t="shared" si="3"/>
        <v>8840.6413446640327</v>
      </c>
      <c r="K26" s="1">
        <f t="shared" si="3"/>
        <v>8357.2638951628905</v>
      </c>
      <c r="L26" s="1">
        <f t="shared" si="4"/>
        <v>42530.539337002985</v>
      </c>
      <c r="M26" s="1">
        <f t="shared" si="4"/>
        <v>40798.57518375088</v>
      </c>
      <c r="N26" s="1">
        <f t="shared" si="5"/>
        <v>0.59919999999999995</v>
      </c>
      <c r="O26" s="1"/>
    </row>
    <row r="27" spans="1:15" ht="13.8">
      <c r="A27" s="1" t="s">
        <v>2</v>
      </c>
      <c r="B27" s="1">
        <v>232</v>
      </c>
      <c r="C27" s="3">
        <v>0.33</v>
      </c>
      <c r="D27" s="1">
        <v>0.63</v>
      </c>
      <c r="E27" s="1">
        <f t="shared" si="0"/>
        <v>0.62916204371092588</v>
      </c>
      <c r="F27" s="1">
        <f t="shared" si="1"/>
        <v>1.0335005843594709</v>
      </c>
      <c r="G27" s="1">
        <f t="shared" si="1"/>
        <v>1.0423880194203539</v>
      </c>
      <c r="H27" s="1">
        <f t="shared" si="2"/>
        <v>1.8259935553168631</v>
      </c>
      <c r="I27" s="1">
        <f t="shared" si="2"/>
        <v>1.8284255246303038</v>
      </c>
      <c r="J27" s="1">
        <f t="shared" si="3"/>
        <v>17683.690742724251</v>
      </c>
      <c r="K27" s="1">
        <f t="shared" si="3"/>
        <v>17361.128840478876</v>
      </c>
      <c r="L27" s="1">
        <f t="shared" si="4"/>
        <v>71011.093371362236</v>
      </c>
      <c r="M27" s="1">
        <f t="shared" si="4"/>
        <v>70051.063450813817</v>
      </c>
      <c r="N27" s="1">
        <f t="shared" si="5"/>
        <v>0.63</v>
      </c>
      <c r="O27" s="1"/>
    </row>
    <row r="28" spans="1:15" ht="13.8">
      <c r="A28" s="1" t="s">
        <v>3</v>
      </c>
      <c r="B28" s="1">
        <f>B27*2</f>
        <v>464</v>
      </c>
      <c r="C28" s="3">
        <v>0.33</v>
      </c>
      <c r="D28" s="1">
        <v>0.67220000000000002</v>
      </c>
      <c r="E28" s="1">
        <f t="shared" si="0"/>
        <v>0.68320413521900503</v>
      </c>
      <c r="F28" s="1">
        <f t="shared" si="1"/>
        <v>0.62799988599709133</v>
      </c>
      <c r="G28" s="1">
        <f t="shared" si="1"/>
        <v>0.5344148707525751</v>
      </c>
      <c r="H28" s="1">
        <f t="shared" si="2"/>
        <v>1.7113596248878666</v>
      </c>
      <c r="I28" s="1">
        <f t="shared" si="2"/>
        <v>1.6837953410233153</v>
      </c>
      <c r="J28" s="1">
        <f t="shared" si="3"/>
        <v>43354.374087563447</v>
      </c>
      <c r="K28" s="1">
        <f t="shared" si="3"/>
        <v>54271.353790289635</v>
      </c>
      <c r="L28" s="1">
        <f t="shared" si="4"/>
        <v>137813.87066690897</v>
      </c>
      <c r="M28" s="1">
        <f t="shared" si="4"/>
        <v>162709.28305112128</v>
      </c>
      <c r="N28" s="1">
        <f t="shared" si="5"/>
        <v>0.67220000000000024</v>
      </c>
      <c r="O28" s="1"/>
    </row>
    <row r="29" spans="1:15" ht="13.8">
      <c r="A29" s="1" t="s">
        <v>4</v>
      </c>
      <c r="B29" s="1">
        <f>B27*3</f>
        <v>696</v>
      </c>
      <c r="C29" s="3">
        <v>0.33</v>
      </c>
      <c r="D29" s="1">
        <v>0.72289999999999999</v>
      </c>
      <c r="E29" s="1">
        <f t="shared" si="0"/>
        <v>0.73029147631199187</v>
      </c>
      <c r="F29" s="1">
        <f t="shared" si="1"/>
        <v>0.23159462291629251</v>
      </c>
      <c r="G29" s="1">
        <f t="shared" si="1"/>
        <v>0.18059291755634654</v>
      </c>
      <c r="H29" s="1">
        <f t="shared" si="2"/>
        <v>1.5913348178857711</v>
      </c>
      <c r="I29" s="1">
        <f t="shared" si="2"/>
        <v>1.5752284904913301</v>
      </c>
      <c r="J29" s="1">
        <f t="shared" si="3"/>
        <v>118527.77967522097</v>
      </c>
      <c r="K29" s="1">
        <f t="shared" si="3"/>
        <v>136435.29887168054</v>
      </c>
      <c r="L29" s="1">
        <f t="shared" si="4"/>
        <v>289903.46571090003</v>
      </c>
      <c r="M29" s="1">
        <f t="shared" si="4"/>
        <v>321688.56653439248</v>
      </c>
      <c r="N29" s="1">
        <f t="shared" si="5"/>
        <v>0.72289999999999988</v>
      </c>
      <c r="O29" s="1"/>
    </row>
    <row r="30" spans="1:15" ht="13.8">
      <c r="A30" s="1" t="s">
        <v>5</v>
      </c>
      <c r="B30" s="1">
        <f>B27*4</f>
        <v>928</v>
      </c>
      <c r="C30" s="3">
        <v>0.33</v>
      </c>
      <c r="D30" s="1">
        <v>0.77759999999999996</v>
      </c>
      <c r="E30" s="1">
        <f t="shared" si="0"/>
        <v>0.77336388490807551</v>
      </c>
      <c r="F30" s="1">
        <f t="shared" si="1"/>
        <v>-0.11214844794774154</v>
      </c>
      <c r="G30" s="1">
        <f t="shared" si="1"/>
        <v>-8.8106550650407067E-2</v>
      </c>
      <c r="H30" s="1">
        <f t="shared" si="2"/>
        <v>1.4793929267613477</v>
      </c>
      <c r="I30" s="1">
        <f t="shared" si="2"/>
        <v>1.4874963290875176</v>
      </c>
      <c r="J30" s="1">
        <f t="shared" si="3"/>
        <v>325062.69840798498</v>
      </c>
      <c r="K30" s="1">
        <f t="shared" si="3"/>
        <v>301407.7024404651</v>
      </c>
      <c r="L30" s="1">
        <f t="shared" si="4"/>
        <v>611250.58749924635</v>
      </c>
      <c r="M30" s="1">
        <f t="shared" si="4"/>
        <v>578039.49484035082</v>
      </c>
      <c r="N30" s="1">
        <f t="shared" si="5"/>
        <v>0.77759999999999985</v>
      </c>
      <c r="O30" s="1"/>
    </row>
    <row r="31" spans="1:15" ht="13.8">
      <c r="A31" s="1" t="s">
        <v>12</v>
      </c>
      <c r="B31" s="1"/>
      <c r="C31" s="1">
        <f>AVERAGE(C25:C30)</f>
        <v>0.33</v>
      </c>
      <c r="D31" s="1">
        <f>AVERAGE(D25:D30)</f>
        <v>0.66123333333333334</v>
      </c>
      <c r="E31" s="1"/>
      <c r="F31" s="1"/>
      <c r="G31" s="1"/>
      <c r="H31" s="1"/>
      <c r="I31" s="1"/>
      <c r="J31" s="1"/>
    </row>
    <row r="32" spans="1:15" ht="13.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3.8">
      <c r="A33" s="1" t="s">
        <v>11</v>
      </c>
      <c r="B33" s="1"/>
      <c r="C33" s="1"/>
      <c r="D33" s="1"/>
      <c r="E33" s="1" t="s">
        <v>1</v>
      </c>
      <c r="F33" s="1"/>
      <c r="G33" s="1"/>
      <c r="H33" s="1"/>
      <c r="I33" s="1" t="s">
        <v>2</v>
      </c>
      <c r="J33" s="1"/>
    </row>
    <row r="34" spans="1:10" ht="13.8">
      <c r="A34" s="1" t="s">
        <v>101</v>
      </c>
      <c r="B34" s="1"/>
      <c r="C34" s="1"/>
      <c r="D34" s="1"/>
      <c r="E34" s="1" t="s">
        <v>83</v>
      </c>
      <c r="F34" s="1"/>
      <c r="G34" s="1"/>
      <c r="H34" s="1"/>
      <c r="I34" s="1" t="s">
        <v>102</v>
      </c>
      <c r="J34" s="1"/>
    </row>
    <row r="35" spans="1:10" ht="13.8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3.8">
      <c r="A36" s="1" t="s">
        <v>3</v>
      </c>
      <c r="B36" s="1"/>
      <c r="C36" s="1"/>
      <c r="D36" s="1"/>
      <c r="E36" s="1" t="s">
        <v>4</v>
      </c>
      <c r="F36" s="1"/>
      <c r="G36" s="1"/>
      <c r="H36" s="1"/>
      <c r="I36" s="1" t="s">
        <v>5</v>
      </c>
      <c r="J36" s="1"/>
    </row>
    <row r="37" spans="1:10" ht="13.8">
      <c r="A37" s="1" t="s">
        <v>96</v>
      </c>
      <c r="B37" s="1"/>
      <c r="C37" s="1"/>
      <c r="D37" s="1"/>
      <c r="E37" s="1" t="s">
        <v>97</v>
      </c>
      <c r="F37" s="1"/>
      <c r="G37" s="1"/>
      <c r="H37" s="1"/>
      <c r="I37" s="1" t="s">
        <v>98</v>
      </c>
      <c r="J37" s="1"/>
    </row>
    <row r="39" spans="1:10" ht="13.8">
      <c r="G39" s="1" t="s">
        <v>10</v>
      </c>
      <c r="H39" s="1"/>
      <c r="I39" s="1"/>
    </row>
    <row r="40" spans="1:10" ht="13.8">
      <c r="G40" s="1" t="s">
        <v>110</v>
      </c>
      <c r="H40" s="1"/>
      <c r="I40" s="1"/>
    </row>
    <row r="41" spans="1:10" ht="13.8">
      <c r="G41" s="1" t="s">
        <v>9</v>
      </c>
      <c r="H41" s="1"/>
      <c r="I41" s="1"/>
    </row>
    <row r="42" spans="1:10" ht="13.8">
      <c r="G42" s="1" t="s">
        <v>111</v>
      </c>
      <c r="H42" s="1"/>
      <c r="I42" s="1"/>
    </row>
    <row r="43" spans="1:10" ht="13.8">
      <c r="G43" s="1" t="s">
        <v>112</v>
      </c>
      <c r="H43" s="1"/>
      <c r="I43" s="1"/>
    </row>
    <row r="44" spans="1:10" ht="13.8">
      <c r="G44" s="1"/>
      <c r="H44" s="1"/>
      <c r="I44" s="1"/>
    </row>
    <row r="45" spans="1:10" ht="13.8">
      <c r="G45" s="1" t="s">
        <v>105</v>
      </c>
      <c r="H45" s="1"/>
      <c r="I45" s="1"/>
    </row>
    <row r="46" spans="1:10" ht="13.8">
      <c r="G46" s="1" t="s">
        <v>106</v>
      </c>
      <c r="H46" s="1"/>
      <c r="I46" s="1"/>
    </row>
    <row r="47" spans="1:10" ht="13.8">
      <c r="G47" s="1" t="s">
        <v>107</v>
      </c>
      <c r="H47" s="1"/>
      <c r="I47" s="1"/>
    </row>
    <row r="48" spans="1:10" ht="13.8">
      <c r="G48" s="1" t="s">
        <v>108</v>
      </c>
      <c r="H48" s="1"/>
      <c r="I48" s="1"/>
    </row>
    <row r="49" spans="7:9" ht="13.8">
      <c r="G49" s="1" t="s">
        <v>109</v>
      </c>
      <c r="H49" s="1"/>
      <c r="I49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E7" sqref="E7"/>
    </sheetView>
  </sheetViews>
  <sheetFormatPr defaultRowHeight="13.2"/>
  <cols>
    <col min="5" max="5" width="9.21875" bestFit="1" customWidth="1"/>
    <col min="6" max="6" width="12.44140625" customWidth="1"/>
  </cols>
  <sheetData>
    <row r="1" spans="1:11" ht="13.8">
      <c r="A1" s="1" t="s">
        <v>10</v>
      </c>
      <c r="B1" s="1"/>
      <c r="C1" s="1"/>
      <c r="D1" s="1"/>
      <c r="E1" s="1"/>
      <c r="F1" s="1"/>
      <c r="G1" s="1" t="s">
        <v>117</v>
      </c>
      <c r="H1" s="1" t="s">
        <v>118</v>
      </c>
      <c r="I1" s="1"/>
      <c r="J1" s="1" t="s">
        <v>121</v>
      </c>
      <c r="K1" s="1" t="s">
        <v>122</v>
      </c>
    </row>
    <row r="2" spans="1:11" ht="13.8">
      <c r="A2" s="1" t="s">
        <v>161</v>
      </c>
      <c r="B2" s="1"/>
      <c r="C2" s="1"/>
      <c r="D2" s="1"/>
      <c r="E2" s="1"/>
      <c r="F2" s="1"/>
      <c r="G2" s="1" t="s">
        <v>119</v>
      </c>
      <c r="H2" s="1" t="s">
        <v>120</v>
      </c>
      <c r="I2" s="1"/>
      <c r="J2" s="1" t="s">
        <v>123</v>
      </c>
      <c r="K2" s="1" t="s">
        <v>124</v>
      </c>
    </row>
    <row r="3" spans="1:11" ht="13.8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ht="13.8">
      <c r="A4" s="1"/>
      <c r="B4" s="1" t="s">
        <v>6</v>
      </c>
      <c r="C4" s="1" t="s">
        <v>162</v>
      </c>
      <c r="D4" s="1" t="s">
        <v>163</v>
      </c>
      <c r="E4" s="1" t="s">
        <v>164</v>
      </c>
      <c r="F4" s="1" t="s">
        <v>165</v>
      </c>
      <c r="G4" s="1" t="s">
        <v>166</v>
      </c>
      <c r="H4" s="1"/>
      <c r="I4" s="1"/>
      <c r="J4" s="1"/>
    </row>
    <row r="5" spans="1:11" ht="13.8">
      <c r="A5" s="1" t="s">
        <v>0</v>
      </c>
      <c r="B5" s="1">
        <v>53</v>
      </c>
      <c r="C5" s="3">
        <v>1.8740000000000001</v>
      </c>
      <c r="D5" s="1">
        <v>0.24210000000000001</v>
      </c>
      <c r="E5" s="1">
        <f t="shared" ref="E5:E10" si="0">-0.001593*B5 + 1.958</f>
        <v>1.8735709999999999</v>
      </c>
      <c r="F5" s="1">
        <v>0.24279999999999999</v>
      </c>
      <c r="G5" s="1"/>
      <c r="H5" s="1"/>
      <c r="I5" s="1"/>
      <c r="J5" s="1"/>
    </row>
    <row r="6" spans="1:11" ht="13.8">
      <c r="A6" s="1" t="s">
        <v>1</v>
      </c>
      <c r="B6" s="1">
        <f>232/2</f>
        <v>116</v>
      </c>
      <c r="C6" s="3">
        <v>1.7170000000000001</v>
      </c>
      <c r="D6" s="1">
        <v>0.28360000000000002</v>
      </c>
      <c r="E6" s="1">
        <f t="shared" si="0"/>
        <v>1.773212</v>
      </c>
      <c r="F6" s="1">
        <v>0.24210000000000001</v>
      </c>
      <c r="G6" s="1"/>
      <c r="H6" s="1"/>
      <c r="I6" s="1"/>
      <c r="J6" s="1"/>
    </row>
    <row r="7" spans="1:11" ht="13.8">
      <c r="A7" s="1" t="s">
        <v>2</v>
      </c>
      <c r="B7" s="1">
        <v>232</v>
      </c>
      <c r="C7" s="3">
        <v>1.601</v>
      </c>
      <c r="D7" s="1">
        <v>0.2848</v>
      </c>
      <c r="E7" s="1">
        <f t="shared" si="0"/>
        <v>1.5884239999999998</v>
      </c>
      <c r="F7" s="1">
        <v>0.29380000000000001</v>
      </c>
      <c r="G7" s="1"/>
      <c r="H7" s="1"/>
      <c r="I7" s="1"/>
      <c r="J7" s="1"/>
    </row>
    <row r="8" spans="1:11" ht="13.8">
      <c r="A8" s="1" t="s">
        <v>3</v>
      </c>
      <c r="B8" s="1">
        <f>B7*2</f>
        <v>464</v>
      </c>
      <c r="C8" s="3">
        <v>1.1950000000000001</v>
      </c>
      <c r="D8" s="1">
        <v>0.49270000000000003</v>
      </c>
      <c r="E8" s="1">
        <f t="shared" si="0"/>
        <v>1.2188479999999999</v>
      </c>
      <c r="F8" s="1">
        <v>0.47920000000000001</v>
      </c>
      <c r="G8" s="1"/>
      <c r="H8" s="1"/>
      <c r="I8" s="1"/>
      <c r="J8" s="1"/>
    </row>
    <row r="9" spans="1:11" ht="13.8">
      <c r="A9" s="1" t="s">
        <v>4</v>
      </c>
      <c r="B9" s="1">
        <f>B7*3</f>
        <v>696</v>
      </c>
      <c r="C9" s="3">
        <v>0.84960000000000002</v>
      </c>
      <c r="D9" s="1">
        <v>0.63580000000000003</v>
      </c>
      <c r="E9" s="1">
        <f t="shared" si="0"/>
        <v>0.84927200000000003</v>
      </c>
      <c r="F9" s="1">
        <v>0.63600000000000001</v>
      </c>
      <c r="G9" s="1"/>
      <c r="H9" s="1"/>
      <c r="I9" s="1"/>
      <c r="J9" s="1"/>
    </row>
    <row r="10" spans="1:11" ht="13.8">
      <c r="A10" s="1" t="s">
        <v>5</v>
      </c>
      <c r="B10" s="1">
        <f>B7*4</f>
        <v>928</v>
      </c>
      <c r="C10" s="2">
        <v>3.4940000000000001E-5</v>
      </c>
      <c r="D10" s="1">
        <v>0.80769999999999997</v>
      </c>
      <c r="E10" s="1">
        <f t="shared" si="0"/>
        <v>0.4796959999999999</v>
      </c>
      <c r="F10" s="1">
        <v>0.74890000000000001</v>
      </c>
      <c r="G10" s="1"/>
      <c r="H10" s="1"/>
      <c r="I10" s="1"/>
      <c r="J10" s="1"/>
    </row>
    <row r="11" spans="1:11" ht="13.8">
      <c r="A11" s="1" t="s">
        <v>12</v>
      </c>
      <c r="B11" s="1"/>
      <c r="C11" s="1">
        <f>AVERAGE(C5:C10)</f>
        <v>1.2061058233333333</v>
      </c>
      <c r="D11" s="1">
        <f>AVERAGE(D5:D10)</f>
        <v>0.45778333333333338</v>
      </c>
      <c r="E11" s="1"/>
      <c r="F11" s="1"/>
      <c r="G11" s="1"/>
      <c r="H11" s="1"/>
      <c r="I11" s="1"/>
      <c r="J11" s="1"/>
    </row>
    <row r="12" spans="1:11" ht="13.8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1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</row>
    <row r="14" spans="1:11" ht="13.8">
      <c r="A14" s="1" t="s">
        <v>127</v>
      </c>
      <c r="B14" s="1"/>
      <c r="C14" s="1"/>
      <c r="D14" s="1"/>
      <c r="E14" s="1" t="s">
        <v>132</v>
      </c>
      <c r="F14" s="1"/>
      <c r="G14" s="1"/>
      <c r="H14" s="1"/>
      <c r="I14" s="1" t="s">
        <v>137</v>
      </c>
      <c r="J14" s="1"/>
    </row>
    <row r="15" spans="1:11" ht="13.8">
      <c r="A15" s="1" t="s">
        <v>128</v>
      </c>
      <c r="B15" s="1"/>
      <c r="C15" s="1"/>
      <c r="D15" s="1"/>
      <c r="E15" s="1" t="s">
        <v>133</v>
      </c>
      <c r="F15" s="1"/>
      <c r="G15" s="1"/>
      <c r="H15" s="1"/>
      <c r="I15" s="1" t="s">
        <v>138</v>
      </c>
      <c r="J15" s="1"/>
    </row>
    <row r="16" spans="1:11" ht="13.8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 ht="13.8">
      <c r="A17" s="1" t="s">
        <v>105</v>
      </c>
      <c r="B17" s="1"/>
      <c r="C17" s="1"/>
      <c r="D17" s="1"/>
      <c r="E17" s="1" t="s">
        <v>105</v>
      </c>
      <c r="F17" s="1"/>
      <c r="G17" s="1"/>
      <c r="H17" s="1"/>
      <c r="I17" s="1" t="s">
        <v>105</v>
      </c>
      <c r="J17" s="1"/>
    </row>
    <row r="18" spans="1:12" ht="13.8">
      <c r="A18" s="1" t="s">
        <v>129</v>
      </c>
      <c r="B18" s="1"/>
      <c r="C18" s="1"/>
      <c r="D18" s="1"/>
      <c r="E18" s="1" t="s">
        <v>134</v>
      </c>
      <c r="F18" s="1"/>
      <c r="G18" s="1"/>
      <c r="H18" s="1"/>
      <c r="I18" s="1" t="s">
        <v>139</v>
      </c>
      <c r="J18" s="1"/>
    </row>
    <row r="19" spans="1:12" ht="13.8">
      <c r="A19" s="1" t="s">
        <v>130</v>
      </c>
      <c r="B19" s="1"/>
      <c r="C19" s="1"/>
      <c r="D19" s="1"/>
      <c r="E19" s="1" t="s">
        <v>126</v>
      </c>
      <c r="F19" s="1"/>
      <c r="G19" s="1"/>
      <c r="H19" s="1"/>
      <c r="I19" s="1" t="s">
        <v>140</v>
      </c>
      <c r="J19" s="1"/>
    </row>
    <row r="20" spans="1:12" ht="13.8">
      <c r="A20" s="1" t="s">
        <v>125</v>
      </c>
      <c r="B20" s="1"/>
      <c r="C20" s="1"/>
      <c r="D20" s="1"/>
      <c r="E20" s="1" t="s">
        <v>135</v>
      </c>
      <c r="F20" s="1"/>
      <c r="G20" s="1"/>
      <c r="H20" s="1"/>
      <c r="I20" s="1" t="s">
        <v>141</v>
      </c>
      <c r="J20" s="1"/>
    </row>
    <row r="21" spans="1:12" ht="13.8">
      <c r="A21" s="1" t="s">
        <v>131</v>
      </c>
      <c r="B21" s="1"/>
      <c r="C21" s="1"/>
      <c r="D21" s="1"/>
      <c r="E21" s="1" t="s">
        <v>136</v>
      </c>
      <c r="F21" s="1"/>
      <c r="G21" s="1"/>
      <c r="H21" s="1"/>
      <c r="I21" s="1" t="s">
        <v>142</v>
      </c>
      <c r="J21" s="1"/>
    </row>
    <row r="22" spans="1:12" ht="13.8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ht="13.8">
      <c r="A23" s="1" t="s">
        <v>3</v>
      </c>
      <c r="B23" s="1"/>
      <c r="C23" s="1"/>
      <c r="D23" s="1"/>
      <c r="E23" s="1" t="s">
        <v>4</v>
      </c>
      <c r="F23" s="1"/>
      <c r="G23" s="1"/>
      <c r="H23" s="1"/>
      <c r="I23" s="1" t="s">
        <v>5</v>
      </c>
      <c r="J23" s="1"/>
    </row>
    <row r="24" spans="1:12" ht="13.8">
      <c r="A24" s="1" t="s">
        <v>143</v>
      </c>
      <c r="B24" s="1"/>
      <c r="C24" s="1"/>
      <c r="D24" s="1"/>
      <c r="E24" s="1" t="s">
        <v>149</v>
      </c>
      <c r="F24" s="1"/>
      <c r="G24" s="1"/>
      <c r="H24" s="1"/>
      <c r="I24" s="1" t="s">
        <v>155</v>
      </c>
      <c r="J24" s="1"/>
      <c r="K24" s="1"/>
      <c r="L24" s="1"/>
    </row>
    <row r="25" spans="1:12" ht="13.8">
      <c r="A25" s="1" t="s">
        <v>144</v>
      </c>
      <c r="B25" s="1"/>
      <c r="C25" s="1"/>
      <c r="D25" s="1"/>
      <c r="E25" s="1" t="s">
        <v>150</v>
      </c>
      <c r="F25" s="1"/>
      <c r="G25" s="1"/>
      <c r="H25" s="1"/>
      <c r="I25" s="1" t="s">
        <v>156</v>
      </c>
      <c r="J25" s="1"/>
      <c r="K25" s="1"/>
      <c r="L25" s="1"/>
    </row>
    <row r="26" spans="1:12" ht="13.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3.8">
      <c r="A27" s="1" t="s">
        <v>105</v>
      </c>
      <c r="B27" s="1"/>
      <c r="C27" s="1"/>
      <c r="D27" s="1"/>
      <c r="E27" s="1" t="s">
        <v>105</v>
      </c>
      <c r="F27" s="1"/>
      <c r="G27" s="1"/>
      <c r="H27" s="1"/>
      <c r="I27" s="1" t="s">
        <v>105</v>
      </c>
      <c r="J27" s="1"/>
      <c r="K27" s="1"/>
      <c r="L27" s="1"/>
    </row>
    <row r="28" spans="1:12" ht="13.8">
      <c r="A28" s="1" t="s">
        <v>145</v>
      </c>
      <c r="B28" s="1"/>
      <c r="C28" s="1"/>
      <c r="D28" s="1"/>
      <c r="E28" s="1" t="s">
        <v>151</v>
      </c>
      <c r="F28" s="1"/>
      <c r="G28" s="1"/>
      <c r="H28" s="1"/>
      <c r="I28" s="1" t="s">
        <v>157</v>
      </c>
      <c r="J28" s="1"/>
      <c r="K28" s="1"/>
      <c r="L28" s="1"/>
    </row>
    <row r="29" spans="1:12" ht="13.8">
      <c r="A29" s="1" t="s">
        <v>146</v>
      </c>
      <c r="B29" s="1"/>
      <c r="C29" s="1"/>
      <c r="D29" s="1"/>
      <c r="E29" s="1" t="s">
        <v>152</v>
      </c>
      <c r="F29" s="1"/>
      <c r="G29" s="1"/>
      <c r="H29" s="1"/>
      <c r="I29" s="1" t="s">
        <v>158</v>
      </c>
      <c r="J29" s="1"/>
      <c r="K29" s="1"/>
      <c r="L29" s="1"/>
    </row>
    <row r="30" spans="1:12" ht="13.8">
      <c r="A30" s="1" t="s">
        <v>147</v>
      </c>
      <c r="B30" s="1"/>
      <c r="C30" s="1"/>
      <c r="D30" s="1"/>
      <c r="E30" s="1" t="s">
        <v>153</v>
      </c>
      <c r="F30" s="1"/>
      <c r="G30" s="1"/>
      <c r="H30" s="1"/>
      <c r="I30" s="1" t="s">
        <v>159</v>
      </c>
      <c r="J30" s="1"/>
      <c r="K30" s="1"/>
      <c r="L30" s="1"/>
    </row>
    <row r="31" spans="1:12" ht="13.8">
      <c r="A31" s="1" t="s">
        <v>148</v>
      </c>
      <c r="B31" s="1"/>
      <c r="C31" s="1"/>
      <c r="D31" s="1"/>
      <c r="E31" s="1" t="s">
        <v>154</v>
      </c>
      <c r="F31" s="1"/>
      <c r="G31" s="1"/>
      <c r="H31" s="1"/>
      <c r="I31" s="1" t="s">
        <v>160</v>
      </c>
      <c r="J31" s="1"/>
      <c r="K31" s="1"/>
      <c r="L31" s="1"/>
    </row>
    <row r="32" spans="1:12" ht="13.8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3.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3.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3.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3.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3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3.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3.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3.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stress-strain</vt:lpstr>
      <vt:lpstr>e_q-dM</vt:lpstr>
      <vt:lpstr>fit 1</vt:lpstr>
      <vt:lpstr>fit 2</vt:lpstr>
      <vt:lpstr>fit3</vt:lpstr>
      <vt:lpstr>fit4</vt:lpstr>
    </vt:vector>
  </TitlesOfParts>
  <Company>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2016-01-30T10:27:06Z</dcterms:created>
  <dcterms:modified xsi:type="dcterms:W3CDTF">2016-03-13T12:54:17Z</dcterms:modified>
</cp:coreProperties>
</file>