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Dropbox\My Paper\Geotexile and Geomembrane\anal\"/>
    </mc:Choice>
  </mc:AlternateContent>
  <bookViews>
    <workbookView xWindow="0" yWindow="0" windowWidth="16380" windowHeight="8196" tabRatio="1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N18" i="1" l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N3" i="1"/>
  <c r="AN2" i="1"/>
  <c r="AJ16" i="1"/>
  <c r="AJ12" i="1"/>
  <c r="AJ8" i="1"/>
  <c r="AJ4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Q3" i="1"/>
  <c r="AQ2" i="1"/>
  <c r="AR18" i="1"/>
  <c r="AJ18" i="1" s="1"/>
  <c r="AR17" i="1"/>
  <c r="AJ17" i="1" s="1"/>
  <c r="AR16" i="1"/>
  <c r="AR15" i="1"/>
  <c r="AJ15" i="1" s="1"/>
  <c r="AR14" i="1"/>
  <c r="AJ14" i="1" s="1"/>
  <c r="AR13" i="1"/>
  <c r="AJ13" i="1" s="1"/>
  <c r="AR12" i="1"/>
  <c r="AR11" i="1"/>
  <c r="AJ11" i="1" s="1"/>
  <c r="AR10" i="1"/>
  <c r="AJ10" i="1" s="1"/>
  <c r="AR9" i="1"/>
  <c r="AJ9" i="1" s="1"/>
  <c r="AR8" i="1"/>
  <c r="AR7" i="1"/>
  <c r="AJ7" i="1" s="1"/>
  <c r="AR6" i="1"/>
  <c r="AJ6" i="1" s="1"/>
  <c r="AR5" i="1"/>
  <c r="AJ5" i="1" s="1"/>
  <c r="AR4" i="1"/>
  <c r="AR3" i="1"/>
  <c r="AJ3" i="1" s="1"/>
  <c r="AR2" i="1"/>
  <c r="AS18" i="1" l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G3" i="1" l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F18" i="1" l="1"/>
  <c r="AE18" i="1"/>
  <c r="AH18" i="1" s="1"/>
  <c r="AC18" i="1"/>
  <c r="AD18" i="1" s="1"/>
  <c r="AI18" i="1" s="1"/>
  <c r="AF17" i="1"/>
  <c r="AE17" i="1"/>
  <c r="AH17" i="1" s="1"/>
  <c r="AC17" i="1"/>
  <c r="AD17" i="1" s="1"/>
  <c r="AI17" i="1" s="1"/>
  <c r="AF16" i="1"/>
  <c r="AE16" i="1"/>
  <c r="AH16" i="1" s="1"/>
  <c r="AC16" i="1"/>
  <c r="AD16" i="1" s="1"/>
  <c r="AH15" i="1"/>
  <c r="AF15" i="1"/>
  <c r="AE15" i="1"/>
  <c r="AD15" i="1"/>
  <c r="AC15" i="1"/>
  <c r="AF14" i="1"/>
  <c r="AE14" i="1"/>
  <c r="AH14" i="1" s="1"/>
  <c r="AC14" i="1"/>
  <c r="AD14" i="1" s="1"/>
  <c r="AF13" i="1"/>
  <c r="AE13" i="1"/>
  <c r="AH13" i="1" s="1"/>
  <c r="AC13" i="1"/>
  <c r="AD13" i="1" s="1"/>
  <c r="AF12" i="1"/>
  <c r="AE12" i="1"/>
  <c r="AH12" i="1" s="1"/>
  <c r="AC12" i="1"/>
  <c r="AD12" i="1" s="1"/>
  <c r="AI12" i="1" s="1"/>
  <c r="AH11" i="1"/>
  <c r="AF11" i="1"/>
  <c r="AE11" i="1"/>
  <c r="AD11" i="1"/>
  <c r="AC11" i="1"/>
  <c r="AF10" i="1"/>
  <c r="AE10" i="1"/>
  <c r="AH10" i="1" s="1"/>
  <c r="AC10" i="1"/>
  <c r="AD10" i="1" s="1"/>
  <c r="AI10" i="1" s="1"/>
  <c r="AF9" i="1"/>
  <c r="AE9" i="1"/>
  <c r="AH9" i="1" s="1"/>
  <c r="AC9" i="1"/>
  <c r="AD9" i="1" s="1"/>
  <c r="AI9" i="1" s="1"/>
  <c r="AF8" i="1"/>
  <c r="AE8" i="1"/>
  <c r="AH8" i="1" s="1"/>
  <c r="AC8" i="1"/>
  <c r="AD8" i="1" s="1"/>
  <c r="AH7" i="1"/>
  <c r="AF7" i="1"/>
  <c r="AE7" i="1"/>
  <c r="AD7" i="1"/>
  <c r="AC7" i="1"/>
  <c r="AF6" i="1"/>
  <c r="AE6" i="1"/>
  <c r="AH6" i="1" s="1"/>
  <c r="AC6" i="1"/>
  <c r="AD6" i="1" s="1"/>
  <c r="AF5" i="1"/>
  <c r="AE5" i="1"/>
  <c r="AH5" i="1" s="1"/>
  <c r="AC5" i="1"/>
  <c r="AD5" i="1" s="1"/>
  <c r="AF4" i="1"/>
  <c r="AE4" i="1"/>
  <c r="AH4" i="1" s="1"/>
  <c r="AC4" i="1"/>
  <c r="AD4" i="1" s="1"/>
  <c r="AI4" i="1" s="1"/>
  <c r="AH3" i="1"/>
  <c r="AF3" i="1"/>
  <c r="AE3" i="1"/>
  <c r="AD3" i="1"/>
  <c r="AC3" i="1"/>
  <c r="AF2" i="1"/>
  <c r="AE2" i="1"/>
  <c r="AD2" i="1"/>
  <c r="AC2" i="1"/>
  <c r="AK4" i="1" l="1"/>
  <c r="AK12" i="1"/>
  <c r="AK9" i="1"/>
  <c r="AK17" i="1"/>
  <c r="AK10" i="1"/>
  <c r="AK18" i="1"/>
  <c r="AI3" i="1"/>
  <c r="AI5" i="1"/>
  <c r="AI13" i="1"/>
  <c r="AI11" i="1"/>
  <c r="AI6" i="1"/>
  <c r="AI7" i="1"/>
  <c r="AI8" i="1"/>
  <c r="AI14" i="1"/>
  <c r="AI15" i="1"/>
  <c r="AI16" i="1"/>
  <c r="AK13" i="1" l="1"/>
  <c r="AK14" i="1"/>
  <c r="AK11" i="1"/>
  <c r="AK8" i="1"/>
  <c r="AK16" i="1"/>
  <c r="AK7" i="1"/>
  <c r="AK5" i="1"/>
  <c r="AK15" i="1"/>
  <c r="AK6" i="1"/>
  <c r="AK3" i="1"/>
  <c r="AY2" i="1"/>
  <c r="AM18" i="1" l="1"/>
  <c r="AL18" i="1"/>
  <c r="AM17" i="1"/>
  <c r="AL17" i="1"/>
  <c r="AM16" i="1"/>
  <c r="AL16" i="1"/>
  <c r="AM15" i="1"/>
  <c r="AL15" i="1"/>
  <c r="AM14" i="1"/>
  <c r="AL14" i="1"/>
  <c r="AM13" i="1"/>
  <c r="AL13" i="1"/>
  <c r="AM12" i="1"/>
  <c r="AL12" i="1"/>
  <c r="AM11" i="1"/>
  <c r="AL11" i="1"/>
  <c r="AM10" i="1"/>
  <c r="AL10" i="1"/>
  <c r="AM9" i="1"/>
  <c r="AL9" i="1"/>
  <c r="AM8" i="1"/>
  <c r="AL8" i="1"/>
  <c r="AM7" i="1"/>
  <c r="AL7" i="1"/>
  <c r="AM6" i="1"/>
  <c r="AL6" i="1"/>
  <c r="AM5" i="1"/>
  <c r="AL5" i="1"/>
  <c r="AM4" i="1"/>
  <c r="AL4" i="1"/>
  <c r="AT4" i="1" s="1"/>
  <c r="AY4" i="1" s="1"/>
  <c r="AM3" i="1"/>
  <c r="AL3" i="1"/>
  <c r="AT3" i="1" s="1"/>
  <c r="AY3" i="1" s="1"/>
  <c r="AO2" i="1"/>
  <c r="AM2" i="1"/>
  <c r="AL2" i="1"/>
  <c r="AT5" i="1" l="1"/>
  <c r="AY5" i="1" s="1"/>
  <c r="AT6" i="1"/>
  <c r="AY6" i="1" s="1"/>
  <c r="AT7" i="1"/>
  <c r="AY7" i="1" s="1"/>
  <c r="AT8" i="1"/>
  <c r="AY8" i="1" s="1"/>
  <c r="AT9" i="1"/>
  <c r="AY9" i="1" s="1"/>
  <c r="AT10" i="1"/>
  <c r="AY10" i="1" s="1"/>
  <c r="AT11" i="1"/>
  <c r="AY11" i="1" s="1"/>
  <c r="AT12" i="1"/>
  <c r="AY12" i="1" s="1"/>
  <c r="AT13" i="1"/>
  <c r="AY13" i="1" s="1"/>
  <c r="AT14" i="1"/>
  <c r="AY14" i="1" s="1"/>
  <c r="AT15" i="1"/>
  <c r="AY15" i="1" s="1"/>
  <c r="AT16" i="1"/>
  <c r="AY16" i="1" s="1"/>
  <c r="AT17" i="1"/>
  <c r="AY17" i="1" s="1"/>
  <c r="AT18" i="1"/>
  <c r="AY18" i="1" s="1"/>
  <c r="AP2" i="1" l="1"/>
  <c r="AB20" i="1" l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  <c r="AO12" i="1" l="1"/>
  <c r="AU12" i="1" s="1"/>
  <c r="AO14" i="1"/>
  <c r="AW14" i="1" s="1"/>
  <c r="AO7" i="1"/>
  <c r="AU7" i="1" s="1"/>
  <c r="AW12" i="1" l="1"/>
  <c r="AU14" i="1"/>
  <c r="AO3" i="1"/>
  <c r="AU3" i="1" s="1"/>
  <c r="AV3" i="1" s="1"/>
  <c r="AO16" i="1"/>
  <c r="AU16" i="1" s="1"/>
  <c r="AO11" i="1"/>
  <c r="AU11" i="1" s="1"/>
  <c r="AO9" i="1"/>
  <c r="AW9" i="1" s="1"/>
  <c r="AO5" i="1"/>
  <c r="AU5" i="1" s="1"/>
  <c r="AO15" i="1"/>
  <c r="AU15" i="1" s="1"/>
  <c r="AO17" i="1"/>
  <c r="AW17" i="1" s="1"/>
  <c r="AO6" i="1"/>
  <c r="AU6" i="1" s="1"/>
  <c r="AO8" i="1"/>
  <c r="AW8" i="1" s="1"/>
  <c r="AW7" i="1"/>
  <c r="AO10" i="1"/>
  <c r="AW10" i="1" s="1"/>
  <c r="AO4" i="1"/>
  <c r="AU4" i="1" s="1"/>
  <c r="AW11" i="1" l="1"/>
  <c r="AW4" i="1"/>
  <c r="AW6" i="1"/>
  <c r="AU17" i="1"/>
  <c r="AW3" i="1"/>
  <c r="AX3" i="1" s="1"/>
  <c r="AW5" i="1"/>
  <c r="AV4" i="1"/>
  <c r="AV5" i="1" s="1"/>
  <c r="AV6" i="1" s="1"/>
  <c r="AV7" i="1" s="1"/>
  <c r="AO13" i="1"/>
  <c r="AW13" i="1" s="1"/>
  <c r="AO18" i="1"/>
  <c r="AW18" i="1" s="1"/>
  <c r="AU8" i="1"/>
  <c r="AW16" i="1"/>
  <c r="AU10" i="1"/>
  <c r="AW15" i="1"/>
  <c r="AU9" i="1"/>
  <c r="AX4" i="1" l="1"/>
  <c r="AX5" i="1" s="1"/>
  <c r="AX6" i="1" s="1"/>
  <c r="AX7" i="1" s="1"/>
  <c r="AX8" i="1" s="1"/>
  <c r="AX9" i="1" s="1"/>
  <c r="AX10" i="1" s="1"/>
  <c r="AX11" i="1" s="1"/>
  <c r="AX12" i="1" s="1"/>
  <c r="AX13" i="1" s="1"/>
  <c r="AX14" i="1" s="1"/>
  <c r="AX15" i="1" s="1"/>
  <c r="AX16" i="1" s="1"/>
  <c r="AX17" i="1" s="1"/>
  <c r="AX18" i="1" s="1"/>
  <c r="AU13" i="1"/>
  <c r="AV8" i="1"/>
  <c r="AV9" i="1" s="1"/>
  <c r="AV10" i="1" s="1"/>
  <c r="AV11" i="1" s="1"/>
  <c r="AV12" i="1" s="1"/>
  <c r="AU18" i="1"/>
  <c r="AV13" i="1" l="1"/>
  <c r="AV14" i="1" s="1"/>
  <c r="AV15" i="1" s="1"/>
  <c r="AV16" i="1" s="1"/>
  <c r="AV17" i="1" s="1"/>
  <c r="AV18" i="1" s="1"/>
</calcChain>
</file>

<file path=xl/sharedStrings.xml><?xml version="1.0" encoding="utf-8"?>
<sst xmlns="http://schemas.openxmlformats.org/spreadsheetml/2006/main" count="51" uniqueCount="51">
  <si>
    <t># avgT</t>
  </si>
  <si>
    <t>avgT_aMean</t>
  </si>
  <si>
    <t>avgT_aStd</t>
  </si>
  <si>
    <t>avgT_hMean</t>
  </si>
  <si>
    <t>avgT_hStd</t>
  </si>
  <si>
    <t>avgT_vMean</t>
  </si>
  <si>
    <t>avgT_vStd</t>
  </si>
  <si>
    <t>e</t>
  </si>
  <si>
    <t>eT_aMean</t>
  </si>
  <si>
    <t>eT_aStd</t>
  </si>
  <si>
    <t>eT_hMean</t>
  </si>
  <si>
    <t>eT_hStd</t>
  </si>
  <si>
    <t>eT_vMean</t>
  </si>
  <si>
    <t>eT_vStd</t>
  </si>
  <si>
    <t>e_bag</t>
  </si>
  <si>
    <t>e_n</t>
  </si>
  <si>
    <t>e_r</t>
  </si>
  <si>
    <t>numOfWires</t>
  </si>
  <si>
    <t>quarS_x</t>
  </si>
  <si>
    <t>quarS_y</t>
  </si>
  <si>
    <t>quarS_z</t>
  </si>
  <si>
    <t>s_n</t>
  </si>
  <si>
    <t>s_n_real</t>
  </si>
  <si>
    <t>s_x</t>
  </si>
  <si>
    <t>s_y</t>
  </si>
  <si>
    <t>s_z</t>
  </si>
  <si>
    <t>unb</t>
  </si>
  <si>
    <t>ev</t>
  </si>
  <si>
    <t>p</t>
    <phoneticPr fontId="1"/>
  </si>
  <si>
    <t>q</t>
    <phoneticPr fontId="1"/>
  </si>
  <si>
    <t>D/E</t>
    <phoneticPr fontId="1"/>
  </si>
  <si>
    <t>E</t>
    <phoneticPr fontId="1"/>
  </si>
  <si>
    <t>dratio</t>
    <phoneticPr fontId="1"/>
  </si>
  <si>
    <t>K_p</t>
    <phoneticPr fontId="1"/>
  </si>
  <si>
    <t>dev_pla_pred</t>
    <phoneticPr fontId="1"/>
  </si>
  <si>
    <t>ev_pla_pred</t>
    <phoneticPr fontId="1"/>
  </si>
  <si>
    <t>deq_pred</t>
    <phoneticPr fontId="1"/>
  </si>
  <si>
    <t>eq_pred</t>
    <phoneticPr fontId="1"/>
  </si>
  <si>
    <t>s_n_real_pred</t>
    <phoneticPr fontId="1"/>
  </si>
  <si>
    <t>ev_ela</t>
    <phoneticPr fontId="1"/>
  </si>
  <si>
    <t>ev_pla</t>
    <phoneticPr fontId="1"/>
  </si>
  <si>
    <t>eq</t>
    <phoneticPr fontId="1"/>
  </si>
  <si>
    <t>er_from_ev</t>
    <phoneticPr fontId="1"/>
  </si>
  <si>
    <t>dev_pla</t>
    <phoneticPr fontId="1"/>
  </si>
  <si>
    <t>deq</t>
    <phoneticPr fontId="1"/>
  </si>
  <si>
    <t>dev/deq</t>
    <phoneticPr fontId="1"/>
  </si>
  <si>
    <t>dratio_pred</t>
    <phoneticPr fontId="1"/>
  </si>
  <si>
    <t>dratio-M</t>
    <phoneticPr fontId="1"/>
  </si>
  <si>
    <t>dev/deq-ratioF</t>
    <phoneticPr fontId="1"/>
  </si>
  <si>
    <t>dev/deq_pred</t>
    <phoneticPr fontId="1"/>
  </si>
  <si>
    <t>K_phi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</si>
</sst>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sz val="6"/>
      <name val="HGGothicE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11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0"/>
  <sheetViews>
    <sheetView tabSelected="1" topLeftCell="AA1" zoomScale="55" zoomScaleNormal="55" workbookViewId="0">
      <selection activeCell="AP3" sqref="AP3"/>
    </sheetView>
  </sheetViews>
  <sheetFormatPr defaultRowHeight="13.2" x14ac:dyDescent="0.25"/>
  <cols>
    <col min="1" max="5" width="13.77734375"/>
    <col min="6" max="7" width="18.5546875"/>
    <col min="8" max="10" width="12.77734375"/>
    <col min="11" max="11" width="13.33203125"/>
    <col min="12" max="12" width="12.77734375"/>
    <col min="13" max="13" width="13.33203125"/>
    <col min="14" max="15" width="12.77734375"/>
    <col min="16" max="16" width="13.77734375"/>
    <col min="17" max="17" width="14.33203125"/>
    <col min="18" max="18" width="11.5546875"/>
    <col min="19" max="26" width="13.77734375"/>
    <col min="27" max="27" width="18.5546875"/>
    <col min="28" max="28" width="15.33203125" bestFit="1" customWidth="1"/>
    <col min="31" max="31" width="13.109375" bestFit="1" customWidth="1"/>
    <col min="32" max="32" width="13.109375" customWidth="1"/>
    <col min="36" max="37" width="12.88671875" customWidth="1"/>
    <col min="42" max="42" width="12.77734375" bestFit="1" customWidth="1"/>
    <col min="43" max="43" width="12.77734375" customWidth="1"/>
    <col min="44" max="45" width="10.44140625" customWidth="1"/>
    <col min="47" max="47" width="12.44140625" customWidth="1"/>
    <col min="48" max="48" width="11.21875" customWidth="1"/>
    <col min="51" max="51" width="13.33203125" customWidth="1"/>
    <col min="52" max="1029" width="11.5546875"/>
  </cols>
  <sheetData>
    <row r="1" spans="1:5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39</v>
      </c>
      <c r="AD1" t="s">
        <v>40</v>
      </c>
      <c r="AE1" s="2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49</v>
      </c>
      <c r="AK1" t="s">
        <v>48</v>
      </c>
      <c r="AL1" t="s">
        <v>28</v>
      </c>
      <c r="AM1" t="s">
        <v>29</v>
      </c>
      <c r="AN1" t="s">
        <v>50</v>
      </c>
      <c r="AO1" t="s">
        <v>30</v>
      </c>
      <c r="AP1" t="s">
        <v>31</v>
      </c>
      <c r="AQ1" t="s">
        <v>32</v>
      </c>
      <c r="AR1" t="s">
        <v>47</v>
      </c>
      <c r="AS1" t="s">
        <v>46</v>
      </c>
      <c r="AT1" t="s">
        <v>33</v>
      </c>
      <c r="AU1" t="s">
        <v>34</v>
      </c>
      <c r="AV1" t="s">
        <v>35</v>
      </c>
      <c r="AW1" t="s">
        <v>36</v>
      </c>
      <c r="AX1" t="s">
        <v>37</v>
      </c>
      <c r="AY1" t="s">
        <v>38</v>
      </c>
    </row>
    <row r="2" spans="1:51" x14ac:dyDescent="0.25">
      <c r="A2">
        <v>0.200083855177</v>
      </c>
      <c r="B2">
        <v>0.29028672393900001</v>
      </c>
      <c r="C2">
        <v>0.234134501208</v>
      </c>
      <c r="D2">
        <v>2.75432398944E-4</v>
      </c>
      <c r="E2">
        <v>6.7156162133300001E-4</v>
      </c>
      <c r="F2">
        <v>2.1136245563500001E-5</v>
      </c>
      <c r="G2">
        <v>6.5498936750500006E-5</v>
      </c>
      <c r="H2">
        <v>0.66902196138699999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-4.0000000534057278E-10</v>
      </c>
      <c r="R2">
        <v>47684</v>
      </c>
      <c r="S2">
        <v>1532.01013788</v>
      </c>
      <c r="T2">
        <v>1487.05094031</v>
      </c>
      <c r="U2">
        <v>4637.3374338699996</v>
      </c>
      <c r="V2">
        <v>5.6274784992700004</v>
      </c>
      <c r="W2">
        <v>4.2222995839699999</v>
      </c>
      <c r="X2">
        <v>1639.5781114399999</v>
      </c>
      <c r="Y2">
        <v>1591.2767975500001</v>
      </c>
      <c r="Z2">
        <v>4842.2347966999996</v>
      </c>
      <c r="AA2">
        <v>6.2542241926099998E-4</v>
      </c>
      <c r="AB2">
        <f t="shared" ref="AB2:AB20" si="0">-100*((H2+1)/(0.669021961+1)-1)</f>
        <v>-2.3187252118361812E-8</v>
      </c>
      <c r="AC2">
        <f>1.34 *((AL2/100000)^0.3-(2594/100000)^0.3)</f>
        <v>4.9630478843653058E-3</v>
      </c>
      <c r="AD2">
        <f>AB2-AC2</f>
        <v>-4.9630710716174241E-3</v>
      </c>
      <c r="AE2" s="2">
        <f>P2-AB2/3</f>
        <v>7.7290840394539373E-9</v>
      </c>
      <c r="AF2">
        <f t="shared" ref="AF2:AF18" si="1">AB2-P2/2</f>
        <v>-2.3187252118361812E-8</v>
      </c>
      <c r="AL2">
        <f t="shared" ref="AL2:AL18" si="2">(X2+Y2+Z2)/3</f>
        <v>2691.0299018966666</v>
      </c>
      <c r="AM2">
        <f t="shared" ref="AM2:AM18" si="3">Z2-(Y2+X2)/2</f>
        <v>3226.8073422049997</v>
      </c>
      <c r="AN2" s="1">
        <f>(-2*AJ2-3)/(-2*AJ2+6)</f>
        <v>-0.5</v>
      </c>
      <c r="AO2">
        <f t="shared" ref="AO2:AO18" si="4">1/(2+AN2*AT2-2*0.33*(1+AN2+AT2))</f>
        <v>-0.22624434389140272</v>
      </c>
      <c r="AP2" s="1" t="e">
        <f>3*(1-2*0.33)*(AL2-AL1)/(AC2-AC1)</f>
        <v>#VALUE!</v>
      </c>
      <c r="AQ2">
        <f>AM2/AL2</f>
        <v>1.1990975425173505</v>
      </c>
      <c r="AR2">
        <f>-1.386/(AE2+1.27)+0.03463</f>
        <v>-1.0567085760353956</v>
      </c>
      <c r="AS2">
        <f>1.35*(AL2/3255000)^-0.0723-1.386/(AE2+1.27)+0.03463</f>
        <v>1.1986110335317595</v>
      </c>
      <c r="AT2">
        <v>5.25</v>
      </c>
      <c r="AV2">
        <v>0</v>
      </c>
      <c r="AX2">
        <v>0</v>
      </c>
      <c r="AY2">
        <f>(AT2*X2-4*X2*(1-0.01*P2-2*0.01*AF2)*(0.08/0.4)/(-0.08/0.4*0.01*P2-(2*0.08/0.4+3)*0.01*AF2+0.08/0.4+1))/1000</f>
        <v>7.5147330109778725</v>
      </c>
    </row>
    <row r="3" spans="1:51" s="1" customFormat="1" x14ac:dyDescent="0.25">
      <c r="A3" s="1">
        <v>2.8026869856899999</v>
      </c>
      <c r="B3" s="1">
        <v>4.0069812224800003</v>
      </c>
      <c r="C3" s="1">
        <v>2.1192179258000001</v>
      </c>
      <c r="D3" s="1">
        <v>0.18797275996099999</v>
      </c>
      <c r="E3" s="1">
        <v>0.216494446328</v>
      </c>
      <c r="F3" s="1">
        <v>7.5392545249400006E-2</v>
      </c>
      <c r="G3" s="1">
        <v>0.10239071853499999</v>
      </c>
      <c r="H3" s="1">
        <v>0.65843332427800005</v>
      </c>
      <c r="I3" s="1">
        <v>0.12387715243</v>
      </c>
      <c r="J3" s="1">
        <v>6.8122453977399994E-2</v>
      </c>
      <c r="K3" s="1">
        <v>-1.7004943879199999E-2</v>
      </c>
      <c r="L3" s="1">
        <v>2.4436526785099999E-2</v>
      </c>
      <c r="M3" s="1">
        <v>-0.183104710921</v>
      </c>
      <c r="N3" s="1">
        <v>0.53354113727399999</v>
      </c>
      <c r="O3" s="1">
        <v>4.5936185778299998E-2</v>
      </c>
      <c r="P3" s="1">
        <v>1.000291781</v>
      </c>
      <c r="Q3" s="1">
        <v>-0.45173402363300008</v>
      </c>
      <c r="R3" s="1">
        <v>47684</v>
      </c>
      <c r="S3" s="1">
        <v>21879.795313099999</v>
      </c>
      <c r="T3" s="1">
        <v>21241.970397000001</v>
      </c>
      <c r="U3" s="1">
        <v>65969.703975900004</v>
      </c>
      <c r="V3" s="1">
        <v>79.837157193799996</v>
      </c>
      <c r="W3" s="1">
        <v>59.395032084</v>
      </c>
      <c r="X3" s="1">
        <v>22567.155271799998</v>
      </c>
      <c r="Y3" s="1">
        <v>22045.1523557</v>
      </c>
      <c r="Z3" s="1">
        <v>68499.431316400005</v>
      </c>
      <c r="AA3" s="1">
        <v>9.7383799355800005E-4</v>
      </c>
      <c r="AB3" s="1">
        <f t="shared" si="0"/>
        <v>0.63442165348475132</v>
      </c>
      <c r="AC3">
        <f t="shared" ref="AC3:AC18" si="5">1.34 *((AL3/100000)^0.3-(2594/100000)^0.3)</f>
        <v>0.55202938656764189</v>
      </c>
      <c r="AD3">
        <f t="shared" ref="AD3:AD18" si="6">AB3-AC3</f>
        <v>8.2392266917109436E-2</v>
      </c>
      <c r="AE3" s="2">
        <f t="shared" ref="AE3:AE18" si="7">P3-AB3/3</f>
        <v>0.78881789650508294</v>
      </c>
      <c r="AF3">
        <f t="shared" si="1"/>
        <v>0.1342757629847513</v>
      </c>
      <c r="AG3" s="1">
        <f t="shared" ref="AG3:AH18" si="8">AD3-AD2</f>
        <v>8.7355337988726856E-2</v>
      </c>
      <c r="AH3" s="1">
        <f t="shared" si="8"/>
        <v>0.7888178887759989</v>
      </c>
      <c r="AI3">
        <f t="shared" ref="AI3:AI18" si="9">-AG3/AH3</f>
        <v>-0.11074208538079086</v>
      </c>
      <c r="AJ3">
        <f>-(1.35-(1.35*(AL3/3255000)^-0.0723))+0.2354+1.382*AR3</f>
        <v>-0.13365318531268788</v>
      </c>
      <c r="AK3">
        <f>AI3+(1.35-(1.35*(AL3/3255000)^-0.0723))</f>
        <v>-0.62419518553100561</v>
      </c>
      <c r="AL3" s="1">
        <f t="shared" si="2"/>
        <v>37703.912981300004</v>
      </c>
      <c r="AM3" s="1">
        <f t="shared" si="3"/>
        <v>46193.277502650002</v>
      </c>
      <c r="AN3" s="1">
        <f>(-2*AJ3-3)/(-2*AJ3+6)</f>
        <v>-0.43602362287292262</v>
      </c>
      <c r="AO3" s="1">
        <f t="shared" si="4"/>
        <v>-0.57538160924588255</v>
      </c>
      <c r="AP3" s="3">
        <v>120000</v>
      </c>
      <c r="AQ3">
        <f>AM3/AL3</f>
        <v>1.2251587129845241</v>
      </c>
      <c r="AR3">
        <f>-1.386/(AE3+1.27)+0.03463</f>
        <v>-0.63857184186895999</v>
      </c>
      <c r="AS3">
        <f t="shared" ref="AS3:AS18" si="10">1.35*(AL3/3255000)^-0.0723-1.386/(AE3+1.27)+0.03463</f>
        <v>1.2248812582812547</v>
      </c>
      <c r="AT3" s="1">
        <f>(2*AQ3+3)/(3-AQ3)</f>
        <v>3.0708759514683996</v>
      </c>
      <c r="AU3" s="1">
        <f>(1+2*AN3)*(AL3-AL2)*(1-AQ3/3)/(3*AO3*AP3*AN3)</f>
        <v>2.9345889913356037E-2</v>
      </c>
      <c r="AV3" s="1">
        <f>(AV2+AU3)</f>
        <v>2.9345889913356037E-2</v>
      </c>
      <c r="AW3" s="1">
        <f>2*(1-AN3)*(AL3-AL2)*(1-AQ3/3)/(9*AO3*AP3*AN3)</f>
        <v>0.21956745620914278</v>
      </c>
      <c r="AX3" s="1">
        <f>AX2+AW3</f>
        <v>0.21956745620914278</v>
      </c>
      <c r="AY3">
        <f t="shared" ref="AY3:AY18" si="11">(AT3*X3-4*X3*(1-0.01*P3-2*0.01*AF3)*(0.08/0.4)/(-0.08/0.4*0.01*P3-(2*0.08/0.4+3)*0.01*AF3+0.08/0.4+1))/1000</f>
        <v>54.365336687304591</v>
      </c>
    </row>
    <row r="4" spans="1:51" s="2" customFormat="1" x14ac:dyDescent="0.25">
      <c r="A4" s="2">
        <v>7.8844281171999997</v>
      </c>
      <c r="B4" s="2">
        <v>10.5550436977</v>
      </c>
      <c r="C4" s="2">
        <v>4.3102062398300003</v>
      </c>
      <c r="D4" s="2">
        <v>2.3160468134999999</v>
      </c>
      <c r="E4" s="2">
        <v>1.2466840541899999</v>
      </c>
      <c r="F4" s="2">
        <v>0.99331757350399996</v>
      </c>
      <c r="G4" s="2">
        <v>0.89173396404700001</v>
      </c>
      <c r="H4" s="2">
        <v>0.65367735387500003</v>
      </c>
      <c r="I4" s="2">
        <v>0.34385982176300001</v>
      </c>
      <c r="J4" s="2">
        <v>0.148922652515</v>
      </c>
      <c r="K4" s="2">
        <v>5.8748082593499999E-2</v>
      </c>
      <c r="L4" s="2">
        <v>4.5362852668399997E-2</v>
      </c>
      <c r="M4" s="2">
        <v>-0.15639674848099999</v>
      </c>
      <c r="N4" s="2">
        <v>0.569430640923</v>
      </c>
      <c r="O4" s="2">
        <v>0.212274079019</v>
      </c>
      <c r="P4" s="2">
        <v>2.0028918727199998</v>
      </c>
      <c r="Q4" s="2">
        <v>-0.88372619056000001</v>
      </c>
      <c r="R4" s="2">
        <v>47684</v>
      </c>
      <c r="S4" s="2">
        <v>60791.954456300002</v>
      </c>
      <c r="T4" s="2">
        <v>58751.734327400001</v>
      </c>
      <c r="U4" s="2">
        <v>188393.530795</v>
      </c>
      <c r="V4" s="2">
        <v>230.582078892</v>
      </c>
      <c r="W4" s="2">
        <v>170.024590695</v>
      </c>
      <c r="X4" s="2">
        <v>62380.735410599998</v>
      </c>
      <c r="Y4" s="2">
        <v>60180.7849049</v>
      </c>
      <c r="Z4" s="2">
        <v>197800.51900999999</v>
      </c>
      <c r="AA4" s="2">
        <v>8.51500441745E-4</v>
      </c>
      <c r="AB4" s="2">
        <f t="shared" si="0"/>
        <v>0.91937718517532963</v>
      </c>
      <c r="AC4">
        <f t="shared" si="5"/>
        <v>0.91864245997976202</v>
      </c>
      <c r="AD4">
        <f t="shared" si="6"/>
        <v>7.3472519556760929E-4</v>
      </c>
      <c r="AE4" s="2">
        <f t="shared" si="7"/>
        <v>1.6964328109948899</v>
      </c>
      <c r="AF4">
        <f t="shared" si="1"/>
        <v>-8.2068751184670274E-2</v>
      </c>
      <c r="AG4" s="1">
        <f t="shared" si="8"/>
        <v>-8.1657541721541826E-2</v>
      </c>
      <c r="AH4" s="1">
        <f t="shared" si="8"/>
        <v>0.90761491448980691</v>
      </c>
      <c r="AI4">
        <f t="shared" si="9"/>
        <v>8.9969369627914908E-2</v>
      </c>
      <c r="AJ4">
        <f t="shared" ref="AJ4:AJ22" si="12">-(1.35-(1.35*(AL4/3255000)^-0.0723))+0.2354+1.382*AR4</f>
        <v>1.5889953479462093E-2</v>
      </c>
      <c r="AK4">
        <f t="shared" ref="AK4:AK18" si="13">AI4+(1.35-(1.35*(AL4/3255000)^-0.0723))</f>
        <v>-0.28837080116051617</v>
      </c>
      <c r="AL4">
        <f t="shared" si="2"/>
        <v>106787.34644183335</v>
      </c>
      <c r="AM4">
        <f t="shared" si="3"/>
        <v>136519.75885225</v>
      </c>
      <c r="AN4" s="1">
        <f t="shared" ref="AN4:AN18" si="14">(-2*AJ4-3)/(-2*AJ4+6)</f>
        <v>-0.50798728258932158</v>
      </c>
      <c r="AO4">
        <f t="shared" si="4"/>
        <v>-0.47738876750944015</v>
      </c>
      <c r="AP4" s="3">
        <v>120000</v>
      </c>
      <c r="AQ4">
        <f t="shared" ref="AQ4:AQ18" si="15">AM4/AL4</f>
        <v>1.2784263623088694</v>
      </c>
      <c r="AR4">
        <f>-1.386/(AE4+1.27)+0.03463</f>
        <v>-0.43259784175757532</v>
      </c>
      <c r="AS4">
        <f t="shared" si="10"/>
        <v>1.2957423290308558</v>
      </c>
      <c r="AT4">
        <f t="shared" ref="AT4:AT18" si="16">(2*AQ4+3)/(3-AQ4)</f>
        <v>3.227775218532186</v>
      </c>
      <c r="AU4" s="1">
        <f t="shared" ref="AU4:AU18" si="17">(1+2*AN4)*(AL4-AL3)*(1-AQ4/3)/(3*AO4*AP4*AN4)</f>
        <v>-7.2540370880943266E-3</v>
      </c>
      <c r="AV4">
        <f t="shared" ref="AV4:AV18" si="18">AV3+AU4</f>
        <v>2.2091852825261708E-2</v>
      </c>
      <c r="AW4" s="1">
        <f t="shared" ref="AW4:AW18" si="19">2*(1-AN4)*(AL4-AL3)*(1-AQ4/3)/(9*AO4*AP4*AN4)</f>
        <v>0.45651720110258653</v>
      </c>
      <c r="AX4">
        <f>AX3+AW4</f>
        <v>0.67608465731172929</v>
      </c>
      <c r="AY4">
        <f t="shared" si="11"/>
        <v>160.48713074337977</v>
      </c>
    </row>
    <row r="5" spans="1:51" x14ac:dyDescent="0.25">
      <c r="A5">
        <v>15.028438339299999</v>
      </c>
      <c r="B5">
        <v>19.108698200799999</v>
      </c>
      <c r="C5">
        <v>6.7672821935899998</v>
      </c>
      <c r="D5">
        <v>7.6113512318599996</v>
      </c>
      <c r="E5">
        <v>2.62275820208</v>
      </c>
      <c r="F5">
        <v>2.8255221883699999</v>
      </c>
      <c r="G5">
        <v>2.0075353431599998</v>
      </c>
      <c r="H5">
        <v>0.65214457562799999</v>
      </c>
      <c r="I5">
        <v>0.629120405918</v>
      </c>
      <c r="J5">
        <v>0.23492375793199999</v>
      </c>
      <c r="K5">
        <v>0.21827641373000001</v>
      </c>
      <c r="L5">
        <v>0.109644152156</v>
      </c>
      <c r="M5">
        <v>-0.131301899098</v>
      </c>
      <c r="N5">
        <v>0.66808626084800005</v>
      </c>
      <c r="O5">
        <v>0.44113257153399998</v>
      </c>
      <c r="P5">
        <v>3.0057739477899998</v>
      </c>
      <c r="Q5">
        <v>-1.37557980662</v>
      </c>
      <c r="R5">
        <v>47684</v>
      </c>
      <c r="S5">
        <v>111916.480798</v>
      </c>
      <c r="T5">
        <v>107367.954218</v>
      </c>
      <c r="U5">
        <v>350956.589148</v>
      </c>
      <c r="V5">
        <v>434.76744424399999</v>
      </c>
      <c r="W5">
        <v>317.46221207000002</v>
      </c>
      <c r="X5">
        <v>114602.040851</v>
      </c>
      <c r="Y5">
        <v>109483.07206200001</v>
      </c>
      <c r="Z5">
        <v>371309.07787699997</v>
      </c>
      <c r="AA5">
        <v>1.6765349523900001E-4</v>
      </c>
      <c r="AB5">
        <f t="shared" si="0"/>
        <v>1.0112140982188045</v>
      </c>
      <c r="AC5">
        <f t="shared" si="5"/>
        <v>1.1979057457656637</v>
      </c>
      <c r="AD5">
        <f t="shared" si="6"/>
        <v>-0.18669164754685919</v>
      </c>
      <c r="AE5" s="2">
        <f t="shared" si="7"/>
        <v>2.6687025817170649</v>
      </c>
      <c r="AF5">
        <f t="shared" si="1"/>
        <v>-0.49167287567619544</v>
      </c>
      <c r="AG5" s="1">
        <f t="shared" si="8"/>
        <v>-0.18742637274242679</v>
      </c>
      <c r="AH5" s="1">
        <f t="shared" si="8"/>
        <v>0.97226977072217502</v>
      </c>
      <c r="AI5">
        <f t="shared" si="9"/>
        <v>0.19277198405871621</v>
      </c>
      <c r="AJ5">
        <f t="shared" si="12"/>
        <v>9.9546810021534149E-2</v>
      </c>
      <c r="AK5">
        <f t="shared" si="13"/>
        <v>-0.10983163666915507</v>
      </c>
      <c r="AL5">
        <f t="shared" si="2"/>
        <v>198464.7302633333</v>
      </c>
      <c r="AM5">
        <f t="shared" si="3"/>
        <v>259266.52142049998</v>
      </c>
      <c r="AN5" s="1">
        <f t="shared" si="14"/>
        <v>-0.55148168415481646</v>
      </c>
      <c r="AO5">
        <f t="shared" si="4"/>
        <v>-0.4327369136561583</v>
      </c>
      <c r="AP5" s="3">
        <v>120000</v>
      </c>
      <c r="AQ5">
        <f t="shared" si="15"/>
        <v>1.3063606872439839</v>
      </c>
      <c r="AR5">
        <f>-1.386/(AE5+1.27)+0.03463</f>
        <v>-0.31726252583671288</v>
      </c>
      <c r="AS5">
        <f t="shared" si="10"/>
        <v>1.3353410948911584</v>
      </c>
      <c r="AT5">
        <f t="shared" si="16"/>
        <v>3.3140004085961667</v>
      </c>
      <c r="AU5" s="1">
        <f t="shared" si="17"/>
        <v>-6.2027901264448543E-2</v>
      </c>
      <c r="AV5">
        <f t="shared" si="18"/>
        <v>-3.9936048439186835E-2</v>
      </c>
      <c r="AW5" s="1">
        <f t="shared" si="19"/>
        <v>0.6231028523267651</v>
      </c>
      <c r="AX5">
        <f>AX4+AW5</f>
        <v>1.2991875096384944</v>
      </c>
      <c r="AY5">
        <f t="shared" si="11"/>
        <v>305.59690770020325</v>
      </c>
    </row>
    <row r="6" spans="1:51" x14ac:dyDescent="0.25">
      <c r="A6">
        <v>23.366001454100001</v>
      </c>
      <c r="B6">
        <v>28.7479752747</v>
      </c>
      <c r="C6">
        <v>9.2187416786200007</v>
      </c>
      <c r="D6">
        <v>14.8731788433</v>
      </c>
      <c r="E6">
        <v>4.1338885744700002</v>
      </c>
      <c r="F6">
        <v>5.0655152141600004</v>
      </c>
      <c r="G6">
        <v>3.17082574918</v>
      </c>
      <c r="H6">
        <v>0.64814509223700001</v>
      </c>
      <c r="I6">
        <v>0.94861554440600004</v>
      </c>
      <c r="J6">
        <v>0.31699424413999999</v>
      </c>
      <c r="K6">
        <v>0.439358354141</v>
      </c>
      <c r="L6">
        <v>0.18632732248200001</v>
      </c>
      <c r="M6">
        <v>-8.8933488966599999E-2</v>
      </c>
      <c r="N6">
        <v>0.77354236619600003</v>
      </c>
      <c r="O6">
        <v>0.70692271071799995</v>
      </c>
      <c r="P6">
        <v>4.0064185534799996</v>
      </c>
      <c r="Q6">
        <v>-1.8887943553200002</v>
      </c>
      <c r="R6">
        <v>47684</v>
      </c>
      <c r="S6">
        <v>174416.89477700001</v>
      </c>
      <c r="T6">
        <v>165351.25271100001</v>
      </c>
      <c r="U6">
        <v>564114.78221900004</v>
      </c>
      <c r="V6">
        <v>697.50439683299999</v>
      </c>
      <c r="W6">
        <v>504.01211338500002</v>
      </c>
      <c r="X6">
        <v>178016.516393</v>
      </c>
      <c r="Y6">
        <v>168637.84263999999</v>
      </c>
      <c r="Z6">
        <v>590994.13194500003</v>
      </c>
      <c r="AA6">
        <v>9.1840606752700005E-5</v>
      </c>
      <c r="AB6">
        <f t="shared" si="0"/>
        <v>1.2508444616565417</v>
      </c>
      <c r="AC6">
        <f t="shared" si="5"/>
        <v>1.4381499543859098</v>
      </c>
      <c r="AD6">
        <f t="shared" si="6"/>
        <v>-0.18730549272936803</v>
      </c>
      <c r="AE6" s="2">
        <f t="shared" si="7"/>
        <v>3.5894703995944859</v>
      </c>
      <c r="AF6">
        <f t="shared" si="1"/>
        <v>-0.75236481508345809</v>
      </c>
      <c r="AG6" s="1">
        <f t="shared" si="8"/>
        <v>-6.1384518250884312E-4</v>
      </c>
      <c r="AH6" s="1">
        <f t="shared" si="8"/>
        <v>0.92076781787742101</v>
      </c>
      <c r="AI6">
        <f t="shared" si="9"/>
        <v>6.6666663472654346E-4</v>
      </c>
      <c r="AJ6">
        <f t="shared" si="12"/>
        <v>0.13831111862923356</v>
      </c>
      <c r="AK6">
        <f t="shared" si="13"/>
        <v>-0.24855467100647527</v>
      </c>
      <c r="AL6">
        <f t="shared" si="2"/>
        <v>312549.49699266668</v>
      </c>
      <c r="AM6">
        <f t="shared" si="3"/>
        <v>417666.95242850005</v>
      </c>
      <c r="AN6" s="1">
        <f t="shared" si="14"/>
        <v>-0.57249798512145478</v>
      </c>
      <c r="AO6">
        <f t="shared" si="4"/>
        <v>-0.40247880336436537</v>
      </c>
      <c r="AP6" s="3">
        <v>120000</v>
      </c>
      <c r="AQ6">
        <f t="shared" si="15"/>
        <v>1.3363225871334541</v>
      </c>
      <c r="AR6">
        <f>-1.386/(AE6+1.27)+0.03463</f>
        <v>-0.25058626556582364</v>
      </c>
      <c r="AS6">
        <f t="shared" si="10"/>
        <v>1.3486350720753781</v>
      </c>
      <c r="AT6">
        <f t="shared" si="16"/>
        <v>3.4097025844047728</v>
      </c>
      <c r="AU6" s="1">
        <f t="shared" si="17"/>
        <v>-0.11058901258936654</v>
      </c>
      <c r="AV6">
        <f t="shared" si="18"/>
        <v>-0.15052506102855337</v>
      </c>
      <c r="AW6" s="1">
        <f t="shared" si="19"/>
        <v>0.79956704627499331</v>
      </c>
      <c r="AX6">
        <f t="shared" ref="AX6:AX18" si="20">AX5+AW6</f>
        <v>2.0987545559134877</v>
      </c>
      <c r="AY6">
        <f t="shared" si="11"/>
        <v>492.94413798949682</v>
      </c>
    </row>
    <row r="7" spans="1:51" x14ac:dyDescent="0.25">
      <c r="A7">
        <v>32.700695932499997</v>
      </c>
      <c r="B7">
        <v>39.326866434400003</v>
      </c>
      <c r="C7">
        <v>11.688908765900001</v>
      </c>
      <c r="D7">
        <v>23.574962352299998</v>
      </c>
      <c r="E7">
        <v>5.6149735866399997</v>
      </c>
      <c r="F7">
        <v>7.8814548909399997</v>
      </c>
      <c r="G7">
        <v>4.5289165232400004</v>
      </c>
      <c r="H7">
        <v>0.64857372399799995</v>
      </c>
      <c r="I7">
        <v>1.3004732963500001</v>
      </c>
      <c r="J7">
        <v>0.39880213126300001</v>
      </c>
      <c r="K7">
        <v>0.71236986625599996</v>
      </c>
      <c r="L7">
        <v>0.247436396068</v>
      </c>
      <c r="M7">
        <v>-8.7249314968500004E-3</v>
      </c>
      <c r="N7">
        <v>0.82463675873099995</v>
      </c>
      <c r="O7">
        <v>1.00922353713</v>
      </c>
      <c r="P7">
        <v>5.0055779012499997</v>
      </c>
      <c r="Q7">
        <v>-2.4317779132599999</v>
      </c>
      <c r="R7">
        <v>47684</v>
      </c>
      <c r="S7">
        <v>245367.04212</v>
      </c>
      <c r="T7">
        <v>230634.99219799999</v>
      </c>
      <c r="U7">
        <v>806611.92086700001</v>
      </c>
      <c r="V7">
        <v>1000.82172747</v>
      </c>
      <c r="W7">
        <v>715.14294281599996</v>
      </c>
      <c r="X7">
        <v>249109.385052</v>
      </c>
      <c r="Y7">
        <v>234950.91110699999</v>
      </c>
      <c r="Z7">
        <v>840296.03748499998</v>
      </c>
      <c r="AA7">
        <v>5.7594342740200002E-5</v>
      </c>
      <c r="AB7">
        <f t="shared" si="0"/>
        <v>1.2251628486510846</v>
      </c>
      <c r="AC7">
        <f t="shared" si="5"/>
        <v>1.6440211510990856</v>
      </c>
      <c r="AD7">
        <f t="shared" si="6"/>
        <v>-0.41885830244800104</v>
      </c>
      <c r="AE7" s="2">
        <f t="shared" si="7"/>
        <v>4.5971902850329718</v>
      </c>
      <c r="AF7">
        <f t="shared" si="1"/>
        <v>-1.2776261019739152</v>
      </c>
      <c r="AG7" s="1">
        <f t="shared" si="8"/>
        <v>-0.23155280971863301</v>
      </c>
      <c r="AH7" s="1">
        <f t="shared" si="8"/>
        <v>1.0077198854384859</v>
      </c>
      <c r="AI7">
        <f t="shared" si="9"/>
        <v>0.2297789426055418</v>
      </c>
      <c r="AJ7">
        <f t="shared" si="12"/>
        <v>0.16658026038136164</v>
      </c>
      <c r="AK7">
        <f t="shared" si="13"/>
        <v>1.9988980547508334E-2</v>
      </c>
      <c r="AL7">
        <f t="shared" si="2"/>
        <v>441452.11121466663</v>
      </c>
      <c r="AM7">
        <f t="shared" si="3"/>
        <v>598265.88940549991</v>
      </c>
      <c r="AN7" s="1">
        <f t="shared" si="14"/>
        <v>-0.5881868602375423</v>
      </c>
      <c r="AO7">
        <f t="shared" si="4"/>
        <v>-0.38382807370145744</v>
      </c>
      <c r="AP7" s="3">
        <v>120000</v>
      </c>
      <c r="AQ7">
        <f t="shared" si="15"/>
        <v>1.3552226259816862</v>
      </c>
      <c r="AR7">
        <f>-1.386/(AE7+1.27)+0.03463</f>
        <v>-0.20159891582971914</v>
      </c>
      <c r="AS7">
        <f t="shared" si="10"/>
        <v>1.3581910462283144</v>
      </c>
      <c r="AT7">
        <f t="shared" si="16"/>
        <v>3.4718651546210957</v>
      </c>
      <c r="AU7" s="1">
        <f t="shared" si="17"/>
        <v>-0.1533652313553821</v>
      </c>
      <c r="AV7">
        <f t="shared" si="18"/>
        <v>-0.3038902923839355</v>
      </c>
      <c r="AW7" s="1">
        <f t="shared" si="19"/>
        <v>0.92066869750518132</v>
      </c>
      <c r="AX7">
        <f t="shared" si="20"/>
        <v>3.0194232534186689</v>
      </c>
      <c r="AY7">
        <f t="shared" si="11"/>
        <v>707.26118805332396</v>
      </c>
    </row>
    <row r="8" spans="1:51" x14ac:dyDescent="0.25">
      <c r="A8">
        <v>42.669404995000001</v>
      </c>
      <c r="B8">
        <v>50.625412818299999</v>
      </c>
      <c r="C8">
        <v>14.1941197194</v>
      </c>
      <c r="D8">
        <v>33.134585618700001</v>
      </c>
      <c r="E8">
        <v>7.2636034127500002</v>
      </c>
      <c r="F8">
        <v>11.162177508399999</v>
      </c>
      <c r="G8">
        <v>6.0849762191199996</v>
      </c>
      <c r="H8">
        <v>0.64744071148799998</v>
      </c>
      <c r="I8">
        <v>1.68418123745</v>
      </c>
      <c r="J8">
        <v>0.47934647236200001</v>
      </c>
      <c r="K8">
        <v>1.02560466304</v>
      </c>
      <c r="L8">
        <v>0.28805372093300002</v>
      </c>
      <c r="M8">
        <v>7.6454647829700004E-2</v>
      </c>
      <c r="N8">
        <v>0.93854509160400001</v>
      </c>
      <c r="O8">
        <v>1.3364568048900001</v>
      </c>
      <c r="P8">
        <v>6.0017548057700001</v>
      </c>
      <c r="Q8">
        <v>-3.0049160995299999</v>
      </c>
      <c r="R8">
        <v>47684</v>
      </c>
      <c r="S8">
        <v>320772.22022299998</v>
      </c>
      <c r="T8">
        <v>301140.449838</v>
      </c>
      <c r="U8">
        <v>1070146.62216</v>
      </c>
      <c r="V8">
        <v>1331.7490187200001</v>
      </c>
      <c r="W8">
        <v>940.58579936499996</v>
      </c>
      <c r="X8">
        <v>324901.08770400001</v>
      </c>
      <c r="Y8">
        <v>306692.57194599998</v>
      </c>
      <c r="Z8">
        <v>1107388.5621499999</v>
      </c>
      <c r="AA8">
        <v>5.4724239410100001E-5</v>
      </c>
      <c r="AB8">
        <f t="shared" si="0"/>
        <v>1.2930476660156898</v>
      </c>
      <c r="AC8">
        <f t="shared" si="5"/>
        <v>1.8221442627669238</v>
      </c>
      <c r="AD8">
        <f t="shared" si="6"/>
        <v>-0.52909659675123399</v>
      </c>
      <c r="AE8" s="2">
        <f t="shared" si="7"/>
        <v>5.5707389170981036</v>
      </c>
      <c r="AF8">
        <f t="shared" si="1"/>
        <v>-1.7078297368693103</v>
      </c>
      <c r="AG8" s="1">
        <f t="shared" si="8"/>
        <v>-0.11023829430323295</v>
      </c>
      <c r="AH8" s="1">
        <f t="shared" si="8"/>
        <v>0.97354863206513187</v>
      </c>
      <c r="AI8">
        <f t="shared" si="9"/>
        <v>0.11323347460248688</v>
      </c>
      <c r="AJ8">
        <f t="shared" si="12"/>
        <v>0.18262617407504952</v>
      </c>
      <c r="AK8">
        <f t="shared" si="13"/>
        <v>-6.6140632797213286E-2</v>
      </c>
      <c r="AL8">
        <f t="shared" si="2"/>
        <v>579660.74060000002</v>
      </c>
      <c r="AM8">
        <f t="shared" si="3"/>
        <v>791591.73232499987</v>
      </c>
      <c r="AN8" s="1">
        <f t="shared" si="14"/>
        <v>-0.59723213106895368</v>
      </c>
      <c r="AO8">
        <f t="shared" si="4"/>
        <v>-0.37390190311203697</v>
      </c>
      <c r="AP8" s="3">
        <v>120000</v>
      </c>
      <c r="AQ8">
        <f t="shared" si="15"/>
        <v>1.3656121190916477</v>
      </c>
      <c r="AR8">
        <f>-1.386/(AE8+1.27)+0.03463</f>
        <v>-0.16797969126241002</v>
      </c>
      <c r="AS8">
        <f t="shared" si="10"/>
        <v>1.3613944161372902</v>
      </c>
      <c r="AT8">
        <f t="shared" si="16"/>
        <v>3.5066487613687047</v>
      </c>
      <c r="AU8" s="1">
        <f t="shared" si="17"/>
        <v>-0.18214006937111923</v>
      </c>
      <c r="AV8">
        <f t="shared" si="18"/>
        <v>-0.48603036175505476</v>
      </c>
      <c r="AW8" s="1">
        <f t="shared" si="19"/>
        <v>0.9973382528194974</v>
      </c>
      <c r="AX8">
        <f t="shared" si="20"/>
        <v>4.0167615062381667</v>
      </c>
      <c r="AY8">
        <f t="shared" si="11"/>
        <v>936.11469677757157</v>
      </c>
    </row>
    <row r="9" spans="1:51" x14ac:dyDescent="0.25">
      <c r="A9">
        <v>53.192396357699998</v>
      </c>
      <c r="B9">
        <v>62.580317166100002</v>
      </c>
      <c r="C9">
        <v>16.6074820555</v>
      </c>
      <c r="D9">
        <v>43.417869229099999</v>
      </c>
      <c r="E9">
        <v>9.1036678999599996</v>
      </c>
      <c r="F9">
        <v>14.6851968876</v>
      </c>
      <c r="G9">
        <v>7.7243334288399996</v>
      </c>
      <c r="H9">
        <v>0.64922931627199998</v>
      </c>
      <c r="I9">
        <v>2.1007089363200002</v>
      </c>
      <c r="J9">
        <v>0.56498012603500003</v>
      </c>
      <c r="K9">
        <v>1.3584595960300001</v>
      </c>
      <c r="L9">
        <v>0.341144546273</v>
      </c>
      <c r="M9">
        <v>0.17321437800700001</v>
      </c>
      <c r="N9">
        <v>1.0452624799700001</v>
      </c>
      <c r="O9">
        <v>1.6890409210599999</v>
      </c>
      <c r="P9">
        <v>7.0000509280800003</v>
      </c>
      <c r="Q9">
        <v>-3.6096366903799999</v>
      </c>
      <c r="R9">
        <v>47684</v>
      </c>
      <c r="S9">
        <v>400038.44112099998</v>
      </c>
      <c r="T9">
        <v>377343.50202900002</v>
      </c>
      <c r="U9">
        <v>1350817.1586</v>
      </c>
      <c r="V9">
        <v>1686.08786983</v>
      </c>
      <c r="W9">
        <v>1176.2319013599999</v>
      </c>
      <c r="X9">
        <v>404765.01727800001</v>
      </c>
      <c r="Y9">
        <v>383091.053908</v>
      </c>
      <c r="Z9">
        <v>1387425.54638</v>
      </c>
      <c r="AA9">
        <v>3.57506336755E-5</v>
      </c>
      <c r="AB9">
        <f t="shared" si="0"/>
        <v>1.1858828218258455</v>
      </c>
      <c r="AC9">
        <f t="shared" si="5"/>
        <v>1.9798384701302365</v>
      </c>
      <c r="AD9">
        <f t="shared" si="6"/>
        <v>-0.79395564830439103</v>
      </c>
      <c r="AE9" s="2">
        <f t="shared" si="7"/>
        <v>6.6047566541380522</v>
      </c>
      <c r="AF9">
        <f t="shared" si="1"/>
        <v>-2.3141426422141547</v>
      </c>
      <c r="AG9" s="1">
        <f t="shared" si="8"/>
        <v>-0.26485905155315703</v>
      </c>
      <c r="AH9" s="1">
        <f t="shared" si="8"/>
        <v>1.0340177370399486</v>
      </c>
      <c r="AI9">
        <f t="shared" si="9"/>
        <v>0.25614555927382932</v>
      </c>
      <c r="AJ9">
        <f t="shared" si="12"/>
        <v>0.19483965458063887</v>
      </c>
      <c r="AK9">
        <f t="shared" si="13"/>
        <v>0.10132504833385481</v>
      </c>
      <c r="AL9">
        <f t="shared" si="2"/>
        <v>725093.87252199987</v>
      </c>
      <c r="AM9">
        <f t="shared" si="3"/>
        <v>993497.51078699995</v>
      </c>
      <c r="AN9" s="1">
        <f t="shared" si="14"/>
        <v>-0.60418637292809252</v>
      </c>
      <c r="AO9">
        <f t="shared" si="4"/>
        <v>-0.3684955854217723</v>
      </c>
      <c r="AP9" s="3">
        <v>120000</v>
      </c>
      <c r="AQ9">
        <f t="shared" si="15"/>
        <v>1.3701639862593882</v>
      </c>
      <c r="AR9">
        <f>-1.386/(AE9+1.27)+0.03463</f>
        <v>-0.14137543875494621</v>
      </c>
      <c r="AS9">
        <f t="shared" si="10"/>
        <v>1.3634450721850284</v>
      </c>
      <c r="AT9">
        <f t="shared" si="16"/>
        <v>3.5220279366291809</v>
      </c>
      <c r="AU9" s="1">
        <f t="shared" si="17"/>
        <v>-0.20540982418750869</v>
      </c>
      <c r="AV9">
        <f t="shared" si="18"/>
        <v>-0.6914401859425634</v>
      </c>
      <c r="AW9" s="1">
        <f t="shared" si="19"/>
        <v>1.0542506074013545</v>
      </c>
      <c r="AX9">
        <f t="shared" si="20"/>
        <v>5.0710121136395214</v>
      </c>
      <c r="AY9">
        <f t="shared" si="11"/>
        <v>1175.6239317602474</v>
      </c>
    </row>
    <row r="10" spans="1:51" x14ac:dyDescent="0.25">
      <c r="A10">
        <v>64.125454629800004</v>
      </c>
      <c r="B10">
        <v>74.887003352199997</v>
      </c>
      <c r="C10">
        <v>19.1911265932</v>
      </c>
      <c r="D10">
        <v>54.343704081799999</v>
      </c>
      <c r="E10">
        <v>11.069092150099999</v>
      </c>
      <c r="F10">
        <v>18.694107492099999</v>
      </c>
      <c r="G10">
        <v>9.7013150222100002</v>
      </c>
      <c r="H10">
        <v>0.65008534259799999</v>
      </c>
      <c r="I10">
        <v>2.53897312955</v>
      </c>
      <c r="J10">
        <v>0.66424245926299996</v>
      </c>
      <c r="K10">
        <v>1.70791370329</v>
      </c>
      <c r="L10">
        <v>0.40576286549700002</v>
      </c>
      <c r="M10">
        <v>0.293746131834</v>
      </c>
      <c r="N10">
        <v>1.13533356206</v>
      </c>
      <c r="O10">
        <v>2.0633432243100001</v>
      </c>
      <c r="P10">
        <v>8.0004176068399993</v>
      </c>
      <c r="Q10">
        <v>-4.2469953512399998</v>
      </c>
      <c r="R10">
        <v>47684</v>
      </c>
      <c r="S10">
        <v>482010.86495700001</v>
      </c>
      <c r="T10">
        <v>456351.43332000001</v>
      </c>
      <c r="U10">
        <v>1630873.33849</v>
      </c>
      <c r="V10">
        <v>2060.5163752799999</v>
      </c>
      <c r="W10">
        <v>1418.7763070200001</v>
      </c>
      <c r="X10">
        <v>488355.91923300002</v>
      </c>
      <c r="Y10">
        <v>462682.91229000001</v>
      </c>
      <c r="Z10">
        <v>1677012.7134100001</v>
      </c>
      <c r="AA10">
        <v>2.7975974135399999E-5</v>
      </c>
      <c r="AB10">
        <f t="shared" si="0"/>
        <v>1.1345937228203984</v>
      </c>
      <c r="AC10">
        <f t="shared" si="5"/>
        <v>2.1215406130701688</v>
      </c>
      <c r="AD10">
        <f t="shared" si="6"/>
        <v>-0.98694689024977045</v>
      </c>
      <c r="AE10" s="2">
        <f t="shared" si="7"/>
        <v>7.6222196992331996</v>
      </c>
      <c r="AF10">
        <f t="shared" si="1"/>
        <v>-2.8656150805996012</v>
      </c>
      <c r="AG10" s="1">
        <f t="shared" si="8"/>
        <v>-0.19299124194537942</v>
      </c>
      <c r="AH10" s="1">
        <f t="shared" si="8"/>
        <v>1.0174630450951474</v>
      </c>
      <c r="AI10">
        <f t="shared" si="9"/>
        <v>0.18967887126291841</v>
      </c>
      <c r="AJ10">
        <f t="shared" si="12"/>
        <v>0.20223939502671939</v>
      </c>
      <c r="AK10">
        <f t="shared" si="13"/>
        <v>5.5290502958180193E-2</v>
      </c>
      <c r="AL10">
        <f t="shared" si="2"/>
        <v>876017.18164433341</v>
      </c>
      <c r="AM10">
        <f t="shared" si="3"/>
        <v>1201493.2976485002</v>
      </c>
      <c r="AN10" s="1">
        <f t="shared" si="14"/>
        <v>-0.60842925302501938</v>
      </c>
      <c r="AO10">
        <f t="shared" si="4"/>
        <v>-0.36605876153489236</v>
      </c>
      <c r="AP10" s="3">
        <v>120000</v>
      </c>
      <c r="AQ10">
        <f t="shared" si="15"/>
        <v>1.3715407903224339</v>
      </c>
      <c r="AR10">
        <f>-1.386/(AE10+1.27)+0.03463</f>
        <v>-0.12123659426774155</v>
      </c>
      <c r="AS10">
        <f t="shared" si="10"/>
        <v>1.3631517740369967</v>
      </c>
      <c r="AT10">
        <f t="shared" si="16"/>
        <v>3.5266966139004454</v>
      </c>
      <c r="AU10" s="1">
        <f t="shared" si="17"/>
        <v>-0.22157717294727755</v>
      </c>
      <c r="AV10">
        <f t="shared" si="18"/>
        <v>-0.91301735888984092</v>
      </c>
      <c r="AW10" s="1">
        <f t="shared" si="19"/>
        <v>1.0956182543861113</v>
      </c>
      <c r="AX10">
        <f t="shared" si="20"/>
        <v>6.1666303680256327</v>
      </c>
      <c r="AY10">
        <f t="shared" si="11"/>
        <v>1424.3196858457177</v>
      </c>
    </row>
    <row r="11" spans="1:51" x14ac:dyDescent="0.25">
      <c r="A11">
        <v>75.4317555863</v>
      </c>
      <c r="B11">
        <v>87.654955641599997</v>
      </c>
      <c r="C11">
        <v>21.731193252800001</v>
      </c>
      <c r="D11">
        <v>65.713627766399995</v>
      </c>
      <c r="E11">
        <v>13.0548047189</v>
      </c>
      <c r="F11">
        <v>23.1861277229</v>
      </c>
      <c r="G11">
        <v>11.871547898299999</v>
      </c>
      <c r="H11">
        <v>0.65097867658800002</v>
      </c>
      <c r="I11">
        <v>2.9987061994799999</v>
      </c>
      <c r="J11">
        <v>0.76528834521800004</v>
      </c>
      <c r="K11">
        <v>2.08007815151</v>
      </c>
      <c r="L11">
        <v>0.46884900376799998</v>
      </c>
      <c r="M11">
        <v>0.44065184642100003</v>
      </c>
      <c r="N11">
        <v>1.1860038679</v>
      </c>
      <c r="O11">
        <v>2.45704059494</v>
      </c>
      <c r="P11">
        <v>9.0056449762900002</v>
      </c>
      <c r="Q11">
        <v>-4.8930717752000001</v>
      </c>
      <c r="R11">
        <v>47684</v>
      </c>
      <c r="S11">
        <v>566390.32010799996</v>
      </c>
      <c r="T11">
        <v>540073.31387299998</v>
      </c>
      <c r="U11">
        <v>1916350.7509699999</v>
      </c>
      <c r="V11">
        <v>2441.3253759300001</v>
      </c>
      <c r="W11">
        <v>1658.6171486400001</v>
      </c>
      <c r="X11">
        <v>574146.36430000002</v>
      </c>
      <c r="Y11">
        <v>546287.00313299999</v>
      </c>
      <c r="Z11">
        <v>1964912.5704099999</v>
      </c>
      <c r="AA11">
        <v>3.0930077930700003E-5</v>
      </c>
      <c r="AB11">
        <f t="shared" si="0"/>
        <v>1.081069322849959</v>
      </c>
      <c r="AC11">
        <f t="shared" si="5"/>
        <v>2.2482280834731423</v>
      </c>
      <c r="AD11">
        <f t="shared" si="6"/>
        <v>-1.1671587606231832</v>
      </c>
      <c r="AE11" s="2">
        <f t="shared" si="7"/>
        <v>8.6452885353400131</v>
      </c>
      <c r="AF11">
        <f t="shared" si="1"/>
        <v>-3.421753165295041</v>
      </c>
      <c r="AG11" s="1">
        <f t="shared" si="8"/>
        <v>-0.1802118703734128</v>
      </c>
      <c r="AH11" s="1">
        <f t="shared" si="8"/>
        <v>1.0230688361068134</v>
      </c>
      <c r="AI11">
        <f t="shared" si="9"/>
        <v>0.1761483333410791</v>
      </c>
      <c r="AJ11">
        <f t="shared" si="12"/>
        <v>0.20734822137561043</v>
      </c>
      <c r="AK11">
        <f t="shared" si="13"/>
        <v>5.8877101742463356E-2</v>
      </c>
      <c r="AL11">
        <f t="shared" si="2"/>
        <v>1028448.6459476665</v>
      </c>
      <c r="AM11">
        <f t="shared" si="3"/>
        <v>1404695.8866935</v>
      </c>
      <c r="AN11" s="1">
        <f t="shared" si="14"/>
        <v>-0.61137168423362098</v>
      </c>
      <c r="AO11">
        <f t="shared" si="4"/>
        <v>-0.36822604125474484</v>
      </c>
      <c r="AP11" s="3">
        <v>120000</v>
      </c>
      <c r="AQ11">
        <f t="shared" si="15"/>
        <v>1.3658395995058552</v>
      </c>
      <c r="AR11">
        <f>-1.386/(AE11+1.27)+0.03463</f>
        <v>-0.10515413185456246</v>
      </c>
      <c r="AS11">
        <f t="shared" si="10"/>
        <v>1.3621170997440533</v>
      </c>
      <c r="AT11">
        <f t="shared" si="16"/>
        <v>3.5074153046901264</v>
      </c>
      <c r="AU11" s="1">
        <f t="shared" si="17"/>
        <v>-0.22820781465379278</v>
      </c>
      <c r="AV11">
        <f t="shared" si="18"/>
        <v>-1.1412251735436336</v>
      </c>
      <c r="AW11" s="1">
        <f t="shared" si="19"/>
        <v>1.100601746857502</v>
      </c>
      <c r="AX11">
        <f t="shared" si="20"/>
        <v>7.2672321148831349</v>
      </c>
      <c r="AY11">
        <f t="shared" si="11"/>
        <v>1667.6431045936072</v>
      </c>
    </row>
    <row r="12" spans="1:51" x14ac:dyDescent="0.25">
      <c r="A12">
        <v>86.739260263199995</v>
      </c>
      <c r="B12">
        <v>100.617271741</v>
      </c>
      <c r="C12">
        <v>24.228391011700001</v>
      </c>
      <c r="D12">
        <v>76.831204714999998</v>
      </c>
      <c r="E12">
        <v>14.7849282298</v>
      </c>
      <c r="F12">
        <v>27.6675128587</v>
      </c>
      <c r="G12">
        <v>14.0388642517</v>
      </c>
      <c r="H12">
        <v>0.65311751373799998</v>
      </c>
      <c r="I12">
        <v>3.4737672218200002</v>
      </c>
      <c r="J12">
        <v>0.867678740482</v>
      </c>
      <c r="K12">
        <v>2.4642597031000002</v>
      </c>
      <c r="L12">
        <v>0.526024028192</v>
      </c>
      <c r="M12">
        <v>0.58197310244099998</v>
      </c>
      <c r="N12">
        <v>1.2442725324999999</v>
      </c>
      <c r="O12">
        <v>2.85768188695</v>
      </c>
      <c r="P12">
        <v>10.0047857344</v>
      </c>
      <c r="Q12">
        <v>-5.5321875572099994</v>
      </c>
      <c r="R12">
        <v>47684</v>
      </c>
      <c r="S12">
        <v>651645.08811699995</v>
      </c>
      <c r="T12">
        <v>626348.90491399996</v>
      </c>
      <c r="U12">
        <v>2197870.0498799998</v>
      </c>
      <c r="V12">
        <v>2826.9684174399999</v>
      </c>
      <c r="W12">
        <v>1895.8692115199999</v>
      </c>
      <c r="X12">
        <v>660085.26060100005</v>
      </c>
      <c r="Y12">
        <v>631226.15731499996</v>
      </c>
      <c r="Z12">
        <v>2249367.6417399999</v>
      </c>
      <c r="AA12">
        <v>4.0442903193899997E-5</v>
      </c>
      <c r="AB12">
        <f t="shared" si="0"/>
        <v>0.95292019120410965</v>
      </c>
      <c r="AC12">
        <f t="shared" si="5"/>
        <v>2.3619044786509447</v>
      </c>
      <c r="AD12">
        <f t="shared" si="6"/>
        <v>-1.408984287446835</v>
      </c>
      <c r="AE12" s="2">
        <f t="shared" si="7"/>
        <v>9.6871456706652967</v>
      </c>
      <c r="AF12">
        <f t="shared" si="1"/>
        <v>-4.0494726759958901</v>
      </c>
      <c r="AG12" s="1">
        <f t="shared" si="8"/>
        <v>-0.24182552682365177</v>
      </c>
      <c r="AH12" s="1">
        <f t="shared" si="8"/>
        <v>1.0418571353252837</v>
      </c>
      <c r="AI12">
        <f t="shared" si="9"/>
        <v>0.23211006444578428</v>
      </c>
      <c r="AJ12">
        <f t="shared" si="12"/>
        <v>0.21118634714548667</v>
      </c>
      <c r="AK12">
        <f t="shared" si="13"/>
        <v>0.1293693322270639</v>
      </c>
      <c r="AL12">
        <f t="shared" si="2"/>
        <v>1180226.3532186665</v>
      </c>
      <c r="AM12">
        <f t="shared" si="3"/>
        <v>1603711.9327819999</v>
      </c>
      <c r="AN12" s="1">
        <f t="shared" si="14"/>
        <v>-0.61358934663633324</v>
      </c>
      <c r="AO12">
        <f t="shared" si="4"/>
        <v>-0.37146753734682481</v>
      </c>
      <c r="AP12" s="3">
        <v>120000</v>
      </c>
      <c r="AQ12">
        <f t="shared" si="15"/>
        <v>1.3588172543414407</v>
      </c>
      <c r="AR12">
        <f>-1.386/(AE12+1.27)+0.03463</f>
        <v>-9.1862796724481693E-2</v>
      </c>
      <c r="AS12">
        <f t="shared" si="10"/>
        <v>1.3608779354942386</v>
      </c>
      <c r="AT12">
        <f t="shared" si="16"/>
        <v>3.4838500001342383</v>
      </c>
      <c r="AU12" s="1">
        <f t="shared" si="17"/>
        <v>-0.22988471443997036</v>
      </c>
      <c r="AV12">
        <f t="shared" si="18"/>
        <v>-1.3711098879836039</v>
      </c>
      <c r="AW12" s="1">
        <f t="shared" si="19"/>
        <v>1.0885396596286707</v>
      </c>
      <c r="AX12">
        <f t="shared" si="20"/>
        <v>8.3557717745118048</v>
      </c>
      <c r="AY12">
        <f t="shared" si="11"/>
        <v>1906.5175356346383</v>
      </c>
    </row>
    <row r="13" spans="1:51" x14ac:dyDescent="0.25">
      <c r="A13">
        <v>97.959816765100001</v>
      </c>
      <c r="B13">
        <v>113.559706115</v>
      </c>
      <c r="C13">
        <v>26.7913699657</v>
      </c>
      <c r="D13">
        <v>87.698103964699996</v>
      </c>
      <c r="E13">
        <v>16.728327248300001</v>
      </c>
      <c r="F13">
        <v>32.1732585078</v>
      </c>
      <c r="G13">
        <v>15.9438551192</v>
      </c>
      <c r="H13">
        <v>0.65575330274700006</v>
      </c>
      <c r="I13">
        <v>3.9608611899100001</v>
      </c>
      <c r="J13">
        <v>0.97045513215699997</v>
      </c>
      <c r="K13">
        <v>2.85352923054</v>
      </c>
      <c r="L13">
        <v>0.59092030011499996</v>
      </c>
      <c r="M13">
        <v>0.73022793860099999</v>
      </c>
      <c r="N13">
        <v>1.2998761009899999</v>
      </c>
      <c r="O13">
        <v>3.2695489209800002</v>
      </c>
      <c r="P13">
        <v>11.005523975599999</v>
      </c>
      <c r="Q13">
        <v>-6.1783701312499995</v>
      </c>
      <c r="R13">
        <v>47684</v>
      </c>
      <c r="S13">
        <v>737455.15090400004</v>
      </c>
      <c r="T13">
        <v>711862.07365399995</v>
      </c>
      <c r="U13">
        <v>2459840.5890899999</v>
      </c>
      <c r="V13">
        <v>3216.4674498300001</v>
      </c>
      <c r="W13">
        <v>2128.46917996</v>
      </c>
      <c r="X13">
        <v>746104.92167299998</v>
      </c>
      <c r="Y13">
        <v>716496.56228800002</v>
      </c>
      <c r="Z13">
        <v>2529943.56892</v>
      </c>
      <c r="AA13">
        <v>3.7443586525500003E-5</v>
      </c>
      <c r="AB13">
        <f t="shared" si="0"/>
        <v>0.79499602539979675</v>
      </c>
      <c r="AC13">
        <f t="shared" si="5"/>
        <v>2.4650010136205767</v>
      </c>
      <c r="AD13">
        <f t="shared" si="6"/>
        <v>-1.6700049882207799</v>
      </c>
      <c r="AE13" s="2">
        <f t="shared" si="7"/>
        <v>10.740525300466734</v>
      </c>
      <c r="AF13">
        <f t="shared" si="1"/>
        <v>-4.7077659624002024</v>
      </c>
      <c r="AG13" s="1">
        <f t="shared" si="8"/>
        <v>-0.2610207007739449</v>
      </c>
      <c r="AH13" s="1">
        <f t="shared" si="8"/>
        <v>1.0533796298014373</v>
      </c>
      <c r="AI13">
        <f t="shared" si="9"/>
        <v>0.24779357165198596</v>
      </c>
      <c r="AJ13">
        <f t="shared" si="12"/>
        <v>0.21395732368962428</v>
      </c>
      <c r="AK13">
        <f t="shared" si="13"/>
        <v>0.1576137901859756</v>
      </c>
      <c r="AL13">
        <f t="shared" si="2"/>
        <v>1330848.3509603334</v>
      </c>
      <c r="AM13">
        <f t="shared" si="3"/>
        <v>1798642.8269394999</v>
      </c>
      <c r="AN13" s="1">
        <f t="shared" si="14"/>
        <v>-0.61519421014736919</v>
      </c>
      <c r="AO13">
        <f t="shared" si="4"/>
        <v>-0.37516113947091589</v>
      </c>
      <c r="AP13" s="3">
        <v>120000</v>
      </c>
      <c r="AQ13">
        <f t="shared" si="15"/>
        <v>1.3515009622558487</v>
      </c>
      <c r="AR13">
        <f>-1.386/(AE13+1.27)+0.03463</f>
        <v>-8.0768782761494989E-2</v>
      </c>
      <c r="AS13">
        <f t="shared" si="10"/>
        <v>1.3594109987045153</v>
      </c>
      <c r="AT13">
        <f t="shared" si="16"/>
        <v>3.4595118310265036</v>
      </c>
      <c r="AU13" s="1">
        <f t="shared" si="17"/>
        <v>-0.22950064326148401</v>
      </c>
      <c r="AV13">
        <f t="shared" si="18"/>
        <v>-1.600610531245088</v>
      </c>
      <c r="AW13" s="1">
        <f t="shared" si="19"/>
        <v>1.072646821823251</v>
      </c>
      <c r="AX13">
        <f t="shared" si="20"/>
        <v>9.4284185963350566</v>
      </c>
      <c r="AY13">
        <f t="shared" si="11"/>
        <v>2142.1675735633012</v>
      </c>
    </row>
    <row r="14" spans="1:51" x14ac:dyDescent="0.25">
      <c r="A14">
        <v>109.06347563</v>
      </c>
      <c r="B14">
        <v>126.14417440699999</v>
      </c>
      <c r="C14">
        <v>29.042081588199999</v>
      </c>
      <c r="D14">
        <v>98.615094166899993</v>
      </c>
      <c r="E14">
        <v>18.6156993307</v>
      </c>
      <c r="F14">
        <v>37.347834099000004</v>
      </c>
      <c r="G14">
        <v>18.092606342900002</v>
      </c>
      <c r="H14">
        <v>0.65880460280200004</v>
      </c>
      <c r="I14">
        <v>4.4556120212800003</v>
      </c>
      <c r="J14">
        <v>1.07402889061</v>
      </c>
      <c r="K14">
        <v>3.2537295853499999</v>
      </c>
      <c r="L14">
        <v>0.64870092304100002</v>
      </c>
      <c r="M14">
        <v>0.90762858516800005</v>
      </c>
      <c r="N14">
        <v>1.3236755900799999</v>
      </c>
      <c r="O14">
        <v>3.6887399596599999</v>
      </c>
      <c r="P14">
        <v>12.0032834765</v>
      </c>
      <c r="Q14">
        <v>-6.82866772674</v>
      </c>
      <c r="R14">
        <v>47683</v>
      </c>
      <c r="S14">
        <v>822072.84422600002</v>
      </c>
      <c r="T14">
        <v>797466.88931600004</v>
      </c>
      <c r="U14">
        <v>2726370.4817400002</v>
      </c>
      <c r="V14">
        <v>3591.46827269</v>
      </c>
      <c r="W14">
        <v>2346.1114358599998</v>
      </c>
      <c r="X14">
        <v>830251.60526600003</v>
      </c>
      <c r="Y14">
        <v>800323.16002299997</v>
      </c>
      <c r="Z14">
        <v>2792631.0775899999</v>
      </c>
      <c r="AA14">
        <v>3.3088864247400003E-5</v>
      </c>
      <c r="AB14">
        <f t="shared" si="0"/>
        <v>0.61217637854675822</v>
      </c>
      <c r="AC14">
        <f t="shared" si="5"/>
        <v>2.5559099955632094</v>
      </c>
      <c r="AD14">
        <f t="shared" si="6"/>
        <v>-1.9437336170164512</v>
      </c>
      <c r="AE14" s="2">
        <f t="shared" si="7"/>
        <v>11.799224683651081</v>
      </c>
      <c r="AF14">
        <f t="shared" si="1"/>
        <v>-5.3894653597032418</v>
      </c>
      <c r="AG14" s="1">
        <f t="shared" si="8"/>
        <v>-0.27372862879567128</v>
      </c>
      <c r="AH14" s="1">
        <f t="shared" si="8"/>
        <v>1.0586993831843472</v>
      </c>
      <c r="AI14">
        <f t="shared" si="9"/>
        <v>0.25855179774673392</v>
      </c>
      <c r="AJ14">
        <f t="shared" si="12"/>
        <v>0.21624968622931356</v>
      </c>
      <c r="AK14">
        <f t="shared" si="13"/>
        <v>0.17899874918137998</v>
      </c>
      <c r="AL14">
        <f t="shared" si="2"/>
        <v>1474401.9476263335</v>
      </c>
      <c r="AM14">
        <f t="shared" si="3"/>
        <v>1977343.6949454998</v>
      </c>
      <c r="AN14" s="1">
        <f t="shared" si="14"/>
        <v>-0.61652429017766097</v>
      </c>
      <c r="AO14">
        <f t="shared" si="4"/>
        <v>-0.38086311871768991</v>
      </c>
      <c r="AP14" s="3">
        <v>120000</v>
      </c>
      <c r="AQ14">
        <f t="shared" si="15"/>
        <v>1.3411157643469349</v>
      </c>
      <c r="AR14">
        <f>-1.386/(AE14+1.27)+0.03463</f>
        <v>-7.1420667392214449E-2</v>
      </c>
      <c r="AS14">
        <f t="shared" si="10"/>
        <v>1.3581323811731396</v>
      </c>
      <c r="AT14">
        <f t="shared" si="16"/>
        <v>3.4253333696048442</v>
      </c>
      <c r="AU14" s="1">
        <f t="shared" si="17"/>
        <v>-0.21884355100722661</v>
      </c>
      <c r="AV14">
        <f t="shared" si="18"/>
        <v>-1.8194540822523146</v>
      </c>
      <c r="AW14" s="1">
        <f t="shared" si="19"/>
        <v>1.0119947678220562</v>
      </c>
      <c r="AX14">
        <f t="shared" si="20"/>
        <v>10.440413364157113</v>
      </c>
      <c r="AY14">
        <f t="shared" si="11"/>
        <v>2361.2133516477543</v>
      </c>
    </row>
    <row r="15" spans="1:51" x14ac:dyDescent="0.25">
      <c r="A15">
        <v>119.92295608800001</v>
      </c>
      <c r="B15">
        <v>138.41250883399999</v>
      </c>
      <c r="C15">
        <v>30.731518335299999</v>
      </c>
      <c r="D15">
        <v>109.73018993300001</v>
      </c>
      <c r="E15">
        <v>20.468689188900001</v>
      </c>
      <c r="F15">
        <v>42.387849497700003</v>
      </c>
      <c r="G15">
        <v>20.045307816899999</v>
      </c>
      <c r="H15">
        <v>0.66111511786599997</v>
      </c>
      <c r="I15">
        <v>4.95601432524</v>
      </c>
      <c r="J15">
        <v>1.16633857072</v>
      </c>
      <c r="K15">
        <v>3.6424913349599999</v>
      </c>
      <c r="L15">
        <v>0.73265552634200004</v>
      </c>
      <c r="M15">
        <v>1.09031226952</v>
      </c>
      <c r="N15">
        <v>1.32108482211</v>
      </c>
      <c r="O15">
        <v>4.1131236331199998</v>
      </c>
      <c r="P15">
        <v>13.000307788300001</v>
      </c>
      <c r="Q15">
        <v>-7.4620730711999999</v>
      </c>
      <c r="R15">
        <v>47683</v>
      </c>
      <c r="S15">
        <v>906203.10252299998</v>
      </c>
      <c r="T15">
        <v>884136.34347800002</v>
      </c>
      <c r="U15">
        <v>2980152.1319499998</v>
      </c>
      <c r="V15">
        <v>3959.5756648199999</v>
      </c>
      <c r="W15">
        <v>2553.6925211100001</v>
      </c>
      <c r="X15">
        <v>913319.92369199998</v>
      </c>
      <c r="Y15">
        <v>884028.89749899996</v>
      </c>
      <c r="Z15">
        <v>3043429.5137100001</v>
      </c>
      <c r="AA15">
        <v>6.0216086402800002E-5</v>
      </c>
      <c r="AB15">
        <f t="shared" si="0"/>
        <v>0.47374110819143889</v>
      </c>
      <c r="AC15">
        <f t="shared" si="5"/>
        <v>2.6383160723024259</v>
      </c>
      <c r="AD15">
        <f t="shared" si="6"/>
        <v>-2.164574964110987</v>
      </c>
      <c r="AE15" s="2">
        <f t="shared" si="7"/>
        <v>12.842394085569522</v>
      </c>
      <c r="AF15">
        <f t="shared" si="1"/>
        <v>-6.026412785958561</v>
      </c>
      <c r="AG15" s="1">
        <f t="shared" si="8"/>
        <v>-0.22084134709453584</v>
      </c>
      <c r="AH15" s="1">
        <f t="shared" si="8"/>
        <v>1.0431694019184405</v>
      </c>
      <c r="AI15">
        <f t="shared" si="9"/>
        <v>0.21170228602219121</v>
      </c>
      <c r="AJ15">
        <f t="shared" si="12"/>
        <v>0.2177898087145983</v>
      </c>
      <c r="AK15">
        <f t="shared" si="13"/>
        <v>0.14144278474134586</v>
      </c>
      <c r="AL15">
        <f t="shared" si="2"/>
        <v>1613592.7783003331</v>
      </c>
      <c r="AM15">
        <f t="shared" si="3"/>
        <v>2144755.1031145002</v>
      </c>
      <c r="AN15" s="1">
        <f t="shared" si="14"/>
        <v>-0.61741913464883347</v>
      </c>
      <c r="AO15">
        <f t="shared" si="4"/>
        <v>-0.3878102228713543</v>
      </c>
      <c r="AP15" s="3">
        <v>120000</v>
      </c>
      <c r="AQ15">
        <f t="shared" si="15"/>
        <v>1.3291799095516921</v>
      </c>
      <c r="AR15">
        <f>-1.386/(AE15+1.27)+0.03463</f>
        <v>-6.358154310148123E-2</v>
      </c>
      <c r="AS15">
        <f t="shared" si="10"/>
        <v>1.3566779581793642</v>
      </c>
      <c r="AT15">
        <f t="shared" si="16"/>
        <v>3.386576359388374</v>
      </c>
      <c r="AU15" s="1">
        <f t="shared" si="17"/>
        <v>-0.21119619676128426</v>
      </c>
      <c r="AV15">
        <f t="shared" si="18"/>
        <v>-2.030650279013599</v>
      </c>
      <c r="AW15" s="1">
        <f t="shared" si="19"/>
        <v>0.9697248829399796</v>
      </c>
      <c r="AX15">
        <f t="shared" si="20"/>
        <v>11.410138247097093</v>
      </c>
      <c r="AY15">
        <f t="shared" si="11"/>
        <v>2568.1640328165322</v>
      </c>
    </row>
    <row r="16" spans="1:51" x14ac:dyDescent="0.25">
      <c r="A16">
        <v>130.217041959</v>
      </c>
      <c r="B16">
        <v>149.91682794100001</v>
      </c>
      <c r="C16">
        <v>31.852444745700002</v>
      </c>
      <c r="D16">
        <v>121.077737085</v>
      </c>
      <c r="E16">
        <v>22.2574260586</v>
      </c>
      <c r="F16">
        <v>47.7917174233</v>
      </c>
      <c r="G16">
        <v>22.127189157499998</v>
      </c>
      <c r="H16">
        <v>0.66594250295500002</v>
      </c>
      <c r="I16">
        <v>5.4701829599599998</v>
      </c>
      <c r="J16">
        <v>1.26350677038</v>
      </c>
      <c r="K16">
        <v>4.0559233585000003</v>
      </c>
      <c r="L16">
        <v>0.78991504948799995</v>
      </c>
      <c r="M16">
        <v>1.2612146468000001</v>
      </c>
      <c r="N16">
        <v>1.4134102715600001</v>
      </c>
      <c r="O16">
        <v>4.5023626993299999</v>
      </c>
      <c r="P16">
        <v>14.0006306308</v>
      </c>
      <c r="Q16">
        <v>-8.11294591471</v>
      </c>
      <c r="R16">
        <v>47670</v>
      </c>
      <c r="S16">
        <v>986732.83600300003</v>
      </c>
      <c r="T16">
        <v>967341.59663100005</v>
      </c>
      <c r="U16">
        <v>3218853.4566600001</v>
      </c>
      <c r="V16">
        <v>4292.4899902400002</v>
      </c>
      <c r="W16">
        <v>2732.59069761</v>
      </c>
      <c r="X16">
        <v>989561.304259</v>
      </c>
      <c r="Y16">
        <v>963508.82460299996</v>
      </c>
      <c r="Z16">
        <v>3262105.5485399999</v>
      </c>
      <c r="AA16">
        <v>2.3886452174799998E-5</v>
      </c>
      <c r="AB16">
        <f t="shared" si="0"/>
        <v>0.18450674208951856</v>
      </c>
      <c r="AC16">
        <f t="shared" si="5"/>
        <v>2.7080696681794678</v>
      </c>
      <c r="AD16">
        <f t="shared" si="6"/>
        <v>-2.5235629260899493</v>
      </c>
      <c r="AE16" s="2">
        <f t="shared" si="7"/>
        <v>13.939128383436827</v>
      </c>
      <c r="AF16">
        <f t="shared" si="1"/>
        <v>-6.8158085733104814</v>
      </c>
      <c r="AG16" s="1">
        <f t="shared" si="8"/>
        <v>-0.35898796197896221</v>
      </c>
      <c r="AH16" s="1">
        <f t="shared" si="8"/>
        <v>1.0967342978673056</v>
      </c>
      <c r="AI16">
        <f t="shared" si="9"/>
        <v>0.32732446015141975</v>
      </c>
      <c r="AJ16">
        <f t="shared" si="12"/>
        <v>0.21994804793876821</v>
      </c>
      <c r="AK16">
        <f t="shared" si="13"/>
        <v>0.26469412729394198</v>
      </c>
      <c r="AL16">
        <f t="shared" si="2"/>
        <v>1738391.8924673332</v>
      </c>
      <c r="AM16">
        <f t="shared" si="3"/>
        <v>2285570.4841089998</v>
      </c>
      <c r="AN16" s="1">
        <f t="shared" si="14"/>
        <v>-0.61867478651380448</v>
      </c>
      <c r="AO16">
        <f t="shared" si="4"/>
        <v>-0.3963417830412741</v>
      </c>
      <c r="AP16" s="3">
        <v>120000</v>
      </c>
      <c r="AQ16">
        <f t="shared" si="15"/>
        <v>1.3147613573283785</v>
      </c>
      <c r="AR16">
        <f>-1.386/(AE16+1.27)+0.03463</f>
        <v>-5.6499482575043107E-2</v>
      </c>
      <c r="AS16">
        <f t="shared" si="10"/>
        <v>1.3561308502824347</v>
      </c>
      <c r="AT16">
        <f t="shared" si="16"/>
        <v>3.340489929504721</v>
      </c>
      <c r="AU16" s="1">
        <f t="shared" si="17"/>
        <v>-0.18849738732554316</v>
      </c>
      <c r="AV16">
        <f t="shared" si="18"/>
        <v>-2.2191476663391421</v>
      </c>
      <c r="AW16" s="1">
        <f t="shared" si="19"/>
        <v>0.85700868496918625</v>
      </c>
      <c r="AX16">
        <f t="shared" si="20"/>
        <v>12.267146932066279</v>
      </c>
      <c r="AY16">
        <f t="shared" si="11"/>
        <v>2743.74210855725</v>
      </c>
    </row>
    <row r="17" spans="1:51" x14ac:dyDescent="0.25">
      <c r="A17">
        <v>135.49069329700001</v>
      </c>
      <c r="B17">
        <v>155.70374299599999</v>
      </c>
      <c r="C17">
        <v>29.971940607299999</v>
      </c>
      <c r="D17">
        <v>132.14306248700001</v>
      </c>
      <c r="E17">
        <v>24.069580151299999</v>
      </c>
      <c r="F17">
        <v>53.055123508699999</v>
      </c>
      <c r="G17">
        <v>23.886923625400001</v>
      </c>
      <c r="H17">
        <v>0.69610358337599998</v>
      </c>
      <c r="I17">
        <v>6.0306414186500001</v>
      </c>
      <c r="J17">
        <v>1.41518449901</v>
      </c>
      <c r="K17">
        <v>4.4631540857000003</v>
      </c>
      <c r="L17">
        <v>0.85424448624299998</v>
      </c>
      <c r="M17">
        <v>1.43381284375</v>
      </c>
      <c r="N17">
        <v>1.47614864415</v>
      </c>
      <c r="O17">
        <v>4.4674771723599997</v>
      </c>
      <c r="P17">
        <v>15.0007365654</v>
      </c>
      <c r="Q17">
        <v>-8.9515486746799997</v>
      </c>
      <c r="R17">
        <v>47542</v>
      </c>
      <c r="S17">
        <v>1008448.13989</v>
      </c>
      <c r="T17">
        <v>1005964.0382299999</v>
      </c>
      <c r="U17">
        <v>3156689.06464</v>
      </c>
      <c r="V17">
        <v>4229.3303813900002</v>
      </c>
      <c r="W17">
        <v>2644.8836917399999</v>
      </c>
      <c r="X17">
        <v>1005764.8695499999</v>
      </c>
      <c r="Y17">
        <v>1007540.63148</v>
      </c>
      <c r="Z17">
        <v>3178026.2448499999</v>
      </c>
      <c r="AA17">
        <v>7.7391376877300003E-5</v>
      </c>
      <c r="AB17">
        <f t="shared" si="0"/>
        <v>-1.6226043161094106</v>
      </c>
      <c r="AC17">
        <f t="shared" si="5"/>
        <v>2.7037338057634561</v>
      </c>
      <c r="AD17">
        <f t="shared" si="6"/>
        <v>-4.3263381218728671</v>
      </c>
      <c r="AE17" s="2">
        <f t="shared" si="7"/>
        <v>15.541604670769804</v>
      </c>
      <c r="AF17">
        <f t="shared" si="1"/>
        <v>-9.1229725988094117</v>
      </c>
      <c r="AG17" s="1">
        <f t="shared" si="8"/>
        <v>-1.8027751957829179</v>
      </c>
      <c r="AH17" s="1">
        <f t="shared" si="8"/>
        <v>1.6024762873329763</v>
      </c>
      <c r="AI17">
        <f t="shared" si="9"/>
        <v>1.1249933680973849</v>
      </c>
      <c r="AJ17">
        <f t="shared" si="12"/>
        <v>0.23242079888052447</v>
      </c>
      <c r="AK17">
        <f t="shared" si="13"/>
        <v>1.0618949311946746</v>
      </c>
      <c r="AL17">
        <f t="shared" si="2"/>
        <v>1730443.9152933334</v>
      </c>
      <c r="AM17">
        <f t="shared" si="3"/>
        <v>2171373.4943349999</v>
      </c>
      <c r="AN17" s="1">
        <f t="shared" si="14"/>
        <v>-0.62596972768828685</v>
      </c>
      <c r="AO17">
        <f t="shared" si="4"/>
        <v>-0.43352041490019766</v>
      </c>
      <c r="AP17" s="3">
        <v>120000</v>
      </c>
      <c r="AQ17">
        <f t="shared" si="15"/>
        <v>1.2548072059110469</v>
      </c>
      <c r="AR17">
        <f>-1.386/(AE17+1.27)+0.03463</f>
        <v>-4.7813052114461539E-2</v>
      </c>
      <c r="AS17">
        <f t="shared" si="10"/>
        <v>1.3652853847882489</v>
      </c>
      <c r="AT17">
        <f t="shared" si="16"/>
        <v>3.1570233560918926</v>
      </c>
      <c r="AU17" s="1">
        <f t="shared" si="17"/>
        <v>1.1923659578937949E-2</v>
      </c>
      <c r="AV17">
        <f t="shared" si="18"/>
        <v>-2.207224006760204</v>
      </c>
      <c r="AW17" s="1">
        <f t="shared" si="19"/>
        <v>-5.1302033365212225E-2</v>
      </c>
      <c r="AX17">
        <f t="shared" si="20"/>
        <v>12.215844898701066</v>
      </c>
      <c r="AY17">
        <f t="shared" si="11"/>
        <v>2613.9918083277498</v>
      </c>
    </row>
    <row r="18" spans="1:51" x14ac:dyDescent="0.25">
      <c r="A18">
        <v>130.89123858100001</v>
      </c>
      <c r="B18">
        <v>146.846830842</v>
      </c>
      <c r="C18">
        <v>21.0807066062</v>
      </c>
      <c r="D18">
        <v>143.080167262</v>
      </c>
      <c r="E18">
        <v>25.792771013900001</v>
      </c>
      <c r="F18">
        <v>58.283151846700001</v>
      </c>
      <c r="G18">
        <v>25.861702171099999</v>
      </c>
      <c r="H18">
        <v>0.72502922547799997</v>
      </c>
      <c r="I18">
        <v>6.8402246841699998</v>
      </c>
      <c r="J18">
        <v>1.8568751287900001</v>
      </c>
      <c r="K18">
        <v>4.8810805108600004</v>
      </c>
      <c r="L18">
        <v>0.91142234604899997</v>
      </c>
      <c r="M18">
        <v>1.61692407431</v>
      </c>
      <c r="N18">
        <v>1.5273746613600001</v>
      </c>
      <c r="O18">
        <v>3.63819927113</v>
      </c>
      <c r="P18">
        <v>16.0030700497</v>
      </c>
      <c r="Q18">
        <v>-10.041331789699999</v>
      </c>
      <c r="R18">
        <v>47242</v>
      </c>
      <c r="S18">
        <v>957688.61909399997</v>
      </c>
      <c r="T18">
        <v>1002868.0718499999</v>
      </c>
      <c r="U18">
        <v>2857226.3953800001</v>
      </c>
      <c r="V18">
        <v>3638.0017449100001</v>
      </c>
      <c r="W18">
        <v>2225.9333176800001</v>
      </c>
      <c r="X18">
        <v>923238.16423800006</v>
      </c>
      <c r="Y18">
        <v>968096.71285600006</v>
      </c>
      <c r="Z18">
        <v>2702543.4349000002</v>
      </c>
      <c r="AA18">
        <v>9.4789553101600006E-5</v>
      </c>
      <c r="AB18">
        <f t="shared" si="0"/>
        <v>-3.3556936808933902</v>
      </c>
      <c r="AC18">
        <f t="shared" si="5"/>
        <v>2.590222998070026</v>
      </c>
      <c r="AD18">
        <f t="shared" si="6"/>
        <v>-5.9459166789634157</v>
      </c>
      <c r="AE18" s="2">
        <f t="shared" si="7"/>
        <v>17.121634609997798</v>
      </c>
      <c r="AF18">
        <f t="shared" si="1"/>
        <v>-11.35722870574339</v>
      </c>
      <c r="AG18" s="1">
        <f t="shared" si="8"/>
        <v>-1.6195785570905485</v>
      </c>
      <c r="AH18" s="1">
        <f t="shared" si="8"/>
        <v>1.5800299392279946</v>
      </c>
      <c r="AI18">
        <f t="shared" si="9"/>
        <v>1.025030296503038</v>
      </c>
      <c r="AJ18">
        <f t="shared" si="12"/>
        <v>0.25475598559989593</v>
      </c>
      <c r="AK18">
        <f t="shared" si="13"/>
        <v>0.94938496880229839</v>
      </c>
      <c r="AL18">
        <f t="shared" si="2"/>
        <v>1531292.7706646668</v>
      </c>
      <c r="AM18">
        <f t="shared" si="3"/>
        <v>1756875.9963530002</v>
      </c>
      <c r="AN18" s="1">
        <f t="shared" si="14"/>
        <v>-0.63919854715842028</v>
      </c>
      <c r="AO18">
        <f t="shared" si="4"/>
        <v>-0.51255786911094847</v>
      </c>
      <c r="AP18" s="3">
        <v>120000</v>
      </c>
      <c r="AQ18">
        <f t="shared" si="15"/>
        <v>1.1473155427948749</v>
      </c>
      <c r="AR18">
        <f>-1.386/(AE18+1.27)+0.03463</f>
        <v>-4.0730348842868074E-2</v>
      </c>
      <c r="AS18">
        <f t="shared" si="10"/>
        <v>1.3849149788578716</v>
      </c>
      <c r="AT18">
        <f t="shared" si="16"/>
        <v>2.8578158925006512</v>
      </c>
      <c r="AU18" s="1">
        <f t="shared" si="17"/>
        <v>0.29029965717747763</v>
      </c>
      <c r="AV18">
        <f t="shared" si="18"/>
        <v>-1.9169243495827264</v>
      </c>
      <c r="AW18" s="1">
        <f t="shared" si="19"/>
        <v>-1.1395204571695694</v>
      </c>
      <c r="AX18">
        <f t="shared" si="20"/>
        <v>11.076324441531497</v>
      </c>
      <c r="AY18">
        <f t="shared" si="11"/>
        <v>2131.3086696379314</v>
      </c>
    </row>
    <row r="19" spans="1:51" x14ac:dyDescent="0.25">
      <c r="A19">
        <v>129.31573498500001</v>
      </c>
      <c r="B19">
        <v>140.524043455</v>
      </c>
      <c r="C19">
        <v>18.402420664800001</v>
      </c>
      <c r="D19">
        <v>151.46015503000001</v>
      </c>
      <c r="E19">
        <v>27.588417791200001</v>
      </c>
      <c r="F19">
        <v>62.356483160000003</v>
      </c>
      <c r="G19">
        <v>27.017061713099999</v>
      </c>
      <c r="H19">
        <v>0.74137821357800004</v>
      </c>
      <c r="I19">
        <v>7.6946428315400004</v>
      </c>
      <c r="J19">
        <v>2.3260797074899999</v>
      </c>
      <c r="K19">
        <v>5.2148127776099997</v>
      </c>
      <c r="L19">
        <v>0.99220946882299998</v>
      </c>
      <c r="M19">
        <v>1.7604827650799999</v>
      </c>
      <c r="N19">
        <v>1.56840581773</v>
      </c>
      <c r="O19">
        <v>3.2005869792000001</v>
      </c>
      <c r="P19">
        <v>17.0001974077</v>
      </c>
      <c r="Q19">
        <v>-10.9979794178</v>
      </c>
      <c r="R19">
        <v>47076</v>
      </c>
      <c r="S19">
        <v>905007.03319900006</v>
      </c>
      <c r="T19">
        <v>939176.20450500003</v>
      </c>
      <c r="U19">
        <v>2475295.9891300001</v>
      </c>
      <c r="V19">
        <v>3428.0595346099999</v>
      </c>
      <c r="W19">
        <v>2059.7841206500002</v>
      </c>
      <c r="X19">
        <v>896398.76005499996</v>
      </c>
      <c r="Y19">
        <v>943381.06793699996</v>
      </c>
      <c r="Z19">
        <v>2516440.6261200001</v>
      </c>
      <c r="AA19">
        <v>8.5808689099399994E-5</v>
      </c>
      <c r="AB19">
        <f t="shared" si="0"/>
        <v>-4.3352486826864656</v>
      </c>
    </row>
    <row r="20" spans="1:51" x14ac:dyDescent="0.25">
      <c r="A20">
        <v>129.56028019199999</v>
      </c>
      <c r="B20">
        <v>138.469678219</v>
      </c>
      <c r="C20">
        <v>19.408520859100001</v>
      </c>
      <c r="D20">
        <v>159.77468834300001</v>
      </c>
      <c r="E20">
        <v>28.628222138000002</v>
      </c>
      <c r="F20">
        <v>67.180323996799999</v>
      </c>
      <c r="G20">
        <v>28.4087478768</v>
      </c>
      <c r="H20">
        <v>0.754488016288</v>
      </c>
      <c r="I20">
        <v>8.4314510642399991</v>
      </c>
      <c r="J20">
        <v>2.79176977859</v>
      </c>
      <c r="K20">
        <v>5.5612897834100004</v>
      </c>
      <c r="L20">
        <v>1.05899310426</v>
      </c>
      <c r="M20">
        <v>1.93158128944</v>
      </c>
      <c r="N20">
        <v>1.6145293753000001</v>
      </c>
      <c r="O20">
        <v>2.98400112737</v>
      </c>
      <c r="P20">
        <v>18.0009161648</v>
      </c>
      <c r="Q20">
        <v>-11.8842148846</v>
      </c>
      <c r="R20">
        <v>46976</v>
      </c>
      <c r="S20">
        <v>840446.83053399995</v>
      </c>
      <c r="T20">
        <v>896413.49994100002</v>
      </c>
      <c r="U20">
        <v>2182449.3098200001</v>
      </c>
      <c r="V20">
        <v>3379.4094467800001</v>
      </c>
      <c r="W20">
        <v>1994.4083078900001</v>
      </c>
      <c r="X20">
        <v>885414.61884000001</v>
      </c>
      <c r="Y20">
        <v>940771.97788999998</v>
      </c>
      <c r="Z20">
        <v>2450479.5971400002</v>
      </c>
      <c r="AA20">
        <v>1.4427398441599999E-4</v>
      </c>
      <c r="AB20">
        <f t="shared" si="0"/>
        <v>-5.1207268259545913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</dc:creator>
  <cp:lastModifiedBy>Cheng</cp:lastModifiedBy>
  <cp:revision>0</cp:revision>
  <dcterms:created xsi:type="dcterms:W3CDTF">2016-01-30T02:28:55Z</dcterms:created>
  <dcterms:modified xsi:type="dcterms:W3CDTF">2016-03-13T10:26:06Z</dcterms:modified>
  <dc:language>en-US</dc:language>
</cp:coreProperties>
</file>