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OLO\Google Drive\2 - RALLYES\TC TIERRA\2021\FELIX\DOCUMENTACION PRUEBA\DOCUMENTACION WEB\"/>
    </mc:Choice>
  </mc:AlternateContent>
  <bookViews>
    <workbookView xWindow="16200" yWindow="465" windowWidth="26940" windowHeight="26415" tabRatio="756"/>
  </bookViews>
  <sheets>
    <sheet name=" Boletín de Inscripción " sheetId="1" r:id="rId1"/>
    <sheet name="HOJA EXPORTACION" sheetId="6" state="hidden" r:id="rId2"/>
    <sheet name="Exportacion" sheetId="5" r:id="rId3"/>
    <sheet name=" Derechos de Inscripción " sheetId="2" state="hidden" r:id="rId4"/>
    <sheet name=" Datos de Organizadores " sheetId="3" state="hidden" r:id="rId5"/>
  </sheets>
  <externalReferences>
    <externalReference r:id="rId6"/>
  </externalReferences>
  <definedNames>
    <definedName name="AGRUP">' Datos de Organizadores '!$P$33</definedName>
    <definedName name="Ambos">' Datos de Organizadores '!$O$28</definedName>
    <definedName name="_xlnm.Print_Area" localSheetId="0">' Boletín de Inscripción '!$B$11:$AH$183</definedName>
    <definedName name="Autonomico">' Datos de Organizadores '!$P$14</definedName>
    <definedName name="Auxiliar">' Datos de Organizadores '!$P$8</definedName>
    <definedName name="Blanco">' Datos de Organizadores '!$P$16</definedName>
    <definedName name="Campeonato">' Datos de Organizadores '!$P$28</definedName>
    <definedName name="cc">' Boletín de Inscripción '!$C$70</definedName>
    <definedName name="Cierre">' Derechos de Inscripción '!#REF!</definedName>
    <definedName name="CILINDRADA">' Boletín de Inscripción '!$C$68</definedName>
    <definedName name="CLASE">' Datos de Organizadores '!$P$39</definedName>
    <definedName name="Clasicos">' Datos de Organizadores '!$P$15</definedName>
    <definedName name="Derechos1">' Derechos de Inscripción '!$J$29</definedName>
    <definedName name="Derechos2">' Derechos de Inscripción '!$M$29</definedName>
    <definedName name="DHF">' Datos de Organizadores '!$P$37</definedName>
    <definedName name="DIVISION">' Datos de Organizadores '!$P$35</definedName>
    <definedName name="Divisiones">' Datos de Organizadores '!$Q$20:$T$24</definedName>
    <definedName name="DniCifA1">' Boletín de Inscripción '!#REF!</definedName>
    <definedName name="DniCifA2">' Boletín de Inscripción '!#REF!</definedName>
    <definedName name="DniCifAux">' Boletín de Inscripción '!#REF!</definedName>
    <definedName name="DNICIFCONCURSANTE">' Boletín de Inscripción '!$Q$39</definedName>
    <definedName name="DniCifO1">' Boletín de Inscripción '!#REF!</definedName>
    <definedName name="DniCifO2">' Boletín de Inscripción '!#REF!</definedName>
    <definedName name="DniCifR1">' Boletín de Inscripción '!#REF!</definedName>
    <definedName name="DniCifR2">' Boletín de Inscripción '!#REF!</definedName>
    <definedName name="DNICONCURSANTE">' Boletín de Inscripción '!$Q$39</definedName>
    <definedName name="Efectivo">' Datos de Organizadores '!$P$18</definedName>
    <definedName name="España">' Datos de Organizadores '!$P$13</definedName>
    <definedName name="Fechadia">' Boletín de Inscripción '!$G$12</definedName>
    <definedName name="Fecharecepcion">' Boletín de Inscripción '!$W$25</definedName>
    <definedName name="GD">' Datos de Organizadores '!$P$42</definedName>
    <definedName name="Grupo">' Datos de Organizadores '!$P$31</definedName>
    <definedName name="Historicos">' Datos de Organizadores '!$W$29</definedName>
    <definedName name="Inicio">' Boletín de Inscripción '!#REF!</definedName>
    <definedName name="IVA">' Datos de Organizadores '!$P$17</definedName>
    <definedName name="LicenciaA1">' Boletín de Inscripción '!#REF!</definedName>
    <definedName name="LicenciaA2">' Boletín de Inscripción '!#REF!</definedName>
    <definedName name="LicenciaAux">' Boletín de Inscripción '!#REF!</definedName>
    <definedName name="LicenciaO1">' Boletín de Inscripción '!#REF!</definedName>
    <definedName name="LicenciaO2">' Boletín de Inscripción '!#REF!</definedName>
    <definedName name="LicenciaR1">' Boletín de Inscripción '!#REF!</definedName>
    <definedName name="LicenciaR2">' Boletín de Inscripción '!#REF!</definedName>
    <definedName name="MarcaOuvreur">' Boletín de Inscripción '!#REF!</definedName>
    <definedName name="MatriculaOuvreur">' Boletín de Inscripción '!#REF!</definedName>
    <definedName name="ModeloOuvreur">' Boletín de Inscripción '!#REF!</definedName>
    <definedName name="NombreA1">' Boletín de Inscripción '!#REF!</definedName>
    <definedName name="NombreA2">' Boletín de Inscripción '!#REF!</definedName>
    <definedName name="NombreAux">' Boletín de Inscripción '!#REF!</definedName>
    <definedName name="NombreO1">' Boletín de Inscripción '!#REF!</definedName>
    <definedName name="NombreO2">' Boletín de Inscripción '!#REF!</definedName>
    <definedName name="NombreR1">' Boletín de Inscripción '!#REF!</definedName>
    <definedName name="NombreR2">' Boletín de Inscripción '!#REF!</definedName>
    <definedName name="Numrallye">' Datos de Organizadores '!$P$3</definedName>
    <definedName name="Opcion">' Datos de Organizadores '!$T$4</definedName>
    <definedName name="Opcion2">' Datos de Organizadores '!$T$5</definedName>
    <definedName name="Opciones">' Boletín de Inscripción '!$B$9</definedName>
    <definedName name="Ouvreur">' Datos de Organizadores '!$P$7</definedName>
    <definedName name="PrimerApellidoA1">' Boletín de Inscripción '!#REF!</definedName>
    <definedName name="PrimerApellidoA2">' Boletín de Inscripción '!#REF!</definedName>
    <definedName name="PrimerApellidoAux">' Boletín de Inscripción '!#REF!</definedName>
    <definedName name="PrimerApellidoO1">' Boletín de Inscripción '!#REF!</definedName>
    <definedName name="PrimerApellidoO2">' Boletín de Inscripción '!#REF!</definedName>
    <definedName name="PrimerApellidoR1">' Boletín de Inscripción '!#REF!</definedName>
    <definedName name="PrimerApellidoR2">' Boletín de Inscripción '!#REF!</definedName>
    <definedName name="Publicidad">' Datos de Organizadores '!$P$4</definedName>
    <definedName name="SegundoApellidoA1">' Boletín de Inscripción '!#REF!</definedName>
    <definedName name="SegundoApellidoA2">' Boletín de Inscripción '!#REF!</definedName>
    <definedName name="SegundoApellidoAux">' Boletín de Inscripción '!#REF!</definedName>
    <definedName name="SegundoApellidoO1">' Boletín de Inscripción '!#REF!</definedName>
    <definedName name="SegundoApellidoO2">' Boletín de Inscripción '!#REF!</definedName>
    <definedName name="SegundoApellidoR1">' Boletín de Inscripción '!#REF!</definedName>
    <definedName name="SegundoApellidoR2">' Boletín de Inscripción '!#REF!</definedName>
    <definedName name="Shakedown">' Datos de Organizadores '!$P$5</definedName>
    <definedName name="Tabla_datos">' Datos de Organizadores '!$A$3:$M$8</definedName>
    <definedName name="TablaGrupos">' Datos de Organizadores '!$Q$28:$T$39</definedName>
    <definedName name="Trofeo1">' Datos de Organizadores '!#REF!</definedName>
    <definedName name="Trofeo10">' Datos de Organizadores '!$P$12</definedName>
    <definedName name="Trofeo2">' Datos de Organizadores '!#REF!</definedName>
    <definedName name="Trofeo3">' Datos de Organizadores '!#REF!</definedName>
    <definedName name="Trofeo4">' Datos de Organizadores '!#REF!</definedName>
    <definedName name="Trofeo5">' Datos de Organizadores '!#REF!</definedName>
    <definedName name="Trofeo6">' Datos de Organizadores '!#REF!</definedName>
    <definedName name="Trofeo7">' Datos de Organizadores '!$P$9</definedName>
    <definedName name="Trofeo8">' Datos de Organizadores '!$P$10</definedName>
    <definedName name="Trofeo9">' Datos de Organizadores '!$P$11</definedName>
    <definedName name="Turbo">' Datos de Organizadores '!$N$27</definedName>
    <definedName name="Valpubli">' Datos de Organizadores '!$R$4</definedName>
  </definedNames>
  <calcPr calcId="162913"/>
  <webPublishObjects count="1">
    <webPublishObject id="8997" divId="inscripcion_RALLYE_140807_8997" destinationFile="E:\Mis documentos\Google Drive\2014\Hojas de INSCRIPCION\inscripcion_RALLYE_140807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" i="3" l="1"/>
  <c r="P33" i="3"/>
  <c r="P37" i="3" s="1"/>
  <c r="K86" i="1"/>
  <c r="M31" i="2"/>
  <c r="AC3" i="5" l="1"/>
  <c r="AB3" i="5"/>
  <c r="AA3" i="5"/>
  <c r="W3" i="5"/>
  <c r="T3" i="5"/>
  <c r="S3" i="5"/>
  <c r="R3" i="5"/>
  <c r="Q3" i="5"/>
  <c r="O3" i="5"/>
  <c r="N3" i="5"/>
  <c r="M3" i="5"/>
  <c r="L3" i="5"/>
  <c r="K3" i="5"/>
  <c r="J3" i="5"/>
  <c r="I3" i="5"/>
  <c r="G3" i="5"/>
  <c r="E3" i="5"/>
  <c r="D3" i="5"/>
  <c r="C3" i="5"/>
  <c r="B3" i="5"/>
  <c r="U3" i="5"/>
  <c r="F3" i="5"/>
  <c r="J29" i="2" l="1"/>
  <c r="J31" i="2"/>
  <c r="H25" i="2"/>
  <c r="D25" i="2"/>
  <c r="F23" i="2"/>
  <c r="D24" i="2"/>
  <c r="D23" i="2"/>
  <c r="D22" i="2"/>
  <c r="D21" i="2"/>
  <c r="B18" i="2"/>
  <c r="D16" i="2"/>
  <c r="L118" i="1" l="1"/>
  <c r="AC3" i="6" l="1"/>
  <c r="AB3" i="6"/>
  <c r="M3" i="6"/>
  <c r="E3" i="6"/>
  <c r="AA3" i="6"/>
  <c r="Q68" i="1"/>
  <c r="W3" i="6"/>
  <c r="U3" i="6"/>
  <c r="T3" i="6"/>
  <c r="S3" i="6"/>
  <c r="R3" i="6"/>
  <c r="Q3" i="6"/>
  <c r="AG57" i="1"/>
  <c r="O3" i="6"/>
  <c r="N3" i="6"/>
  <c r="L3" i="6"/>
  <c r="K3" i="6"/>
  <c r="J3" i="6"/>
  <c r="I3" i="6"/>
  <c r="AG48" i="1"/>
  <c r="G3" i="6"/>
  <c r="F3" i="6"/>
  <c r="D3" i="6"/>
  <c r="C3" i="6"/>
  <c r="B3" i="6"/>
  <c r="C70" i="1"/>
  <c r="C18" i="1"/>
  <c r="C122" i="1" s="1"/>
  <c r="C28" i="1"/>
  <c r="C22" i="1"/>
  <c r="C21" i="1"/>
  <c r="D83" i="1"/>
  <c r="Z18" i="1"/>
  <c r="Z122" i="1" s="1"/>
  <c r="M29" i="2"/>
  <c r="F25" i="2"/>
  <c r="Q64" i="1"/>
  <c r="P3" i="3"/>
  <c r="T4" i="3"/>
  <c r="B8" i="1" s="1"/>
  <c r="R5" i="3"/>
  <c r="T5" i="3"/>
  <c r="B9" i="1" s="1"/>
  <c r="R7" i="3"/>
  <c r="R8" i="3"/>
  <c r="R9" i="3"/>
  <c r="R10" i="3"/>
  <c r="R11" i="3"/>
  <c r="R12" i="3"/>
  <c r="R13" i="3"/>
  <c r="R14" i="3"/>
  <c r="R15" i="3"/>
  <c r="R17" i="3"/>
  <c r="G12" i="1"/>
  <c r="C24" i="1"/>
  <c r="G125" i="1"/>
  <c r="AE127" i="1"/>
  <c r="G129" i="1"/>
  <c r="H3" i="6" l="1"/>
  <c r="H3" i="5"/>
  <c r="P3" i="6"/>
  <c r="P3" i="5"/>
  <c r="P35" i="3"/>
  <c r="V3" i="5"/>
  <c r="Y3" i="6"/>
  <c r="Y3" i="5"/>
  <c r="V3" i="6"/>
  <c r="AA64" i="1"/>
  <c r="C86" i="1"/>
  <c r="G86" i="1" s="1"/>
  <c r="C26" i="1"/>
  <c r="Q65" i="1" l="1"/>
  <c r="X3" i="5" l="1"/>
  <c r="Z127" i="1"/>
  <c r="P39" i="3"/>
  <c r="W68" i="1" s="1"/>
  <c r="X3" i="6"/>
  <c r="Z3" i="6" l="1"/>
  <c r="Z3" i="5"/>
</calcChain>
</file>

<file path=xl/comments1.xml><?xml version="1.0" encoding="utf-8"?>
<comments xmlns="http://schemas.openxmlformats.org/spreadsheetml/2006/main">
  <authors>
    <author>José Ramón Gonzalez</author>
    <author>.</author>
  </authors>
  <commentList>
    <comment ref="E75" authorId="0" shapeId="0">
      <text>
        <r>
          <rPr>
            <b/>
            <sz val="8"/>
            <color indexed="81"/>
            <rFont val="Tahoma"/>
            <family val="2"/>
          </rPr>
          <t xml:space="preserve">Premios en metálico:
</t>
        </r>
        <r>
          <rPr>
            <sz val="8"/>
            <color indexed="81"/>
            <rFont val="Tahoma"/>
            <family val="2"/>
          </rPr>
          <t>Rellene este apartado con los datos de la persona física o jurídica a quien deban abonarse los premios en metálico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86" authorId="1" shapeId="0">
      <text>
        <r>
          <rPr>
            <b/>
            <sz val="9"/>
            <color indexed="10"/>
            <rFont val="Calibri"/>
            <family val="2"/>
          </rPr>
          <t>¡¡¡ ATENCION !!!</t>
        </r>
        <r>
          <rPr>
            <b/>
            <sz val="9"/>
            <color indexed="81"/>
            <rFont val="Calibri"/>
            <family val="2"/>
          </rPr>
          <t xml:space="preserve">
Dato obligatorio: </t>
        </r>
        <r>
          <rPr>
            <sz val="9"/>
            <color indexed="81"/>
            <rFont val="Calibri"/>
            <family val="2"/>
          </rPr>
          <t>Consulte el Reglamento Particular o la Web del Organizador para obtener el importe de la inscripción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1" shapeId="0">
      <text>
        <r>
          <rPr>
            <b/>
            <sz val="9"/>
            <color rgb="FFDD0806"/>
            <rFont val="Calibri"/>
            <family val="2"/>
          </rPr>
          <t>¡¡¡ ATENCION !!!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Dato obligatorio: </t>
        </r>
        <r>
          <rPr>
            <sz val="9"/>
            <color rgb="FF000000"/>
            <rFont val="Calibri"/>
            <family val="2"/>
          </rPr>
          <t>Consulte el Reglamento Particular o la Web del Organizador para obtener el importe de la inscripción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<sst xmlns="http://schemas.openxmlformats.org/spreadsheetml/2006/main" count="576" uniqueCount="355">
  <si>
    <t>DATOS PERSONALES</t>
  </si>
  <si>
    <t>Nombre:</t>
  </si>
  <si>
    <t>Dirección</t>
  </si>
  <si>
    <t>C.P.:</t>
  </si>
  <si>
    <t>Población:</t>
  </si>
  <si>
    <t>Provincia:</t>
  </si>
  <si>
    <t>País:</t>
  </si>
  <si>
    <t>Licencia:</t>
  </si>
  <si>
    <t>NIF / CIF:</t>
  </si>
  <si>
    <t>Copia:</t>
  </si>
  <si>
    <t>Teléfono:</t>
  </si>
  <si>
    <t>FAX:</t>
  </si>
  <si>
    <t>e_mail:</t>
  </si>
  <si>
    <t>DATOS del VEHÍCULO</t>
  </si>
  <si>
    <t>Grupo</t>
  </si>
  <si>
    <t>DERECHOS de INSCRIPCIÓN</t>
  </si>
  <si>
    <t>IMPORTES DE LOS DERECHOS</t>
  </si>
  <si>
    <t>Conceptos</t>
  </si>
  <si>
    <t>Teléfono</t>
  </si>
  <si>
    <t>e_mail</t>
  </si>
  <si>
    <t>Nombre de la prueba</t>
  </si>
  <si>
    <t>Localidad</t>
  </si>
  <si>
    <t>Localidad:</t>
  </si>
  <si>
    <t>Fax</t>
  </si>
  <si>
    <t>DATOS DEL ORGANIZADOR</t>
  </si>
  <si>
    <t>Nº</t>
  </si>
  <si>
    <t>Nombre de la Prueba</t>
  </si>
  <si>
    <t>Club Organizador</t>
  </si>
  <si>
    <t>C.P.</t>
  </si>
  <si>
    <t>Provincia</t>
  </si>
  <si>
    <t>E_Mail</t>
  </si>
  <si>
    <t>Modifique los importes de los derechos de inscripción y el resto de derechos de acuerdo a lo dispuesto en el Reglamento Particular de la prueba cuya inscripción se desea rellenar.</t>
  </si>
  <si>
    <t>Seleccione la prueba correspondiente en la lista desplegable, los datos del nombre de la prueba y del Club Organizador se actualizarán automáticamente.</t>
  </si>
  <si>
    <t>Pulse sobre el botón "Rellenar el Boletín de Inscripción" y, una vez actualizados sus datos imprima o guarde la Solicitud de Inscripción según desee enviarla por Fax o Correo Electrónico.</t>
  </si>
  <si>
    <t>DATOS DE ORGANIZADORES</t>
  </si>
  <si>
    <t xml:space="preserve"> </t>
  </si>
  <si>
    <t>Shakedown</t>
  </si>
  <si>
    <t>Ouvreur</t>
  </si>
  <si>
    <t>Auxiliar</t>
  </si>
  <si>
    <t>Numrallye</t>
  </si>
  <si>
    <t>Publicidad</t>
  </si>
  <si>
    <t>España</t>
  </si>
  <si>
    <t>Autonomico</t>
  </si>
  <si>
    <t>Clasicos</t>
  </si>
  <si>
    <t>Efectivo</t>
  </si>
  <si>
    <t>Club</t>
  </si>
  <si>
    <t>C. Postal</t>
  </si>
  <si>
    <t>INSCRIPCIÓN AL SHAKEDOWN</t>
  </si>
  <si>
    <t>Organizador</t>
  </si>
  <si>
    <t>Derechos</t>
  </si>
  <si>
    <t>CUENTA PARA TRANSFERENCIA INSCRIPCIONES</t>
  </si>
  <si>
    <t>DATOS DE LOS DERECHOS DE INSCRIPCIÓN</t>
  </si>
  <si>
    <t>Seleccione la prueba en la lista desplegable</t>
  </si>
  <si>
    <t xml:space="preserve">1 - </t>
  </si>
  <si>
    <t xml:space="preserve">2 - </t>
  </si>
  <si>
    <t>Blanco</t>
  </si>
  <si>
    <t>1º Apellido</t>
  </si>
  <si>
    <t>2º Apellido</t>
  </si>
  <si>
    <t>Marca</t>
  </si>
  <si>
    <t>Modelo</t>
  </si>
  <si>
    <t>Matricula</t>
  </si>
  <si>
    <t>Cilindrada</t>
  </si>
  <si>
    <t>Trofeo9</t>
  </si>
  <si>
    <t>Trofeo10</t>
  </si>
  <si>
    <t>IVA</t>
  </si>
  <si>
    <t>Fechas</t>
  </si>
  <si>
    <t>SOLICITUD de INSCRIPCION</t>
  </si>
  <si>
    <t>Fecha y hora de recepción</t>
  </si>
  <si>
    <t>Nº Entrada</t>
  </si>
  <si>
    <t>Fecha:</t>
  </si>
  <si>
    <t>Hora:</t>
  </si>
  <si>
    <t xml:space="preserve">  Lista Pruebas</t>
  </si>
  <si>
    <t>Número</t>
  </si>
  <si>
    <t xml:space="preserve">  Nombre:</t>
  </si>
  <si>
    <t>Cuenta de abono en formato C.C.C. (20 dígitos)</t>
  </si>
  <si>
    <t xml:space="preserve">  NIF / CIF:</t>
  </si>
  <si>
    <t xml:space="preserve">  Dirección:</t>
  </si>
  <si>
    <t xml:space="preserve">  Localidad:</t>
  </si>
  <si>
    <t xml:space="preserve">  C. Postal:</t>
  </si>
  <si>
    <t>Representante:</t>
  </si>
  <si>
    <t>PILOTO</t>
  </si>
  <si>
    <t>NIF:</t>
  </si>
  <si>
    <t>Fecha de la prueba</t>
  </si>
  <si>
    <t>Celebracion</t>
  </si>
  <si>
    <t>1º Cierre</t>
  </si>
  <si>
    <t>2º Cierre</t>
  </si>
  <si>
    <t>PUBLICIDAD</t>
  </si>
  <si>
    <r>
      <t xml:space="preserve">Rellene el Boletín, guardelo en su ordenador y envíelo al Organizador </t>
    </r>
    <r>
      <rPr>
        <b/>
        <sz val="8"/>
        <rFont val="Tahoma"/>
        <family val="2"/>
      </rPr>
      <t>(Recomendable enviar por Correo electrónico)</t>
    </r>
  </si>
  <si>
    <t>Para pruebas posteriores ABRA EL DOCUMENTO GUARDADO EN SU ORDENADOR, seleccione la nueva prueba en la lista desplegable, modifique unicamente aquellos datos personales o del vehículo que sea necesario y envíelo al Organizador</t>
  </si>
  <si>
    <t>División I</t>
  </si>
  <si>
    <t>División II</t>
  </si>
  <si>
    <t>División II-A</t>
  </si>
  <si>
    <t>División III</t>
  </si>
  <si>
    <t>Car Cross</t>
  </si>
  <si>
    <t>I</t>
  </si>
  <si>
    <t>II</t>
  </si>
  <si>
    <t>II-A</t>
  </si>
  <si>
    <t>III</t>
  </si>
  <si>
    <t>CC</t>
  </si>
  <si>
    <t>Es IMPRESCINDIBLE rellenar este apartado para poder realizar el pago de premios por transferencia bancaria</t>
  </si>
  <si>
    <t>Firma del Consursante o representante</t>
  </si>
  <si>
    <t>PREMIOS</t>
  </si>
  <si>
    <t>Ficha Homologación</t>
  </si>
  <si>
    <t>Año</t>
  </si>
  <si>
    <t>Ambos</t>
  </si>
  <si>
    <t>Nacional</t>
  </si>
  <si>
    <t>N</t>
  </si>
  <si>
    <t>A</t>
  </si>
  <si>
    <t>Seleccionar de la lista desplegable</t>
  </si>
  <si>
    <t>CAMPEONATO de ANDALUCIA</t>
  </si>
  <si>
    <t>ALMERIA</t>
  </si>
  <si>
    <t>Cilindrada Corregida</t>
  </si>
  <si>
    <t>TURBO</t>
  </si>
  <si>
    <t>IV</t>
  </si>
  <si>
    <t>V</t>
  </si>
  <si>
    <t>VI</t>
  </si>
  <si>
    <t>VII</t>
  </si>
  <si>
    <t>VIII</t>
  </si>
  <si>
    <t>IX</t>
  </si>
  <si>
    <t>X</t>
  </si>
  <si>
    <t>CLASE</t>
  </si>
  <si>
    <t>DERECHOS DE INSCRIPCIÓN</t>
  </si>
  <si>
    <t>COPILOTO</t>
  </si>
  <si>
    <t>AGRUPACIÓN I</t>
  </si>
  <si>
    <t>AGRUPACIÓN II</t>
  </si>
  <si>
    <t>AGRUPACIÓN III</t>
  </si>
  <si>
    <t>Trofeo1(hankok)</t>
  </si>
  <si>
    <t>Trofeo2 (Racc)</t>
  </si>
  <si>
    <t>EQUIPAMIENTO DE SEGURIDAD Y VERIFICACIONES TÉCNICAS</t>
  </si>
  <si>
    <t>/</t>
  </si>
  <si>
    <t>Toda modificación o sustirucion de alguno de estos elementos, deberá ser comunicado por el concursante al Delegado Tecnico</t>
  </si>
  <si>
    <t>OBLIGATORIO RELLENAR POR EL EQUIPO</t>
  </si>
  <si>
    <t>Norma</t>
  </si>
  <si>
    <t>Tirante Anclaje Hans</t>
  </si>
  <si>
    <t>EQUIPAMIENTO DEL VEHICULO</t>
  </si>
  <si>
    <t>ARNESES</t>
  </si>
  <si>
    <t>ASIENTOS</t>
  </si>
  <si>
    <t>Nº Homol</t>
  </si>
  <si>
    <t>F. Fabrica</t>
  </si>
  <si>
    <t>Año Caduc.</t>
  </si>
  <si>
    <t>Sistema de Extinción</t>
  </si>
  <si>
    <t>Manual</t>
  </si>
  <si>
    <t>Automática</t>
  </si>
  <si>
    <t>Fecha Rev</t>
  </si>
  <si>
    <t>La revisión tiene validez como maximo 2 años</t>
  </si>
  <si>
    <t>Deposito de Seguridad</t>
  </si>
  <si>
    <t>///  A PARTIR DE AQUÍ RELLENAR EN LAS VERIFICACIONES POR LOS COMISARIOS TECNICOS   ///</t>
  </si>
  <si>
    <t>Fecha Revi</t>
  </si>
  <si>
    <t>Arco Seguridad</t>
  </si>
  <si>
    <t>Arnes</t>
  </si>
  <si>
    <t>Backets</t>
  </si>
  <si>
    <t>Extincion</t>
  </si>
  <si>
    <t>Desconectador</t>
  </si>
  <si>
    <t>Neumaticos</t>
  </si>
  <si>
    <t>Aspecto Carroceria</t>
  </si>
  <si>
    <t>Habitaculo</t>
  </si>
  <si>
    <t>Hueco Motor</t>
  </si>
  <si>
    <t>Numeros</t>
  </si>
  <si>
    <t>Publicidad, Placas</t>
  </si>
  <si>
    <t>Observaciones</t>
  </si>
  <si>
    <t>Comisario Tecnico Oc__________AN</t>
  </si>
  <si>
    <t>VEHICULO</t>
  </si>
  <si>
    <t>CIERRE INSCRIPCION</t>
  </si>
  <si>
    <t>Hasta</t>
  </si>
  <si>
    <t>Procedencia F-2000</t>
  </si>
  <si>
    <t>FAX</t>
  </si>
  <si>
    <t>RS.</t>
  </si>
  <si>
    <r>
      <t>Botas / Guantes</t>
    </r>
    <r>
      <rPr>
        <sz val="9"/>
        <color indexed="8"/>
        <rFont val="Tahoma"/>
        <family val="2"/>
      </rPr>
      <t xml:space="preserve"> (Norma FIA 8856-2000)</t>
    </r>
  </si>
  <si>
    <r>
      <t xml:space="preserve">Camiseta Larga / Calzón Largo </t>
    </r>
    <r>
      <rPr>
        <sz val="9"/>
        <color indexed="8"/>
        <rFont val="Tahoma"/>
        <family val="2"/>
      </rPr>
      <t>(Norma FIA 8856-2000)</t>
    </r>
  </si>
  <si>
    <r>
      <t>Sotocasco / Calcetines</t>
    </r>
    <r>
      <rPr>
        <sz val="9"/>
        <color indexed="8"/>
        <rFont val="Tahoma"/>
        <family val="2"/>
      </rPr>
      <t xml:space="preserve"> (Norma FIA 8856-2000)</t>
    </r>
  </si>
  <si>
    <t>Agrupacion</t>
  </si>
  <si>
    <t>Despues del cierre</t>
  </si>
  <si>
    <t>Firma Piloto/Representante (Verificaciones Técnicas)</t>
  </si>
  <si>
    <r>
      <t xml:space="preserve">Mono Ignifugo </t>
    </r>
    <r>
      <rPr>
        <sz val="9"/>
        <color indexed="8"/>
        <rFont val="Tahoma"/>
        <family val="2"/>
      </rPr>
      <t>(Nº Homologación FIA)</t>
    </r>
  </si>
  <si>
    <t>GRUPO</t>
  </si>
  <si>
    <t>F2</t>
  </si>
  <si>
    <t>B</t>
  </si>
  <si>
    <t>HISTORICOS</t>
  </si>
  <si>
    <t>Tipo de vehículo (Seleccionar de la Lista)</t>
  </si>
  <si>
    <t>Gr A</t>
  </si>
  <si>
    <t>Gr N</t>
  </si>
  <si>
    <t>Gr F2</t>
  </si>
  <si>
    <t>Gr B</t>
  </si>
  <si>
    <t>Gr I</t>
  </si>
  <si>
    <t>Gr II</t>
  </si>
  <si>
    <t>Gr III</t>
  </si>
  <si>
    <t>Gr IV</t>
  </si>
  <si>
    <t>Gr V</t>
  </si>
  <si>
    <t>* Antes de las Verificaciones Tecnicas tendra que rellenar todos los datos OBLIGATORIAMENTE</t>
  </si>
  <si>
    <t xml:space="preserve">Seleccionar Grupo </t>
  </si>
  <si>
    <t>S</t>
  </si>
  <si>
    <t>¡ MUY IMPORTANTE! NO OLVIDE ACTIVAR LOS MACROS-ACTIVEX DE ESTA HOJA !</t>
  </si>
  <si>
    <t>AGRUPACIÓN IV</t>
  </si>
  <si>
    <t>AGRUPACIÓN V</t>
  </si>
  <si>
    <t>Division Agrup II</t>
  </si>
  <si>
    <t>Division I Y III</t>
  </si>
  <si>
    <t>CAMARAS ON BOARD</t>
  </si>
  <si>
    <t>CAMARA ON BOARD</t>
  </si>
  <si>
    <t>Guarde esta solicitud de inscripción una vez rellenada, pues la misma le servirá para cualquier prueba del Campeonato de ANDALUCIA 2014 simplemente con seleccionar la prueba en cuestión y evitando el tener que rellenar nuevamente aquellos datos personales o del vehículo que no hayan sufrido modificaciones  de  una prueba a otra.</t>
  </si>
  <si>
    <t>Importe Inscripción</t>
  </si>
  <si>
    <t>En Entrega de Documentación</t>
  </si>
  <si>
    <t>Valido Hasta</t>
  </si>
  <si>
    <t>SOMONTIN</t>
  </si>
  <si>
    <t xml:space="preserve">Nombre Competidor </t>
  </si>
  <si>
    <t>Escuderia Granada 49.9</t>
  </si>
  <si>
    <t>AC ALMERIA</t>
  </si>
  <si>
    <t>AVDA. FEDERICO GARCIA LORCA, 42</t>
  </si>
  <si>
    <t>04004</t>
  </si>
  <si>
    <t>950265885 </t>
  </si>
  <si>
    <t>950 269536</t>
  </si>
  <si>
    <t>ESC. SUR</t>
  </si>
  <si>
    <t>APARTADO DE CORREOS 242</t>
  </si>
  <si>
    <t>11100</t>
  </si>
  <si>
    <t>SAN FERNANDO</t>
  </si>
  <si>
    <t>CADIZ</t>
  </si>
  <si>
    <t>inscripcion@escuderiasur.net</t>
  </si>
  <si>
    <t>ESC SLICKS</t>
  </si>
  <si>
    <t>SEVILLA</t>
  </si>
  <si>
    <t>info@automovilclubdealmeria.com</t>
  </si>
  <si>
    <t>11600</t>
  </si>
  <si>
    <t>UBRIQUE</t>
  </si>
  <si>
    <t>C/ ALBAHACA Nº1 5ºK</t>
  </si>
  <si>
    <t>18006</t>
  </si>
  <si>
    <t>GRANADA</t>
  </si>
  <si>
    <t>AUTOMOVIL CLUB DE CORDOBA</t>
  </si>
  <si>
    <t>C/ Pio XII, 18</t>
  </si>
  <si>
    <t>14009</t>
  </si>
  <si>
    <t>CORDOBA</t>
  </si>
  <si>
    <t>638 98 46 10</t>
  </si>
  <si>
    <t>secretaria@rallyesierramorena.com</t>
  </si>
  <si>
    <t>AC BALCON ALMANZORA</t>
  </si>
  <si>
    <t>Avda. de Circunvalación nº 12</t>
  </si>
  <si>
    <t>04877</t>
  </si>
  <si>
    <t>acbdalmanzora@hotmail.com</t>
  </si>
  <si>
    <t>956 - 590.598</t>
  </si>
  <si>
    <t>RS SPORT</t>
  </si>
  <si>
    <t>Calle Teneria 11</t>
  </si>
  <si>
    <t>648 29 27 01</t>
  </si>
  <si>
    <t>rssport01@gmail.com</t>
  </si>
  <si>
    <t>Campeonato de Andalucia                                                       RALLYES 2017</t>
  </si>
  <si>
    <t>TROFEOS Y COPAS</t>
  </si>
  <si>
    <t>CALLE MIGUEL HERNANDEZ 8</t>
  </si>
  <si>
    <t>LA ALGABA (SEVILLA)</t>
  </si>
  <si>
    <t>41980</t>
  </si>
  <si>
    <t xml:space="preserve">670.33.86.34 / 615.16.98.88  </t>
  </si>
  <si>
    <t>Fecha Nacimiento:</t>
  </si>
  <si>
    <r>
      <t xml:space="preserve">Hans                                                          </t>
    </r>
    <r>
      <rPr>
        <b/>
        <sz val="8"/>
        <color indexed="9"/>
        <rFont val="Tahoma"/>
        <family val="2"/>
      </rPr>
      <t xml:space="preserve"> FIA 8858-2002 y FIA 8858.2010</t>
    </r>
  </si>
  <si>
    <t>IV Rallye Valle del Almanzora</t>
  </si>
  <si>
    <t>HIST</t>
  </si>
  <si>
    <t>AGRUPACIÓN VI</t>
  </si>
  <si>
    <t>XI</t>
  </si>
  <si>
    <t>XXXVI Rallye Sierra Morena</t>
  </si>
  <si>
    <t>XLIV Rallye Costa de Almeria</t>
  </si>
  <si>
    <t>VII RALLYE CIUDAD DE JEREZ</t>
  </si>
  <si>
    <t>AUTOMOVIL CLUB DE JEREZ</t>
  </si>
  <si>
    <t>AVD. TOMAS GARCIA FIGUERAS BLQ. 4 EDF. SANTA TERESA, LOCAL 2</t>
  </si>
  <si>
    <t>11407</t>
  </si>
  <si>
    <t>JEREZ</t>
  </si>
  <si>
    <t>automovilclubdejerez@gmail.com</t>
  </si>
  <si>
    <t>XXII Rallye Sierra de Cadiz</t>
  </si>
  <si>
    <t>VI Rallye de Sevilla</t>
  </si>
  <si>
    <t>XXII Rallye Primeras Nieves</t>
  </si>
  <si>
    <t>Nº de Chasis</t>
  </si>
  <si>
    <t>FEMINA</t>
  </si>
  <si>
    <t>LISTA DE INSCRITOS INTERNA</t>
  </si>
  <si>
    <t>CONCURSANTE</t>
  </si>
  <si>
    <t>LICENCIA CONCURSANTE</t>
  </si>
  <si>
    <t>DNI PILOTO</t>
  </si>
  <si>
    <t>FECHA NAC</t>
  </si>
  <si>
    <t>JUNIOR</t>
  </si>
  <si>
    <t>LICENCIA PILOTO</t>
  </si>
  <si>
    <t>TELEFONO MÓVIL</t>
  </si>
  <si>
    <t>DNI COPILOTO</t>
  </si>
  <si>
    <t>LICENCIA COPILOTO</t>
  </si>
  <si>
    <t>VEHÍCULO</t>
  </si>
  <si>
    <t>C.C.</t>
  </si>
  <si>
    <t>MATRICULA</t>
  </si>
  <si>
    <t>AGRU.</t>
  </si>
  <si>
    <t>GR.</t>
  </si>
  <si>
    <t>CL.</t>
  </si>
  <si>
    <t>Nº ITVC</t>
  </si>
  <si>
    <t>Nº CHASIS</t>
  </si>
  <si>
    <t>COPA FAA</t>
  </si>
  <si>
    <t>COPA DACIA</t>
  </si>
  <si>
    <t>COPA FEMINA</t>
  </si>
  <si>
    <t>OBSERVACIONES</t>
  </si>
  <si>
    <t>C.C. CORREGIDA</t>
  </si>
  <si>
    <t>EMAIL</t>
  </si>
  <si>
    <t>escuderiasliks@gmail.com</t>
  </si>
  <si>
    <t>II Rallye Rs Sport - Valle del Genal</t>
  </si>
  <si>
    <t>inscripciones@rallyeprimerasnieves.es</t>
  </si>
  <si>
    <t>+3500</t>
  </si>
  <si>
    <t>XII</t>
  </si>
  <si>
    <t>XIII</t>
  </si>
  <si>
    <t>XIV</t>
  </si>
  <si>
    <t>XV</t>
  </si>
  <si>
    <t>XXXVII Rallye Sierra Morena</t>
  </si>
  <si>
    <t>XLV Rallye Costa de Almeria</t>
  </si>
  <si>
    <t>VIII RALLYE CIUDAD DE JEREZ</t>
  </si>
  <si>
    <t>XXIII Rallye Sierra de Cadiz</t>
  </si>
  <si>
    <t>VII Rallye de Sevilla</t>
  </si>
  <si>
    <t>XXIII Rallye Primeras Nieves</t>
  </si>
  <si>
    <t>Escuderia Granada 49.10</t>
  </si>
  <si>
    <t>18007</t>
  </si>
  <si>
    <t>I Rallye de Carboneras</t>
  </si>
  <si>
    <t>Nº ITV HISTORICOS - F2000</t>
  </si>
  <si>
    <t>FEMINA (S/N)</t>
  </si>
  <si>
    <t>V Rallye Valle del Almanzora</t>
  </si>
  <si>
    <t>De conformidad con lo dispuesto en el Reglamento (UE) 2016/679, de 27 de abril (GDPR), y la Ley Orgánica 3/2018, de 5 de diciembre (LOPDGDD), le informamos de que los datos personales y la dirección de correo electrónico del interesado, se tratarán bajo la responsabilidad de FEDERACIÓN ANDALUZA DE AUTOMOVILISMO por un interés legítimo y para el envío de comunicaciones sobre nuestros productos y servicios, y se conservarán mientras ninguna de las partes se oponga a ello. Los datos no se comunicarán a terceros, salvo obligación legal. Le informamos de que puede ejercer los derechos de acceso, rectificación, portabilidad y supresión de sus datos y los de limitación y oposición a su tratamiento dirigiéndose a C/ SANTO DOMINGO (EDIFICIO ALMERIA, LOCAL 1), 22 - 11402 JEREZ DE LA FRONTERA (Cádiz). Email: interventor@faa.net. Si considera que el tratamiento no se ajusta a la normativa vigente, podrá presentar una reclamación ante la autoridad de control en www.aepd.es. El Competidor firmante declara conocer el CDI, las Prescripciones Comunes y el Reglamento Deportivo del Campeonato de Andalucia de Rallyes, así como también el Reglamento Particular de la Prueba y se compromete a aceptarlos sin ninguna reserva, tanto por sí mismo como por su piloto, por lo que solicita su inscripción en la prueba.</t>
  </si>
  <si>
    <t>N 4RM</t>
  </si>
  <si>
    <t>CATEGORIA I</t>
  </si>
  <si>
    <t>N 2RM</t>
  </si>
  <si>
    <t>CATEGORIA II</t>
  </si>
  <si>
    <t xml:space="preserve">N2 / N3 </t>
  </si>
  <si>
    <t>N2/N3</t>
  </si>
  <si>
    <t xml:space="preserve">HISTORICOS </t>
  </si>
  <si>
    <t>=M31</t>
  </si>
  <si>
    <t xml:space="preserve">Nº CUENTA BANCARIA </t>
  </si>
  <si>
    <t>ES74-0081-7418-61-0001183321</t>
  </si>
  <si>
    <t>I TC TIERRA VILLA DE FELIX</t>
  </si>
  <si>
    <t>C.D. CODA</t>
  </si>
  <si>
    <t xml:space="preserve">C/ MATRONAS, 8 </t>
  </si>
  <si>
    <t>04005</t>
  </si>
  <si>
    <t>R3 / R3T / R3TD</t>
  </si>
  <si>
    <t>R3</t>
  </si>
  <si>
    <t>R1 - R2 (RALLYE 4 - 5 )</t>
  </si>
  <si>
    <t>R</t>
  </si>
  <si>
    <t>A &lt; 1600cc</t>
  </si>
  <si>
    <t>N - 2RM</t>
  </si>
  <si>
    <t>A &lt;1.6</t>
  </si>
  <si>
    <t>N1 2RM</t>
  </si>
  <si>
    <t>PROTO 2RM</t>
  </si>
  <si>
    <t>MONOMARCA</t>
  </si>
  <si>
    <t>MONO</t>
  </si>
  <si>
    <t>PROTO 2</t>
  </si>
  <si>
    <t>R4 - RALLYE 2</t>
  </si>
  <si>
    <t>R4</t>
  </si>
  <si>
    <t>N - 4RM</t>
  </si>
  <si>
    <t>A &gt; 1600 CC</t>
  </si>
  <si>
    <t>N1 4RM</t>
  </si>
  <si>
    <t>PROTO 4RM</t>
  </si>
  <si>
    <t>GTS</t>
  </si>
  <si>
    <t>R5 / N5 / S2000 / WRC</t>
  </si>
  <si>
    <t>CET</t>
  </si>
  <si>
    <t>PROTO 4</t>
  </si>
  <si>
    <t>A &gt; 1.6</t>
  </si>
  <si>
    <t>R5/N5</t>
  </si>
  <si>
    <t>CARCROSS</t>
  </si>
  <si>
    <t>N/P</t>
  </si>
  <si>
    <t>VEHICULO TT</t>
  </si>
  <si>
    <t>TT</t>
  </si>
  <si>
    <t>RALLYES TIERRA 2021</t>
  </si>
  <si>
    <r>
      <t xml:space="preserve">  Casco                                                     </t>
    </r>
    <r>
      <rPr>
        <b/>
        <sz val="7"/>
        <color indexed="9"/>
        <rFont val="Tahoma"/>
        <family val="2"/>
      </rPr>
      <t xml:space="preserve">SNELL SA(2010,2015) SAH (2010)                                                              </t>
    </r>
  </si>
  <si>
    <t>GT´S</t>
  </si>
  <si>
    <t>inscripciones@codea.es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</si>
</sst>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\ \ @"/>
    <numFmt numFmtId="165" formatCode="\ @"/>
    <numFmt numFmtId="166" formatCode="#,##0.00\ \€\ "/>
    <numFmt numFmtId="167" formatCode="#,##0.00\ "/>
    <numFmt numFmtId="168" formatCode="dd\-mm\-yyyy"/>
    <numFmt numFmtId="169" formatCode="0\ &quot;€&quot;"/>
    <numFmt numFmtId="170" formatCode="dd\-mm\-yy"/>
    <numFmt numFmtId="171" formatCode="dd\-mm\-yy;@"/>
    <numFmt numFmtId="172" formatCode="\ \ 0\ \c\c"/>
    <numFmt numFmtId="173" formatCode="@_#_@"/>
    <numFmt numFmtId="174" formatCode="_-* #,##0.00\ [$€]_-;\-* #,##0.00\ [$€]_-;_-* &quot;-&quot;??\ [$€]_-;_-@_-"/>
  </numFmts>
  <fonts count="90">
    <font>
      <sz val="10"/>
      <name val="Arial"/>
    </font>
    <font>
      <sz val="10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name val="Tahoma"/>
      <family val="2"/>
    </font>
    <font>
      <sz val="7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9"/>
      <color indexed="9"/>
      <name val="Tahoma"/>
      <family val="2"/>
    </font>
    <font>
      <b/>
      <sz val="8"/>
      <color indexed="10"/>
      <name val="Tahoma"/>
      <family val="2"/>
    </font>
    <font>
      <sz val="8"/>
      <color indexed="12"/>
      <name val="Tahoma"/>
      <family val="2"/>
    </font>
    <font>
      <b/>
      <sz val="11"/>
      <color indexed="9"/>
      <name val="Tahoma"/>
      <family val="2"/>
    </font>
    <font>
      <b/>
      <sz val="14"/>
      <color indexed="9"/>
      <name val="Tahoma"/>
      <family val="2"/>
    </font>
    <font>
      <b/>
      <sz val="9"/>
      <color indexed="12"/>
      <name val="Tahoma"/>
      <family val="2"/>
    </font>
    <font>
      <u/>
      <sz val="8"/>
      <color indexed="12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4"/>
      <name val="Tahoma"/>
      <family val="2"/>
    </font>
    <font>
      <sz val="14"/>
      <name val="Tahoma"/>
      <family val="2"/>
    </font>
    <font>
      <b/>
      <sz val="24"/>
      <name val="Tahoma"/>
      <family val="2"/>
    </font>
    <font>
      <b/>
      <sz val="18"/>
      <name val="Tahoma"/>
      <family val="2"/>
    </font>
    <font>
      <u/>
      <sz val="10"/>
      <color indexed="12"/>
      <name val="Arial"/>
      <family val="2"/>
    </font>
    <font>
      <b/>
      <sz val="10"/>
      <name val="Tahoma"/>
      <family val="2"/>
    </font>
    <font>
      <b/>
      <sz val="11"/>
      <color indexed="1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2"/>
      <name val="Tahoma"/>
      <family val="2"/>
    </font>
    <font>
      <sz val="8"/>
      <color indexed="62"/>
      <name val="Tahoma"/>
      <family val="2"/>
    </font>
    <font>
      <b/>
      <sz val="9"/>
      <color indexed="62"/>
      <name val="Tahoma"/>
      <family val="2"/>
    </font>
    <font>
      <u/>
      <sz val="9"/>
      <color indexed="62"/>
      <name val="Arial"/>
      <family val="2"/>
    </font>
    <font>
      <b/>
      <sz val="9"/>
      <color indexed="9"/>
      <name val="Tahoma"/>
      <family val="2"/>
    </font>
    <font>
      <b/>
      <sz val="8"/>
      <color indexed="9"/>
      <name val="Arial"/>
      <family val="2"/>
    </font>
    <font>
      <b/>
      <sz val="8"/>
      <color indexed="9"/>
      <name val="Tahoma"/>
      <family val="2"/>
    </font>
    <font>
      <b/>
      <sz val="9"/>
      <color indexed="9"/>
      <name val="Arial"/>
      <family val="2"/>
    </font>
    <font>
      <b/>
      <sz val="11"/>
      <color indexed="9"/>
      <name val="Arial"/>
      <family val="2"/>
    </font>
    <font>
      <b/>
      <sz val="14"/>
      <color indexed="9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7"/>
      <name val="Tahoma"/>
      <family val="2"/>
    </font>
    <font>
      <sz val="14"/>
      <color indexed="9"/>
      <name val="Tahoma"/>
      <family val="2"/>
    </font>
    <font>
      <b/>
      <sz val="20"/>
      <color indexed="9"/>
      <name val="Tahoma"/>
      <family val="2"/>
    </font>
    <font>
      <b/>
      <sz val="13"/>
      <color indexed="12"/>
      <name val="Tahoma"/>
      <family val="2"/>
    </font>
    <font>
      <b/>
      <sz val="11"/>
      <color indexed="12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8"/>
      <color indexed="12"/>
      <name val="Tahoma"/>
      <family val="2"/>
    </font>
    <font>
      <sz val="7"/>
      <name val="Arial"/>
      <family val="2"/>
    </font>
    <font>
      <b/>
      <sz val="13"/>
      <name val="Tahoma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9"/>
      <color indexed="10"/>
      <name val="Calibri"/>
      <family val="2"/>
    </font>
    <font>
      <sz val="6"/>
      <name val="Tahoma"/>
      <family val="2"/>
    </font>
    <font>
      <b/>
      <sz val="26"/>
      <color indexed="12"/>
      <name val="Tahoma"/>
      <family val="2"/>
    </font>
    <font>
      <sz val="26"/>
      <name val="Arial"/>
      <family val="2"/>
    </font>
    <font>
      <b/>
      <sz val="12"/>
      <color indexed="12"/>
      <name val="Tahoma"/>
      <family val="2"/>
    </font>
    <font>
      <sz val="7"/>
      <color indexed="8"/>
      <name val="Tahoma"/>
      <family val="2"/>
    </font>
    <font>
      <b/>
      <sz val="18"/>
      <color indexed="10"/>
      <name val="Tahoma"/>
      <family val="2"/>
    </font>
    <font>
      <b/>
      <sz val="16"/>
      <color indexed="12"/>
      <name val="Tahoma"/>
      <family val="2"/>
    </font>
    <font>
      <b/>
      <sz val="9"/>
      <color indexed="8"/>
      <name val="Tahoma"/>
      <family val="2"/>
    </font>
    <font>
      <sz val="9"/>
      <color indexed="55"/>
      <name val="Tahoma"/>
      <family val="2"/>
    </font>
    <font>
      <b/>
      <i/>
      <sz val="9"/>
      <color indexed="9"/>
      <name val="Tahoma"/>
      <family val="2"/>
    </font>
    <font>
      <b/>
      <i/>
      <sz val="9"/>
      <name val="Tahoma"/>
      <family val="2"/>
    </font>
    <font>
      <sz val="9"/>
      <color indexed="8"/>
      <name val="Tahoma"/>
      <family val="2"/>
    </font>
    <font>
      <b/>
      <sz val="12"/>
      <color indexed="9"/>
      <name val="Tahoma"/>
      <family val="2"/>
    </font>
    <font>
      <b/>
      <sz val="7"/>
      <color indexed="9"/>
      <name val="Tahoma"/>
      <family val="2"/>
    </font>
    <font>
      <b/>
      <sz val="12"/>
      <name val="Tahoma"/>
      <family val="2"/>
    </font>
    <font>
      <b/>
      <sz val="8"/>
      <color indexed="48"/>
      <name val="Tahoma"/>
      <family val="2"/>
    </font>
    <font>
      <b/>
      <sz val="26"/>
      <color indexed="9"/>
      <name val="Tahoma"/>
      <family val="2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63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color theme="0"/>
      <name val="Arial"/>
      <family val="2"/>
    </font>
    <font>
      <sz val="6"/>
      <name val="Calibri"/>
      <family val="2"/>
      <scheme val="minor"/>
    </font>
    <font>
      <b/>
      <sz val="12"/>
      <name val="Calibri"/>
      <family val="2"/>
      <scheme val="minor"/>
    </font>
    <font>
      <sz val="8"/>
      <color rgb="FF000000"/>
      <name val="Tahoma"/>
      <family val="2"/>
    </font>
    <font>
      <b/>
      <u val="double"/>
      <sz val="16"/>
      <color indexed="8"/>
      <name val="Calibri"/>
      <family val="2"/>
    </font>
    <font>
      <b/>
      <sz val="9"/>
      <color indexed="8"/>
      <name val="Arial Narrow"/>
      <family val="2"/>
    </font>
    <font>
      <sz val="5"/>
      <name val="Calibri"/>
      <family val="2"/>
      <scheme val="minor"/>
    </font>
    <font>
      <b/>
      <sz val="9"/>
      <color rgb="FFDD0806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name val="Arial"/>
      <family val="2"/>
    </font>
    <font>
      <sz val="13"/>
      <color rgb="FF000000"/>
      <name val="Lucida Grande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9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hair">
        <color indexed="64"/>
      </right>
      <top/>
      <bottom style="thick">
        <color indexed="64"/>
      </bottom>
      <diagonal/>
    </border>
    <border>
      <left style="thin">
        <color indexed="21"/>
      </left>
      <right style="thin">
        <color indexed="9"/>
      </right>
      <top style="thin">
        <color indexed="21"/>
      </top>
      <bottom style="thin">
        <color indexed="21"/>
      </bottom>
      <diagonal/>
    </border>
    <border>
      <left style="thin">
        <color indexed="9"/>
      </left>
      <right style="thin">
        <color indexed="9"/>
      </right>
      <top style="thin">
        <color indexed="21"/>
      </top>
      <bottom style="thin">
        <color indexed="21"/>
      </bottom>
      <diagonal/>
    </border>
    <border>
      <left style="thin">
        <color indexed="9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</borders>
  <cellStyleXfs count="3">
    <xf numFmtId="0" fontId="0" fillId="0" borderId="0"/>
    <xf numFmtId="174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713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5" fillId="0" borderId="0" xfId="0" applyFont="1"/>
    <xf numFmtId="0" fontId="2" fillId="0" borderId="1" xfId="0" applyFont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vertical="center"/>
      <protection hidden="1"/>
    </xf>
    <xf numFmtId="0" fontId="2" fillId="0" borderId="3" xfId="0" applyFont="1" applyBorder="1" applyAlignment="1" applyProtection="1">
      <alignment vertical="center"/>
      <protection hidden="1"/>
    </xf>
    <xf numFmtId="0" fontId="2" fillId="0" borderId="4" xfId="0" applyFont="1" applyBorder="1" applyAlignment="1" applyProtection="1">
      <alignment vertical="center"/>
      <protection hidden="1"/>
    </xf>
    <xf numFmtId="164" fontId="5" fillId="0" borderId="1" xfId="0" applyNumberFormat="1" applyFont="1" applyBorder="1" applyAlignment="1" applyProtection="1">
      <alignment vertical="center"/>
      <protection hidden="1"/>
    </xf>
    <xf numFmtId="0" fontId="2" fillId="0" borderId="6" xfId="0" applyFont="1" applyBorder="1" applyAlignment="1" applyProtection="1">
      <alignment vertical="center"/>
      <protection hidden="1"/>
    </xf>
    <xf numFmtId="164" fontId="5" fillId="0" borderId="7" xfId="0" applyNumberFormat="1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164" fontId="5" fillId="0" borderId="9" xfId="0" applyNumberFormat="1" applyFont="1" applyBorder="1" applyAlignment="1" applyProtection="1">
      <alignment vertical="center"/>
      <protection hidden="1"/>
    </xf>
    <xf numFmtId="165" fontId="2" fillId="0" borderId="7" xfId="0" applyNumberFormat="1" applyFont="1" applyBorder="1" applyAlignment="1" applyProtection="1">
      <alignment vertical="center"/>
      <protection hidden="1"/>
    </xf>
    <xf numFmtId="165" fontId="2" fillId="0" borderId="10" xfId="0" applyNumberFormat="1" applyFont="1" applyBorder="1" applyAlignment="1" applyProtection="1">
      <alignment vertical="center"/>
      <protection hidden="1"/>
    </xf>
    <xf numFmtId="164" fontId="5" fillId="0" borderId="12" xfId="0" applyNumberFormat="1" applyFont="1" applyBorder="1" applyAlignment="1" applyProtection="1">
      <alignment vertical="center"/>
      <protection hidden="1"/>
    </xf>
    <xf numFmtId="164" fontId="5" fillId="0" borderId="3" xfId="0" applyNumberFormat="1" applyFont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vertical="center"/>
      <protection hidden="1"/>
    </xf>
    <xf numFmtId="164" fontId="5" fillId="0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6" xfId="0" applyFont="1" applyFill="1" applyBorder="1" applyAlignment="1" applyProtection="1">
      <alignment vertical="center"/>
      <protection hidden="1"/>
    </xf>
    <xf numFmtId="164" fontId="5" fillId="0" borderId="0" xfId="0" applyNumberFormat="1" applyFont="1" applyFill="1" applyBorder="1" applyAlignment="1" applyProtection="1">
      <alignment vertical="center"/>
      <protection hidden="1"/>
    </xf>
    <xf numFmtId="0" fontId="2" fillId="0" borderId="2" xfId="0" applyFont="1" applyFill="1" applyBorder="1" applyAlignment="1" applyProtection="1">
      <alignment vertical="center"/>
      <protection hidden="1"/>
    </xf>
    <xf numFmtId="164" fontId="5" fillId="0" borderId="7" xfId="0" applyNumberFormat="1" applyFont="1" applyFill="1" applyBorder="1" applyAlignment="1" applyProtection="1">
      <alignment vertical="center"/>
      <protection hidden="1"/>
    </xf>
    <xf numFmtId="0" fontId="2" fillId="0" borderId="8" xfId="0" applyFont="1" applyFill="1" applyBorder="1" applyAlignment="1" applyProtection="1">
      <alignment vertical="center"/>
      <protection hidden="1"/>
    </xf>
    <xf numFmtId="164" fontId="5" fillId="0" borderId="9" xfId="0" applyNumberFormat="1" applyFont="1" applyFill="1" applyBorder="1" applyAlignment="1" applyProtection="1">
      <alignment vertical="center"/>
      <protection hidden="1"/>
    </xf>
    <xf numFmtId="165" fontId="2" fillId="0" borderId="7" xfId="0" applyNumberFormat="1" applyFont="1" applyFill="1" applyBorder="1" applyAlignment="1" applyProtection="1">
      <alignment vertical="center"/>
      <protection hidden="1"/>
    </xf>
    <xf numFmtId="165" fontId="2" fillId="0" borderId="10" xfId="0" applyNumberFormat="1" applyFont="1" applyFill="1" applyBorder="1" applyAlignment="1" applyProtection="1">
      <alignment vertical="center"/>
      <protection hidden="1"/>
    </xf>
    <xf numFmtId="164" fontId="5" fillId="0" borderId="13" xfId="0" applyNumberFormat="1" applyFont="1" applyFill="1" applyBorder="1" applyAlignment="1" applyProtection="1">
      <alignment vertical="center"/>
      <protection hidden="1"/>
    </xf>
    <xf numFmtId="0" fontId="2" fillId="0" borderId="7" xfId="0" applyFont="1" applyFill="1" applyBorder="1" applyAlignment="1" applyProtection="1">
      <alignment vertical="center"/>
      <protection hidden="1"/>
    </xf>
    <xf numFmtId="0" fontId="2" fillId="0" borderId="10" xfId="0" applyFont="1" applyFill="1" applyBorder="1" applyAlignment="1" applyProtection="1">
      <alignment vertical="center"/>
      <protection hidden="1"/>
    </xf>
    <xf numFmtId="164" fontId="5" fillId="0" borderId="11" xfId="0" applyNumberFormat="1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  <protection hidden="1"/>
    </xf>
    <xf numFmtId="0" fontId="2" fillId="2" borderId="2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2" fillId="3" borderId="0" xfId="0" applyFont="1" applyFill="1" applyAlignment="1" applyProtection="1">
      <alignment vertical="center"/>
    </xf>
    <xf numFmtId="0" fontId="0" fillId="3" borderId="0" xfId="0" applyFill="1" applyProtection="1"/>
    <xf numFmtId="0" fontId="6" fillId="3" borderId="0" xfId="0" applyFont="1" applyFill="1" applyAlignment="1" applyProtection="1">
      <alignment vertical="center"/>
    </xf>
    <xf numFmtId="0" fontId="2" fillId="0" borderId="14" xfId="0" applyFont="1" applyBorder="1" applyAlignment="1" applyProtection="1">
      <alignment vertical="center"/>
      <protection hidden="1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" fillId="2" borderId="15" xfId="0" applyFont="1" applyFill="1" applyBorder="1" applyAlignment="1" applyProtection="1">
      <alignment vertical="center"/>
    </xf>
    <xf numFmtId="0" fontId="2" fillId="3" borderId="0" xfId="0" applyFont="1" applyFill="1" applyBorder="1" applyAlignment="1" applyProtection="1">
      <alignment vertical="center"/>
    </xf>
    <xf numFmtId="0" fontId="0" fillId="3" borderId="0" xfId="0" applyFill="1" applyBorder="1" applyProtection="1"/>
    <xf numFmtId="0" fontId="16" fillId="3" borderId="0" xfId="0" applyFont="1" applyFill="1" applyBorder="1" applyProtection="1">
      <protection locked="0"/>
    </xf>
    <xf numFmtId="0" fontId="29" fillId="0" borderId="16" xfId="0" applyFont="1" applyFill="1" applyBorder="1" applyAlignment="1" applyProtection="1">
      <alignment horizontal="center" vertical="center"/>
      <protection locked="0"/>
    </xf>
    <xf numFmtId="0" fontId="29" fillId="0" borderId="16" xfId="0" applyNumberFormat="1" applyFont="1" applyFill="1" applyBorder="1" applyAlignment="1" applyProtection="1">
      <alignment horizontal="center" vertical="center"/>
    </xf>
    <xf numFmtId="165" fontId="28" fillId="4" borderId="16" xfId="0" applyNumberFormat="1" applyFont="1" applyFill="1" applyBorder="1" applyAlignment="1" applyProtection="1">
      <alignment vertical="center"/>
    </xf>
    <xf numFmtId="165" fontId="27" fillId="4" borderId="16" xfId="0" applyNumberFormat="1" applyFont="1" applyFill="1" applyBorder="1" applyAlignment="1" applyProtection="1">
      <alignment vertical="center"/>
    </xf>
    <xf numFmtId="165" fontId="32" fillId="3" borderId="16" xfId="0" applyNumberFormat="1" applyFont="1" applyFill="1" applyBorder="1" applyAlignment="1" applyProtection="1">
      <alignment horizontal="left" vertical="center"/>
    </xf>
    <xf numFmtId="0" fontId="2" fillId="2" borderId="12" xfId="0" applyFont="1" applyFill="1" applyBorder="1" applyAlignment="1" applyProtection="1">
      <alignment vertical="center"/>
    </xf>
    <xf numFmtId="0" fontId="2" fillId="5" borderId="0" xfId="0" applyFont="1" applyFill="1" applyAlignment="1" applyProtection="1">
      <alignment vertical="center"/>
    </xf>
    <xf numFmtId="0" fontId="0" fillId="5" borderId="0" xfId="0" applyFill="1" applyProtection="1"/>
    <xf numFmtId="0" fontId="0" fillId="5" borderId="0" xfId="0" applyFill="1" applyBorder="1" applyProtection="1"/>
    <xf numFmtId="0" fontId="2" fillId="5" borderId="0" xfId="0" applyFont="1" applyFill="1" applyBorder="1" applyAlignment="1" applyProtection="1">
      <alignment vertical="center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12" xfId="0" applyFont="1" applyFill="1" applyBorder="1" applyAlignment="1" applyProtection="1">
      <alignment vertical="center"/>
      <protection hidden="1"/>
    </xf>
    <xf numFmtId="0" fontId="6" fillId="6" borderId="3" xfId="0" applyFont="1" applyFill="1" applyBorder="1" applyAlignment="1" applyProtection="1">
      <alignment horizontal="right" vertical="center"/>
      <protection hidden="1"/>
    </xf>
    <xf numFmtId="0" fontId="6" fillId="6" borderId="3" xfId="0" applyFont="1" applyFill="1" applyBorder="1" applyAlignment="1" applyProtection="1">
      <alignment vertical="center"/>
      <protection hidden="1"/>
    </xf>
    <xf numFmtId="0" fontId="6" fillId="6" borderId="5" xfId="0" applyFont="1" applyFill="1" applyBorder="1" applyAlignment="1" applyProtection="1">
      <alignment vertical="center"/>
      <protection hidden="1"/>
    </xf>
    <xf numFmtId="0" fontId="6" fillId="6" borderId="1" xfId="0" applyFont="1" applyFill="1" applyBorder="1" applyAlignment="1" applyProtection="1">
      <alignment vertical="center"/>
      <protection hidden="1"/>
    </xf>
    <xf numFmtId="0" fontId="6" fillId="6" borderId="2" xfId="0" applyFont="1" applyFill="1" applyBorder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0" fontId="3" fillId="5" borderId="0" xfId="0" applyFont="1" applyFill="1" applyAlignment="1" applyProtection="1">
      <alignment vertical="center"/>
      <protection hidden="1"/>
    </xf>
    <xf numFmtId="0" fontId="7" fillId="6" borderId="0" xfId="0" applyFont="1" applyFill="1" applyBorder="1" applyAlignment="1" applyProtection="1">
      <alignment horizontal="right" vertical="center"/>
      <protection hidden="1"/>
    </xf>
    <xf numFmtId="0" fontId="23" fillId="5" borderId="0" xfId="0" applyFont="1" applyFill="1" applyBorder="1" applyAlignment="1" applyProtection="1">
      <alignment vertical="center"/>
      <protection hidden="1"/>
    </xf>
    <xf numFmtId="0" fontId="34" fillId="5" borderId="0" xfId="0" applyFont="1" applyFill="1" applyBorder="1" applyAlignment="1" applyProtection="1">
      <alignment horizontal="right" vertical="center"/>
      <protection hidden="1"/>
    </xf>
    <xf numFmtId="0" fontId="34" fillId="5" borderId="0" xfId="0" applyFont="1" applyFill="1" applyBorder="1" applyAlignment="1" applyProtection="1">
      <alignment vertical="center"/>
      <protection hidden="1"/>
    </xf>
    <xf numFmtId="0" fontId="33" fillId="5" borderId="0" xfId="0" applyFont="1" applyFill="1" applyBorder="1" applyAlignment="1" applyProtection="1">
      <alignment vertical="center"/>
      <protection hidden="1"/>
    </xf>
    <xf numFmtId="0" fontId="2" fillId="5" borderId="0" xfId="0" applyFont="1" applyFill="1" applyBorder="1" applyAlignment="1" applyProtection="1">
      <alignment vertical="center"/>
      <protection hidden="1"/>
    </xf>
    <xf numFmtId="0" fontId="9" fillId="6" borderId="17" xfId="0" applyFont="1" applyFill="1" applyBorder="1" applyAlignment="1" applyProtection="1">
      <alignment horizontal="center" vertical="center"/>
      <protection hidden="1"/>
    </xf>
    <xf numFmtId="164" fontId="5" fillId="0" borderId="18" xfId="0" applyNumberFormat="1" applyFont="1" applyBorder="1" applyAlignment="1" applyProtection="1">
      <alignment vertical="center"/>
      <protection hidden="1"/>
    </xf>
    <xf numFmtId="0" fontId="23" fillId="6" borderId="5" xfId="0" applyFont="1" applyFill="1" applyBorder="1" applyAlignment="1" applyProtection="1">
      <alignment vertical="center"/>
      <protection hidden="1"/>
    </xf>
    <xf numFmtId="0" fontId="25" fillId="0" borderId="0" xfId="0" applyFont="1"/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167" fontId="6" fillId="0" borderId="0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vertical="center"/>
      <protection hidden="1"/>
    </xf>
    <xf numFmtId="0" fontId="6" fillId="0" borderId="3" xfId="0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2" fillId="0" borderId="15" xfId="0" applyFont="1" applyBorder="1" applyAlignment="1" applyProtection="1">
      <alignment vertical="center"/>
      <protection hidden="1"/>
    </xf>
    <xf numFmtId="49" fontId="44" fillId="0" borderId="15" xfId="0" applyNumberFormat="1" applyFont="1" applyBorder="1" applyAlignment="1" applyProtection="1">
      <alignment horizontal="center" vertical="center"/>
      <protection hidden="1"/>
    </xf>
    <xf numFmtId="49" fontId="44" fillId="0" borderId="15" xfId="0" quotePrefix="1" applyNumberFormat="1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3" xfId="0" applyFont="1" applyFill="1" applyBorder="1" applyAlignment="1" applyProtection="1">
      <alignment vertical="center"/>
      <protection hidden="1"/>
    </xf>
    <xf numFmtId="0" fontId="2" fillId="0" borderId="5" xfId="0" applyFont="1" applyFill="1" applyBorder="1" applyAlignment="1" applyProtection="1">
      <alignment vertical="center"/>
      <protection hidden="1"/>
    </xf>
    <xf numFmtId="49" fontId="13" fillId="0" borderId="3" xfId="0" applyNumberFormat="1" applyFont="1" applyFill="1" applyBorder="1" applyAlignment="1" applyProtection="1">
      <alignment horizontal="center" vertical="center"/>
      <protection hidden="1"/>
    </xf>
    <xf numFmtId="164" fontId="6" fillId="0" borderId="0" xfId="0" applyNumberFormat="1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49" fontId="13" fillId="0" borderId="0" xfId="0" applyNumberFormat="1" applyFont="1" applyFill="1" applyBorder="1" applyAlignment="1" applyProtection="1">
      <alignment horizontal="center" vertical="center"/>
      <protection hidden="1"/>
    </xf>
    <xf numFmtId="0" fontId="24" fillId="0" borderId="0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8" fontId="6" fillId="0" borderId="0" xfId="0" applyNumberFormat="1" applyFont="1" applyBorder="1" applyAlignment="1" applyProtection="1">
      <alignment horizontal="center" vertical="center"/>
      <protection locked="0"/>
    </xf>
    <xf numFmtId="49" fontId="13" fillId="0" borderId="4" xfId="0" applyNumberFormat="1" applyFont="1" applyFill="1" applyBorder="1" applyAlignment="1" applyProtection="1">
      <alignment horizontal="center" vertical="center"/>
      <protection hidden="1"/>
    </xf>
    <xf numFmtId="49" fontId="13" fillId="0" borderId="6" xfId="0" applyNumberFormat="1" applyFont="1" applyFill="1" applyBorder="1" applyAlignment="1" applyProtection="1">
      <alignment horizontal="center" vertical="center"/>
      <protection hidden="1"/>
    </xf>
    <xf numFmtId="49" fontId="13" fillId="0" borderId="8" xfId="0" applyNumberFormat="1" applyFont="1" applyFill="1" applyBorder="1" applyAlignment="1" applyProtection="1">
      <alignment horizontal="center" vertical="center"/>
      <protection hidden="1"/>
    </xf>
    <xf numFmtId="164" fontId="5" fillId="0" borderId="3" xfId="0" applyNumberFormat="1" applyFont="1" applyBorder="1" applyAlignment="1" applyProtection="1">
      <alignment horizontal="center" vertical="center"/>
      <protection hidden="1"/>
    </xf>
    <xf numFmtId="164" fontId="5" fillId="0" borderId="18" xfId="0" applyNumberFormat="1" applyFont="1" applyBorder="1" applyAlignment="1" applyProtection="1">
      <alignment horizontal="left" vertical="center"/>
      <protection hidden="1"/>
    </xf>
    <xf numFmtId="0" fontId="25" fillId="6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" fillId="0" borderId="7" xfId="0" applyFont="1" applyBorder="1" applyAlignment="1" applyProtection="1">
      <alignment vertical="center"/>
      <protection hidden="1"/>
    </xf>
    <xf numFmtId="49" fontId="13" fillId="0" borderId="7" xfId="0" applyNumberFormat="1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5" fillId="4" borderId="0" xfId="0" applyFont="1" applyFill="1" applyAlignment="1" applyProtection="1">
      <alignment horizontal="center" vertical="center"/>
      <protection locked="0"/>
    </xf>
    <xf numFmtId="0" fontId="25" fillId="6" borderId="0" xfId="0" applyFont="1" applyFill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50" fillId="0" borderId="0" xfId="0" applyFont="1"/>
    <xf numFmtId="0" fontId="25" fillId="6" borderId="0" xfId="0" applyFont="1" applyFill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hidden="1"/>
    </xf>
    <xf numFmtId="0" fontId="51" fillId="7" borderId="0" xfId="0" applyFont="1" applyFill="1" applyProtection="1">
      <protection locked="0"/>
    </xf>
    <xf numFmtId="0" fontId="2" fillId="2" borderId="21" xfId="0" applyFont="1" applyFill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17" fillId="0" borderId="22" xfId="0" applyFont="1" applyBorder="1" applyAlignment="1" applyProtection="1">
      <alignment vertical="center"/>
      <protection hidden="1"/>
    </xf>
    <xf numFmtId="0" fontId="25" fillId="8" borderId="0" xfId="0" applyFont="1" applyFill="1" applyAlignment="1">
      <alignment horizontal="center" vertical="center"/>
    </xf>
    <xf numFmtId="0" fontId="0" fillId="8" borderId="0" xfId="0" applyFill="1"/>
    <xf numFmtId="0" fontId="25" fillId="9" borderId="0" xfId="0" applyFont="1" applyFill="1" applyAlignment="1">
      <alignment vertical="center"/>
    </xf>
    <xf numFmtId="0" fontId="25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25" fillId="0" borderId="0" xfId="0" applyNumberFormat="1" applyFont="1" applyAlignment="1">
      <alignment vertical="center"/>
    </xf>
    <xf numFmtId="0" fontId="2" fillId="0" borderId="23" xfId="0" applyFont="1" applyBorder="1" applyAlignment="1" applyProtection="1">
      <alignment vertical="center"/>
      <protection hidden="1"/>
    </xf>
    <xf numFmtId="164" fontId="5" fillId="0" borderId="12" xfId="0" applyNumberFormat="1" applyFont="1" applyFill="1" applyBorder="1" applyAlignment="1" applyProtection="1">
      <alignment vertical="center"/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164" fontId="5" fillId="0" borderId="3" xfId="0" applyNumberFormat="1" applyFont="1" applyFill="1" applyBorder="1" applyAlignment="1" applyProtection="1">
      <alignment vertical="center"/>
      <protection hidden="1"/>
    </xf>
    <xf numFmtId="0" fontId="55" fillId="0" borderId="0" xfId="0" applyFont="1" applyBorder="1" applyAlignment="1" applyProtection="1">
      <alignment vertical="center" wrapText="1"/>
      <protection hidden="1"/>
    </xf>
    <xf numFmtId="0" fontId="2" fillId="2" borderId="12" xfId="0" applyFont="1" applyFill="1" applyBorder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vertical="center"/>
      <protection hidden="1"/>
    </xf>
    <xf numFmtId="0" fontId="2" fillId="5" borderId="2" xfId="0" applyFont="1" applyFill="1" applyBorder="1" applyAlignment="1" applyProtection="1">
      <alignment vertical="center"/>
      <protection hidden="1"/>
    </xf>
    <xf numFmtId="0" fontId="2" fillId="5" borderId="3" xfId="0" applyFont="1" applyFill="1" applyBorder="1" applyAlignment="1" applyProtection="1">
      <alignment vertical="center"/>
      <protection hidden="1"/>
    </xf>
    <xf numFmtId="0" fontId="2" fillId="5" borderId="3" xfId="0" applyFont="1" applyFill="1" applyBorder="1" applyAlignment="1" applyProtection="1">
      <alignment vertical="center"/>
      <protection locked="0" hidden="1"/>
    </xf>
    <xf numFmtId="1" fontId="25" fillId="9" borderId="0" xfId="0" applyNumberFormat="1" applyFont="1" applyFill="1" applyAlignment="1">
      <alignment horizontal="center" vertical="center"/>
    </xf>
    <xf numFmtId="1" fontId="25" fillId="9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0" fontId="25" fillId="9" borderId="0" xfId="0" applyFont="1" applyFill="1" applyAlignment="1">
      <alignment horizontal="center"/>
    </xf>
    <xf numFmtId="0" fontId="25" fillId="9" borderId="0" xfId="0" applyNumberFormat="1" applyFont="1" applyFill="1" applyAlignment="1">
      <alignment horizontal="center" vertical="center"/>
    </xf>
    <xf numFmtId="0" fontId="25" fillId="9" borderId="0" xfId="0" applyFont="1" applyFill="1"/>
    <xf numFmtId="0" fontId="40" fillId="0" borderId="0" xfId="0" applyFont="1" applyFill="1" applyBorder="1" applyAlignment="1" applyProtection="1">
      <alignment vertical="center"/>
      <protection hidden="1"/>
    </xf>
    <xf numFmtId="0" fontId="40" fillId="0" borderId="21" xfId="0" applyFont="1" applyFill="1" applyBorder="1" applyAlignment="1" applyProtection="1">
      <alignment vertical="center"/>
      <protection hidden="1"/>
    </xf>
    <xf numFmtId="0" fontId="40" fillId="0" borderId="15" xfId="0" applyFont="1" applyFill="1" applyBorder="1" applyAlignment="1" applyProtection="1">
      <alignment vertical="center"/>
      <protection hidden="1"/>
    </xf>
    <xf numFmtId="0" fontId="40" fillId="0" borderId="17" xfId="0" applyFont="1" applyFill="1" applyBorder="1" applyAlignment="1" applyProtection="1">
      <alignment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6" fillId="0" borderId="2" xfId="0" applyFont="1" applyBorder="1" applyAlignment="1" applyProtection="1">
      <alignment horizontal="left" vertical="center"/>
      <protection hidden="1"/>
    </xf>
    <xf numFmtId="0" fontId="6" fillId="0" borderId="2" xfId="0" applyFont="1" applyBorder="1" applyAlignment="1" applyProtection="1">
      <alignment vertical="center"/>
      <protection hidden="1"/>
    </xf>
    <xf numFmtId="0" fontId="3" fillId="0" borderId="0" xfId="0" applyFont="1" applyBorder="1" applyAlignment="1" applyProtection="1">
      <alignment vertical="center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3" fillId="2" borderId="12" xfId="0" applyFont="1" applyFill="1" applyBorder="1" applyAlignment="1" applyProtection="1">
      <alignment vertical="center"/>
      <protection hidden="1"/>
    </xf>
    <xf numFmtId="0" fontId="3" fillId="2" borderId="15" xfId="0" applyFont="1" applyFill="1" applyBorder="1" applyAlignment="1" applyProtection="1">
      <alignment vertical="center"/>
      <protection hidden="1"/>
    </xf>
    <xf numFmtId="168" fontId="49" fillId="0" borderId="0" xfId="0" applyNumberFormat="1" applyFont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wrapText="1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5" borderId="5" xfId="0" applyFont="1" applyFill="1" applyBorder="1" applyAlignment="1" applyProtection="1">
      <alignment vertical="center"/>
      <protection hidden="1"/>
    </xf>
    <xf numFmtId="0" fontId="8" fillId="2" borderId="12" xfId="0" applyFont="1" applyFill="1" applyBorder="1" applyAlignment="1" applyProtection="1">
      <alignment vertical="center"/>
      <protection locked="0" hidden="1"/>
    </xf>
    <xf numFmtId="0" fontId="2" fillId="5" borderId="12" xfId="0" applyFont="1" applyFill="1" applyBorder="1" applyAlignment="1" applyProtection="1">
      <alignment vertical="center"/>
      <protection hidden="1"/>
    </xf>
    <xf numFmtId="0" fontId="17" fillId="0" borderId="0" xfId="0" applyFont="1" applyBorder="1" applyAlignment="1" applyProtection="1">
      <alignment vertical="center"/>
      <protection hidden="1"/>
    </xf>
    <xf numFmtId="164" fontId="6" fillId="0" borderId="0" xfId="0" applyNumberFormat="1" applyFont="1" applyBorder="1" applyAlignment="1" applyProtection="1">
      <alignment vertical="center"/>
      <protection hidden="1"/>
    </xf>
    <xf numFmtId="0" fontId="8" fillId="2" borderId="12" xfId="0" applyFont="1" applyFill="1" applyBorder="1" applyAlignment="1" applyProtection="1">
      <alignment vertical="center"/>
      <protection hidden="1"/>
    </xf>
    <xf numFmtId="0" fontId="48" fillId="0" borderId="2" xfId="0" applyFont="1" applyFill="1" applyBorder="1" applyAlignment="1" applyProtection="1">
      <alignment vertical="center"/>
    </xf>
    <xf numFmtId="1" fontId="42" fillId="0" borderId="2" xfId="0" applyNumberFormat="1" applyFont="1" applyFill="1" applyBorder="1" applyAlignment="1" applyProtection="1">
      <alignment vertical="center"/>
      <protection hidden="1"/>
    </xf>
    <xf numFmtId="0" fontId="0" fillId="0" borderId="1" xfId="0" applyBorder="1" applyProtection="1"/>
    <xf numFmtId="0" fontId="0" fillId="0" borderId="0" xfId="0" applyBorder="1" applyProtection="1"/>
    <xf numFmtId="0" fontId="0" fillId="0" borderId="2" xfId="0" applyBorder="1" applyProtection="1"/>
    <xf numFmtId="0" fontId="15" fillId="0" borderId="0" xfId="0" applyFont="1" applyBorder="1" applyProtection="1"/>
    <xf numFmtId="0" fontId="5" fillId="0" borderId="0" xfId="0" applyFont="1" applyBorder="1" applyAlignment="1" applyProtection="1">
      <alignment horizontal="center" vertical="center" wrapText="1"/>
      <protection hidden="1"/>
    </xf>
    <xf numFmtId="0" fontId="17" fillId="0" borderId="0" xfId="0" applyNumberFormat="1" applyFont="1" applyBorder="1" applyAlignment="1" applyProtection="1">
      <alignment vertical="center"/>
      <protection hidden="1"/>
    </xf>
    <xf numFmtId="0" fontId="17" fillId="0" borderId="1" xfId="0" applyNumberFormat="1" applyFont="1" applyBorder="1" applyAlignment="1" applyProtection="1">
      <alignment vertical="center"/>
      <protection hidden="1"/>
    </xf>
    <xf numFmtId="0" fontId="12" fillId="2" borderId="0" xfId="0" applyFont="1" applyFill="1" applyBorder="1" applyAlignment="1" applyProtection="1">
      <alignment vertical="center"/>
      <protection hidden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0" fillId="8" borderId="0" xfId="0" applyFill="1" applyAlignment="1"/>
    <xf numFmtId="164" fontId="13" fillId="0" borderId="2" xfId="0" applyNumberFormat="1" applyFont="1" applyBorder="1" applyAlignment="1" applyProtection="1">
      <alignment horizontal="center" vertical="center"/>
      <protection hidden="1"/>
    </xf>
    <xf numFmtId="0" fontId="0" fillId="0" borderId="0" xfId="0" applyBorder="1"/>
    <xf numFmtId="0" fontId="24" fillId="10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4" fillId="8" borderId="0" xfId="0" applyFont="1" applyFill="1" applyAlignment="1">
      <alignment vertical="center"/>
    </xf>
    <xf numFmtId="0" fontId="40" fillId="0" borderId="0" xfId="0" applyFont="1" applyBorder="1" applyAlignment="1" applyProtection="1">
      <alignment horizontal="left" vertical="center"/>
      <protection hidden="1"/>
    </xf>
    <xf numFmtId="0" fontId="2" fillId="2" borderId="24" xfId="0" applyFont="1" applyFill="1" applyBorder="1" applyAlignment="1" applyProtection="1">
      <alignment vertical="center"/>
      <protection hidden="1"/>
    </xf>
    <xf numFmtId="164" fontId="59" fillId="0" borderId="7" xfId="0" applyNumberFormat="1" applyFont="1" applyBorder="1" applyAlignment="1" applyProtection="1">
      <alignment vertical="center"/>
      <protection hidden="1"/>
    </xf>
    <xf numFmtId="0" fontId="25" fillId="0" borderId="0" xfId="0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168" fontId="72" fillId="0" borderId="0" xfId="0" applyNumberFormat="1" applyFont="1" applyBorder="1" applyAlignment="1" applyProtection="1">
      <alignment horizontal="center" vertical="center"/>
      <protection locked="0"/>
    </xf>
    <xf numFmtId="0" fontId="72" fillId="0" borderId="0" xfId="0" applyFont="1" applyBorder="1" applyAlignment="1" applyProtection="1">
      <alignment horizontal="center" vertical="center"/>
      <protection locked="0"/>
    </xf>
    <xf numFmtId="167" fontId="72" fillId="0" borderId="0" xfId="0" applyNumberFormat="1" applyFont="1" applyBorder="1" applyAlignment="1" applyProtection="1">
      <alignment horizontal="center" vertical="center"/>
      <protection locked="0"/>
    </xf>
    <xf numFmtId="0" fontId="72" fillId="0" borderId="0" xfId="0" applyNumberFormat="1" applyFont="1" applyBorder="1" applyAlignment="1" applyProtection="1">
      <alignment horizontal="center" vertical="center"/>
      <protection locked="0"/>
    </xf>
    <xf numFmtId="0" fontId="72" fillId="0" borderId="0" xfId="0" applyFont="1" applyBorder="1" applyAlignment="1">
      <alignment horizontal="center"/>
    </xf>
    <xf numFmtId="0" fontId="7" fillId="4" borderId="25" xfId="0" applyFont="1" applyFill="1" applyBorder="1" applyAlignment="1">
      <alignment horizontal="center" vertical="center"/>
    </xf>
    <xf numFmtId="0" fontId="0" fillId="0" borderId="0" xfId="0" applyFill="1"/>
    <xf numFmtId="0" fontId="73" fillId="0" borderId="0" xfId="0" applyFont="1" applyBorder="1" applyAlignment="1">
      <alignment horizontal="left"/>
    </xf>
    <xf numFmtId="0" fontId="74" fillId="0" borderId="0" xfId="0" applyFont="1" applyBorder="1" applyAlignment="1" applyProtection="1">
      <alignment horizontal="left" vertical="center"/>
      <protection locked="0"/>
    </xf>
    <xf numFmtId="0" fontId="75" fillId="0" borderId="0" xfId="0" applyFont="1" applyBorder="1" applyAlignment="1">
      <alignment horizontal="left"/>
    </xf>
    <xf numFmtId="49" fontId="74" fillId="0" borderId="0" xfId="0" applyNumberFormat="1" applyFont="1" applyBorder="1" applyAlignment="1" applyProtection="1">
      <alignment horizontal="left" vertical="center"/>
      <protection locked="0"/>
    </xf>
    <xf numFmtId="0" fontId="74" fillId="0" borderId="0" xfId="0" quotePrefix="1" applyFont="1" applyBorder="1" applyAlignment="1" applyProtection="1">
      <alignment horizontal="left" vertical="center"/>
      <protection locked="0"/>
    </xf>
    <xf numFmtId="0" fontId="21" fillId="0" borderId="0" xfId="2" applyFont="1" applyBorder="1" applyAlignment="1" applyProtection="1">
      <alignment horizontal="left" vertical="center"/>
      <protection locked="0"/>
    </xf>
    <xf numFmtId="0" fontId="74" fillId="0" borderId="0" xfId="0" applyFont="1" applyBorder="1" applyAlignment="1">
      <alignment horizontal="left" vertical="center"/>
    </xf>
    <xf numFmtId="0" fontId="76" fillId="0" borderId="0" xfId="2" applyFont="1" applyBorder="1" applyAlignment="1" applyProtection="1">
      <alignment horizontal="left"/>
    </xf>
    <xf numFmtId="0" fontId="75" fillId="0" borderId="0" xfId="0" applyFont="1" applyBorder="1" applyAlignment="1">
      <alignment horizontal="left" vertical="center"/>
    </xf>
    <xf numFmtId="0" fontId="76" fillId="0" borderId="0" xfId="2" applyFont="1" applyBorder="1" applyAlignment="1" applyProtection="1">
      <alignment horizontal="left" vertical="center"/>
      <protection locked="0"/>
    </xf>
    <xf numFmtId="0" fontId="77" fillId="0" borderId="0" xfId="2" applyFont="1" applyBorder="1" applyAlignment="1" applyProtection="1">
      <alignment horizontal="left" vertical="center"/>
      <protection locked="0"/>
    </xf>
    <xf numFmtId="0" fontId="7" fillId="4" borderId="25" xfId="0" applyFont="1" applyFill="1" applyBorder="1" applyAlignment="1">
      <alignment horizontal="left" vertical="center"/>
    </xf>
    <xf numFmtId="164" fontId="74" fillId="0" borderId="0" xfId="0" applyNumberFormat="1" applyFont="1" applyBorder="1" applyAlignment="1" applyProtection="1">
      <alignment horizontal="left" vertical="center"/>
      <protection hidden="1"/>
    </xf>
    <xf numFmtId="0" fontId="76" fillId="0" borderId="0" xfId="2" applyFont="1" applyBorder="1" applyAlignment="1" applyProtection="1">
      <alignment horizontal="left" wrapText="1"/>
    </xf>
    <xf numFmtId="0" fontId="6" fillId="0" borderId="0" xfId="0" applyFont="1" applyBorder="1" applyAlignment="1" applyProtection="1">
      <alignment horizontal="left" vertical="center"/>
      <protection locked="0"/>
    </xf>
    <xf numFmtId="0" fontId="14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Alignment="1">
      <alignment horizontal="left" vertical="center"/>
    </xf>
    <xf numFmtId="171" fontId="74" fillId="0" borderId="0" xfId="0" applyNumberFormat="1" applyFont="1" applyBorder="1" applyAlignment="1">
      <alignment horizontal="center"/>
    </xf>
    <xf numFmtId="171" fontId="74" fillId="0" borderId="0" xfId="0" applyNumberFormat="1" applyFont="1" applyBorder="1" applyAlignment="1" applyProtection="1">
      <alignment horizontal="center" vertical="center"/>
      <protection locked="0"/>
    </xf>
    <xf numFmtId="0" fontId="78" fillId="3" borderId="0" xfId="0" applyFont="1" applyFill="1" applyBorder="1" applyProtection="1"/>
    <xf numFmtId="0" fontId="79" fillId="0" borderId="0" xfId="0" applyFont="1" applyBorder="1" applyAlignment="1" applyProtection="1">
      <alignment vertical="center" wrapText="1"/>
      <protection hidden="1"/>
    </xf>
    <xf numFmtId="0" fontId="79" fillId="0" borderId="26" xfId="0" applyFont="1" applyBorder="1" applyAlignment="1" applyProtection="1">
      <alignment vertical="center" wrapText="1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79" fillId="0" borderId="28" xfId="0" applyFont="1" applyBorder="1" applyAlignment="1" applyProtection="1">
      <alignment vertical="center" wrapText="1"/>
      <protection hidden="1"/>
    </xf>
    <xf numFmtId="0" fontId="79" fillId="0" borderId="29" xfId="0" applyFont="1" applyBorder="1" applyAlignment="1" applyProtection="1">
      <alignment vertical="center" wrapText="1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13" fillId="15" borderId="31" xfId="0" applyFont="1" applyFill="1" applyBorder="1" applyAlignment="1" applyProtection="1">
      <alignment vertical="center"/>
      <protection hidden="1"/>
    </xf>
    <xf numFmtId="171" fontId="2" fillId="2" borderId="5" xfId="0" applyNumberFormat="1" applyFont="1" applyFill="1" applyBorder="1" applyAlignment="1" applyProtection="1">
      <alignment vertical="center"/>
      <protection hidden="1"/>
    </xf>
    <xf numFmtId="164" fontId="13" fillId="0" borderId="21" xfId="0" applyNumberFormat="1" applyFont="1" applyFill="1" applyBorder="1" applyAlignment="1" applyProtection="1">
      <alignment vertical="center"/>
      <protection locked="0" hidden="1"/>
    </xf>
    <xf numFmtId="164" fontId="13" fillId="0" borderId="15" xfId="0" applyNumberFormat="1" applyFont="1" applyFill="1" applyBorder="1" applyAlignment="1" applyProtection="1">
      <alignment vertical="center"/>
      <protection locked="0" hidden="1"/>
    </xf>
    <xf numFmtId="164" fontId="13" fillId="0" borderId="17" xfId="0" applyNumberFormat="1" applyFont="1" applyFill="1" applyBorder="1" applyAlignment="1" applyProtection="1">
      <alignment vertical="center"/>
      <protection locked="0" hidden="1"/>
    </xf>
    <xf numFmtId="0" fontId="21" fillId="0" borderId="0" xfId="2" applyAlignment="1" applyProtection="1"/>
    <xf numFmtId="0" fontId="21" fillId="0" borderId="0" xfId="2" applyBorder="1" applyAlignment="1" applyProtection="1">
      <alignment horizontal="left" wrapText="1"/>
    </xf>
    <xf numFmtId="164" fontId="74" fillId="0" borderId="0" xfId="0" applyNumberFormat="1" applyFont="1" applyBorder="1" applyAlignment="1" applyProtection="1">
      <alignment horizontal="left"/>
      <protection hidden="1"/>
    </xf>
    <xf numFmtId="0" fontId="74" fillId="0" borderId="0" xfId="0" applyFont="1" applyBorder="1" applyAlignment="1">
      <alignment horizontal="left"/>
    </xf>
    <xf numFmtId="0" fontId="74" fillId="0" borderId="0" xfId="0" applyFont="1" applyAlignment="1">
      <alignment horizontal="left" vertical="center"/>
    </xf>
    <xf numFmtId="0" fontId="83" fillId="0" borderId="16" xfId="0" applyFont="1" applyBorder="1" applyAlignment="1">
      <alignment horizontal="center" vertical="center" wrapText="1"/>
    </xf>
    <xf numFmtId="1" fontId="83" fillId="0" borderId="16" xfId="0" applyNumberFormat="1" applyFont="1" applyBorder="1" applyAlignment="1">
      <alignment horizontal="center" vertical="center" wrapText="1"/>
    </xf>
    <xf numFmtId="0" fontId="83" fillId="0" borderId="16" xfId="0" applyFont="1" applyBorder="1" applyAlignment="1">
      <alignment horizontal="left" vertical="center" wrapText="1"/>
    </xf>
    <xf numFmtId="0" fontId="83" fillId="0" borderId="0" xfId="0" applyFont="1" applyAlignment="1">
      <alignment horizontal="center" vertical="center" wrapText="1"/>
    </xf>
    <xf numFmtId="14" fontId="0" fillId="0" borderId="0" xfId="0" applyNumberFormat="1"/>
    <xf numFmtId="0" fontId="25" fillId="8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quotePrefix="1" applyFont="1" applyAlignment="1">
      <alignment horizontal="center"/>
    </xf>
    <xf numFmtId="0" fontId="74" fillId="0" borderId="0" xfId="0" applyFont="1" applyAlignment="1">
      <alignment horizontal="left"/>
    </xf>
    <xf numFmtId="0" fontId="74" fillId="0" borderId="0" xfId="0" applyFont="1" applyAlignment="1" applyProtection="1">
      <alignment horizontal="left" vertical="center"/>
      <protection locked="0"/>
    </xf>
    <xf numFmtId="49" fontId="74" fillId="0" borderId="0" xfId="0" applyNumberFormat="1" applyFont="1" applyAlignment="1" applyProtection="1">
      <alignment horizontal="left" vertical="center"/>
      <protection locked="0"/>
    </xf>
    <xf numFmtId="0" fontId="75" fillId="0" borderId="0" xfId="0" applyFont="1" applyAlignment="1">
      <alignment horizontal="left" vertical="center"/>
    </xf>
    <xf numFmtId="168" fontId="72" fillId="0" borderId="0" xfId="0" quotePrefix="1" applyNumberFormat="1" applyFont="1" applyBorder="1" applyAlignment="1" applyProtection="1">
      <alignment horizontal="left" vertical="center"/>
      <protection locked="0"/>
    </xf>
    <xf numFmtId="0" fontId="21" fillId="0" borderId="0" xfId="2" applyBorder="1" applyAlignment="1" applyProtection="1">
      <alignment horizontal="left" vertical="center"/>
      <protection locked="0"/>
    </xf>
    <xf numFmtId="0" fontId="12" fillId="12" borderId="1" xfId="0" applyFont="1" applyFill="1" applyBorder="1" applyAlignment="1" applyProtection="1">
      <alignment horizontal="center" vertical="center"/>
      <protection hidden="1"/>
    </xf>
    <xf numFmtId="0" fontId="12" fillId="12" borderId="0" xfId="0" applyFont="1" applyFill="1" applyBorder="1" applyAlignment="1" applyProtection="1">
      <alignment horizontal="center" vertical="center"/>
      <protection hidden="1"/>
    </xf>
    <xf numFmtId="0" fontId="84" fillId="0" borderId="3" xfId="0" applyFont="1" applyBorder="1" applyAlignment="1" applyProtection="1">
      <alignment horizontal="center" vertical="center" wrapText="1"/>
      <protection hidden="1"/>
    </xf>
    <xf numFmtId="0" fontId="84" fillId="0" borderId="0" xfId="0" applyFont="1" applyBorder="1" applyAlignment="1" applyProtection="1">
      <alignment horizontal="center" vertical="center" wrapText="1"/>
      <protection hidden="1"/>
    </xf>
    <xf numFmtId="0" fontId="3" fillId="0" borderId="41" xfId="0" applyFont="1" applyBorder="1" applyAlignment="1" applyProtection="1">
      <alignment horizontal="center" vertical="center" wrapText="1"/>
      <protection hidden="1"/>
    </xf>
    <xf numFmtId="0" fontId="3" fillId="0" borderId="42" xfId="0" applyFont="1" applyBorder="1" applyAlignment="1" applyProtection="1">
      <alignment horizontal="center" vertical="center" wrapText="1"/>
      <protection hidden="1"/>
    </xf>
    <xf numFmtId="0" fontId="3" fillId="0" borderId="43" xfId="0" applyFont="1" applyBorder="1" applyAlignment="1" applyProtection="1">
      <alignment horizontal="center" vertical="center" wrapText="1"/>
      <protection hidden="1"/>
    </xf>
    <xf numFmtId="0" fontId="3" fillId="0" borderId="26" xfId="0" applyFont="1" applyBorder="1" applyAlignment="1" applyProtection="1">
      <alignment horizontal="center" vertical="center" wrapText="1"/>
      <protection hidden="1"/>
    </xf>
    <xf numFmtId="0" fontId="3" fillId="0" borderId="0" xfId="0" applyFont="1" applyBorder="1" applyAlignment="1" applyProtection="1">
      <alignment horizontal="center" vertical="center" wrapText="1"/>
      <protection hidden="1"/>
    </xf>
    <xf numFmtId="0" fontId="3" fillId="0" borderId="27" xfId="0" applyFont="1" applyBorder="1" applyAlignment="1" applyProtection="1">
      <alignment horizontal="center" vertical="center" wrapText="1"/>
      <protection hidden="1"/>
    </xf>
    <xf numFmtId="0" fontId="3" fillId="0" borderId="28" xfId="0" applyFont="1" applyBorder="1" applyAlignment="1" applyProtection="1">
      <alignment horizontal="center" vertical="center" wrapText="1"/>
      <protection hidden="1"/>
    </xf>
    <xf numFmtId="0" fontId="3" fillId="0" borderId="29" xfId="0" applyFont="1" applyBorder="1" applyAlignment="1" applyProtection="1">
      <alignment horizontal="center" vertical="center" wrapText="1"/>
      <protection hidden="1"/>
    </xf>
    <xf numFmtId="0" fontId="3" fillId="0" borderId="30" xfId="0" applyFont="1" applyBorder="1" applyAlignment="1" applyProtection="1">
      <alignment horizontal="center" vertical="center" wrapText="1"/>
      <protection hidden="1"/>
    </xf>
    <xf numFmtId="169" fontId="20" fillId="0" borderId="13" xfId="0" applyNumberFormat="1" applyFont="1" applyBorder="1" applyAlignment="1" applyProtection="1">
      <alignment horizontal="center" vertical="center"/>
      <protection hidden="1"/>
    </xf>
    <xf numFmtId="169" fontId="20" fillId="0" borderId="7" xfId="0" applyNumberFormat="1" applyFont="1" applyBorder="1" applyAlignment="1" applyProtection="1">
      <alignment horizontal="center" vertical="center"/>
      <protection hidden="1"/>
    </xf>
    <xf numFmtId="169" fontId="20" fillId="0" borderId="10" xfId="0" applyNumberFormat="1" applyFont="1" applyBorder="1" applyAlignment="1" applyProtection="1">
      <alignment horizontal="center" vertical="center"/>
      <protection hidden="1"/>
    </xf>
    <xf numFmtId="169" fontId="20" fillId="0" borderId="1" xfId="0" applyNumberFormat="1" applyFont="1" applyBorder="1" applyAlignment="1" applyProtection="1">
      <alignment horizontal="center" vertical="center"/>
      <protection hidden="1"/>
    </xf>
    <xf numFmtId="169" fontId="20" fillId="0" borderId="0" xfId="0" applyNumberFormat="1" applyFont="1" applyBorder="1" applyAlignment="1" applyProtection="1">
      <alignment horizontal="center" vertical="center"/>
      <protection hidden="1"/>
    </xf>
    <xf numFmtId="169" fontId="20" fillId="0" borderId="2" xfId="0" applyNumberFormat="1" applyFont="1" applyBorder="1" applyAlignment="1" applyProtection="1">
      <alignment horizontal="center" vertical="center"/>
      <protection hidden="1"/>
    </xf>
    <xf numFmtId="169" fontId="20" fillId="0" borderId="21" xfId="0" applyNumberFormat="1" applyFont="1" applyBorder="1" applyAlignment="1" applyProtection="1">
      <alignment horizontal="center" vertical="center"/>
      <protection hidden="1"/>
    </xf>
    <xf numFmtId="169" fontId="20" fillId="0" borderId="15" xfId="0" applyNumberFormat="1" applyFont="1" applyBorder="1" applyAlignment="1" applyProtection="1">
      <alignment horizontal="center" vertical="center"/>
      <protection hidden="1"/>
    </xf>
    <xf numFmtId="169" fontId="20" fillId="0" borderId="17" xfId="0" applyNumberFormat="1" applyFont="1" applyBorder="1" applyAlignment="1" applyProtection="1">
      <alignment horizontal="center" vertical="center"/>
      <protection hidden="1"/>
    </xf>
    <xf numFmtId="14" fontId="40" fillId="0" borderId="3" xfId="0" applyNumberFormat="1" applyFont="1" applyBorder="1" applyAlignment="1" applyProtection="1">
      <alignment horizontal="center" vertical="center" wrapText="1"/>
      <protection hidden="1"/>
    </xf>
    <xf numFmtId="14" fontId="40" fillId="0" borderId="5" xfId="0" applyNumberFormat="1" applyFont="1" applyBorder="1" applyAlignment="1" applyProtection="1">
      <alignment horizontal="center" vertical="center" wrapText="1"/>
      <protection hidden="1"/>
    </xf>
    <xf numFmtId="14" fontId="40" fillId="0" borderId="34" xfId="0" applyNumberFormat="1" applyFont="1" applyBorder="1" applyAlignment="1" applyProtection="1">
      <alignment horizontal="center" vertical="center" wrapText="1"/>
      <protection hidden="1"/>
    </xf>
    <xf numFmtId="14" fontId="40" fillId="0" borderId="31" xfId="0" applyNumberFormat="1" applyFont="1" applyBorder="1" applyAlignment="1" applyProtection="1">
      <alignment horizontal="center" vertical="center" wrapText="1"/>
      <protection hidden="1"/>
    </xf>
    <xf numFmtId="14" fontId="40" fillId="0" borderId="12" xfId="0" applyNumberFormat="1" applyFont="1" applyBorder="1" applyAlignment="1" applyProtection="1">
      <alignment horizontal="center" vertical="center" wrapText="1"/>
      <protection hidden="1"/>
    </xf>
    <xf numFmtId="14" fontId="40" fillId="0" borderId="37" xfId="0" applyNumberFormat="1" applyFont="1" applyBorder="1" applyAlignment="1" applyProtection="1">
      <alignment horizontal="center" vertical="center" wrapText="1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47" fillId="0" borderId="13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7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8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1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0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6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21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15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35" xfId="0" applyNumberFormat="1" applyFont="1" applyFill="1" applyBorder="1" applyAlignment="1" applyProtection="1">
      <alignment horizontal="center" vertical="distributed" wrapText="1" readingOrder="1"/>
      <protection hidden="1"/>
    </xf>
    <xf numFmtId="0" fontId="5" fillId="0" borderId="0" xfId="0" applyFont="1" applyBorder="1" applyAlignment="1" applyProtection="1">
      <alignment horizontal="center" wrapText="1"/>
      <protection hidden="1"/>
    </xf>
    <xf numFmtId="0" fontId="5" fillId="0" borderId="2" xfId="0" applyFont="1" applyBorder="1" applyAlignment="1" applyProtection="1">
      <alignment horizontal="center" wrapText="1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164" fontId="69" fillId="0" borderId="16" xfId="0" applyNumberFormat="1" applyFont="1" applyBorder="1" applyAlignment="1" applyProtection="1">
      <alignment horizontal="center" vertical="center"/>
      <protection hidden="1"/>
    </xf>
    <xf numFmtId="0" fontId="69" fillId="0" borderId="16" xfId="0" applyFont="1" applyBorder="1" applyAlignment="1" applyProtection="1">
      <alignment horizontal="center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3" fillId="0" borderId="44" xfId="0" applyFont="1" applyBorder="1" applyAlignment="1" applyProtection="1">
      <alignment horizontal="center" vertical="center"/>
      <protection hidden="1"/>
    </xf>
    <xf numFmtId="0" fontId="3" fillId="0" borderId="34" xfId="0" applyFont="1" applyBorder="1" applyAlignment="1" applyProtection="1">
      <alignment horizontal="center" vertical="center"/>
      <protection hidden="1"/>
    </xf>
    <xf numFmtId="0" fontId="3" fillId="0" borderId="45" xfId="0" applyFont="1" applyBorder="1" applyAlignment="1" applyProtection="1">
      <alignment horizontal="center" vertical="center"/>
      <protection hidden="1"/>
    </xf>
    <xf numFmtId="0" fontId="47" fillId="0" borderId="11" xfId="0" applyNumberFormat="1" applyFont="1" applyBorder="1" applyAlignment="1" applyProtection="1">
      <alignment horizontal="center" vertical="center"/>
      <protection hidden="1"/>
    </xf>
    <xf numFmtId="0" fontId="47" fillId="0" borderId="0" xfId="0" applyNumberFormat="1" applyFont="1" applyBorder="1" applyAlignment="1" applyProtection="1">
      <alignment horizontal="center" vertical="center"/>
      <protection hidden="1"/>
    </xf>
    <xf numFmtId="0" fontId="47" fillId="0" borderId="6" xfId="0" applyNumberFormat="1" applyFont="1" applyBorder="1" applyAlignment="1" applyProtection="1">
      <alignment horizontal="center" vertical="center"/>
      <protection hidden="1"/>
    </xf>
    <xf numFmtId="0" fontId="47" fillId="0" borderId="36" xfId="0" applyNumberFormat="1" applyFont="1" applyBorder="1" applyAlignment="1" applyProtection="1">
      <alignment horizontal="center" vertical="center"/>
      <protection hidden="1"/>
    </xf>
    <xf numFmtId="0" fontId="47" fillId="0" borderId="15" xfId="0" applyNumberFormat="1" applyFont="1" applyBorder="1" applyAlignment="1" applyProtection="1">
      <alignment horizontal="center" vertical="center"/>
      <protection hidden="1"/>
    </xf>
    <xf numFmtId="0" fontId="47" fillId="0" borderId="35" xfId="0" applyNumberFormat="1" applyFont="1" applyBorder="1" applyAlignment="1" applyProtection="1">
      <alignment horizontal="center" vertical="center"/>
      <protection hidden="1"/>
    </xf>
    <xf numFmtId="0" fontId="62" fillId="2" borderId="32" xfId="0" applyFont="1" applyFill="1" applyBorder="1" applyAlignment="1" applyProtection="1">
      <alignment horizontal="left" vertical="center"/>
      <protection hidden="1"/>
    </xf>
    <xf numFmtId="0" fontId="62" fillId="2" borderId="23" xfId="0" applyFont="1" applyFill="1" applyBorder="1" applyAlignment="1" applyProtection="1">
      <alignment horizontal="left" vertical="center"/>
      <protection hidden="1"/>
    </xf>
    <xf numFmtId="0" fontId="62" fillId="2" borderId="33" xfId="0" applyFont="1" applyFill="1" applyBorder="1" applyAlignment="1" applyProtection="1">
      <alignment horizontal="left" vertical="center"/>
      <protection hidden="1"/>
    </xf>
    <xf numFmtId="0" fontId="22" fillId="2" borderId="32" xfId="0" applyFont="1" applyFill="1" applyBorder="1" applyAlignment="1" applyProtection="1">
      <alignment horizontal="center" vertical="center"/>
      <protection locked="0" hidden="1"/>
    </xf>
    <xf numFmtId="0" fontId="22" fillId="2" borderId="23" xfId="0" applyFont="1" applyFill="1" applyBorder="1" applyAlignment="1" applyProtection="1">
      <alignment horizontal="center" vertical="center"/>
      <protection locked="0" hidden="1"/>
    </xf>
    <xf numFmtId="0" fontId="22" fillId="2" borderId="33" xfId="0" applyFont="1" applyFill="1" applyBorder="1" applyAlignment="1" applyProtection="1">
      <alignment horizontal="center" vertical="center"/>
      <protection locked="0" hidden="1"/>
    </xf>
    <xf numFmtId="0" fontId="2" fillId="2" borderId="32" xfId="0" applyFont="1" applyFill="1" applyBorder="1" applyAlignment="1" applyProtection="1">
      <alignment horizontal="center" vertical="center"/>
      <protection locked="0" hidden="1"/>
    </xf>
    <xf numFmtId="0" fontId="2" fillId="2" borderId="23" xfId="0" applyFont="1" applyFill="1" applyBorder="1" applyAlignment="1" applyProtection="1">
      <alignment horizontal="center" vertical="center"/>
      <protection locked="0" hidden="1"/>
    </xf>
    <xf numFmtId="0" fontId="2" fillId="2" borderId="33" xfId="0" applyFont="1" applyFill="1" applyBorder="1" applyAlignment="1" applyProtection="1">
      <alignment horizontal="center" vertical="center"/>
      <protection locked="0" hidden="1"/>
    </xf>
    <xf numFmtId="164" fontId="13" fillId="0" borderId="4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55" fillId="0" borderId="18" xfId="0" applyFont="1" applyBorder="1" applyAlignment="1" applyProtection="1">
      <alignment horizontal="center" vertical="center"/>
      <protection hidden="1"/>
    </xf>
    <xf numFmtId="0" fontId="55" fillId="0" borderId="5" xfId="0" applyFont="1" applyBorder="1" applyAlignment="1" applyProtection="1">
      <alignment horizontal="center" vertical="center"/>
      <protection hidden="1"/>
    </xf>
    <xf numFmtId="164" fontId="5" fillId="0" borderId="9" xfId="0" applyNumberFormat="1" applyFont="1" applyFill="1" applyBorder="1" applyAlignment="1" applyProtection="1">
      <alignment horizontal="center" vertical="center"/>
      <protection hidden="1"/>
    </xf>
    <xf numFmtId="164" fontId="5" fillId="0" borderId="7" xfId="0" applyNumberFormat="1" applyFont="1" applyFill="1" applyBorder="1" applyAlignment="1" applyProtection="1">
      <alignment horizontal="center" vertical="center"/>
      <protection hidden="1"/>
    </xf>
    <xf numFmtId="164" fontId="5" fillId="0" borderId="10" xfId="0" applyNumberFormat="1" applyFont="1" applyFill="1" applyBorder="1" applyAlignment="1" applyProtection="1">
      <alignment horizontal="center" vertical="center"/>
      <protection hidden="1"/>
    </xf>
    <xf numFmtId="171" fontId="13" fillId="15" borderId="34" xfId="0" applyNumberFormat="1" applyFont="1" applyFill="1" applyBorder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/>
      <protection hidden="1"/>
    </xf>
    <xf numFmtId="0" fontId="5" fillId="0" borderId="15" xfId="0" applyFont="1" applyBorder="1" applyAlignment="1" applyProtection="1">
      <alignment horizontal="center" wrapText="1"/>
      <protection hidden="1"/>
    </xf>
    <xf numFmtId="0" fontId="5" fillId="0" borderId="17" xfId="0" applyFont="1" applyBorder="1" applyAlignment="1" applyProtection="1">
      <alignment horizontal="center" wrapText="1"/>
      <protection hidden="1"/>
    </xf>
    <xf numFmtId="0" fontId="6" fillId="0" borderId="3" xfId="0" applyFont="1" applyBorder="1" applyAlignment="1" applyProtection="1">
      <alignment horizontal="center" wrapText="1"/>
      <protection hidden="1"/>
    </xf>
    <xf numFmtId="0" fontId="6" fillId="0" borderId="5" xfId="0" applyFont="1" applyBorder="1" applyAlignment="1" applyProtection="1">
      <alignment horizontal="center" wrapText="1"/>
      <protection hidden="1"/>
    </xf>
    <xf numFmtId="0" fontId="6" fillId="0" borderId="0" xfId="0" applyFont="1" applyBorder="1" applyAlignment="1" applyProtection="1">
      <alignment horizontal="center" wrapText="1"/>
      <protection hidden="1"/>
    </xf>
    <xf numFmtId="0" fontId="6" fillId="0" borderId="2" xfId="0" applyFont="1" applyBorder="1" applyAlignment="1" applyProtection="1">
      <alignment horizontal="center" wrapText="1"/>
      <protection hidden="1"/>
    </xf>
    <xf numFmtId="170" fontId="39" fillId="0" borderId="9" xfId="0" applyNumberFormat="1" applyFont="1" applyBorder="1" applyAlignment="1" applyProtection="1">
      <alignment horizontal="center" vertical="center"/>
      <protection hidden="1"/>
    </xf>
    <xf numFmtId="170" fontId="39" fillId="0" borderId="7" xfId="0" applyNumberFormat="1" applyFont="1" applyBorder="1" applyAlignment="1" applyProtection="1">
      <alignment horizontal="center" vertical="center"/>
      <protection hidden="1"/>
    </xf>
    <xf numFmtId="170" fontId="39" fillId="0" borderId="10" xfId="0" applyNumberFormat="1" applyFont="1" applyBorder="1" applyAlignment="1" applyProtection="1">
      <alignment horizontal="center" vertical="center"/>
      <protection hidden="1"/>
    </xf>
    <xf numFmtId="170" fontId="39" fillId="0" borderId="11" xfId="0" applyNumberFormat="1" applyFont="1" applyBorder="1" applyAlignment="1" applyProtection="1">
      <alignment horizontal="center" vertical="center"/>
      <protection hidden="1"/>
    </xf>
    <xf numFmtId="170" fontId="39" fillId="0" borderId="0" xfId="0" applyNumberFormat="1" applyFont="1" applyBorder="1" applyAlignment="1" applyProtection="1">
      <alignment horizontal="center" vertical="center"/>
      <protection hidden="1"/>
    </xf>
    <xf numFmtId="170" fontId="39" fillId="0" borderId="2" xfId="0" applyNumberFormat="1" applyFont="1" applyBorder="1" applyAlignment="1" applyProtection="1">
      <alignment horizontal="center" vertical="center"/>
      <protection hidden="1"/>
    </xf>
    <xf numFmtId="170" fontId="39" fillId="0" borderId="36" xfId="0" applyNumberFormat="1" applyFont="1" applyBorder="1" applyAlignment="1" applyProtection="1">
      <alignment horizontal="center" vertical="center"/>
      <protection hidden="1"/>
    </xf>
    <xf numFmtId="170" fontId="39" fillId="0" borderId="15" xfId="0" applyNumberFormat="1" applyFont="1" applyBorder="1" applyAlignment="1" applyProtection="1">
      <alignment horizontal="center" vertical="center"/>
      <protection hidden="1"/>
    </xf>
    <xf numFmtId="170" fontId="39" fillId="0" borderId="17" xfId="0" applyNumberFormat="1" applyFont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left" vertical="center"/>
      <protection locked="0" hidden="1"/>
    </xf>
    <xf numFmtId="0" fontId="13" fillId="0" borderId="6" xfId="0" applyFont="1" applyBorder="1" applyAlignment="1" applyProtection="1">
      <alignment horizontal="left" vertical="center"/>
      <protection locked="0" hidden="1"/>
    </xf>
    <xf numFmtId="0" fontId="40" fillId="0" borderId="12" xfId="0" applyFont="1" applyBorder="1" applyAlignment="1" applyProtection="1">
      <alignment horizontal="center" vertical="center" wrapText="1"/>
      <protection hidden="1"/>
    </xf>
    <xf numFmtId="0" fontId="40" fillId="0" borderId="3" xfId="0" applyFont="1" applyBorder="1" applyAlignment="1" applyProtection="1">
      <alignment horizontal="center" vertical="center" wrapText="1"/>
      <protection hidden="1"/>
    </xf>
    <xf numFmtId="0" fontId="40" fillId="0" borderId="4" xfId="0" applyFont="1" applyBorder="1" applyAlignment="1" applyProtection="1">
      <alignment horizontal="center" vertical="center" wrapText="1"/>
      <protection hidden="1"/>
    </xf>
    <xf numFmtId="0" fontId="40" fillId="0" borderId="37" xfId="0" applyFont="1" applyBorder="1" applyAlignment="1" applyProtection="1">
      <alignment horizontal="center" vertical="center" wrapText="1"/>
      <protection hidden="1"/>
    </xf>
    <xf numFmtId="0" fontId="40" fillId="0" borderId="34" xfId="0" applyFont="1" applyBorder="1" applyAlignment="1" applyProtection="1">
      <alignment horizontal="center" vertical="center" wrapText="1"/>
      <protection hidden="1"/>
    </xf>
    <xf numFmtId="0" fontId="40" fillId="0" borderId="45" xfId="0" applyFont="1" applyBorder="1" applyAlignment="1" applyProtection="1">
      <alignment horizontal="center" vertical="center" wrapText="1"/>
      <protection hidden="1"/>
    </xf>
    <xf numFmtId="0" fontId="13" fillId="0" borderId="15" xfId="0" applyFont="1" applyBorder="1" applyAlignment="1" applyProtection="1">
      <alignment horizontal="left" vertical="center"/>
      <protection locked="0" hidden="1"/>
    </xf>
    <xf numFmtId="0" fontId="80" fillId="0" borderId="41" xfId="0" applyFont="1" applyBorder="1" applyAlignment="1" applyProtection="1">
      <alignment horizontal="center" vertical="center" wrapText="1"/>
      <protection hidden="1"/>
    </xf>
    <xf numFmtId="0" fontId="80" fillId="0" borderId="42" xfId="0" applyFont="1" applyBorder="1" applyAlignment="1" applyProtection="1">
      <alignment horizontal="center" vertical="center" wrapText="1"/>
      <protection hidden="1"/>
    </xf>
    <xf numFmtId="0" fontId="80" fillId="0" borderId="43" xfId="0" applyFont="1" applyBorder="1" applyAlignment="1" applyProtection="1">
      <alignment horizontal="center" vertical="center" wrapText="1"/>
      <protection hidden="1"/>
    </xf>
    <xf numFmtId="0" fontId="80" fillId="0" borderId="26" xfId="0" applyFont="1" applyBorder="1" applyAlignment="1" applyProtection="1">
      <alignment horizontal="center" vertical="center" wrapText="1"/>
      <protection hidden="1"/>
    </xf>
    <xf numFmtId="0" fontId="80" fillId="0" borderId="0" xfId="0" applyFont="1" applyBorder="1" applyAlignment="1" applyProtection="1">
      <alignment horizontal="center" vertical="center" wrapText="1"/>
      <protection hidden="1"/>
    </xf>
    <xf numFmtId="0" fontId="80" fillId="0" borderId="27" xfId="0" applyFont="1" applyBorder="1" applyAlignment="1" applyProtection="1">
      <alignment horizontal="center" vertical="center" wrapText="1"/>
      <protection hidden="1"/>
    </xf>
    <xf numFmtId="49" fontId="43" fillId="0" borderId="49" xfId="0" applyNumberFormat="1" applyFont="1" applyBorder="1" applyAlignment="1" applyProtection="1">
      <alignment horizontal="center" vertical="center"/>
      <protection locked="0" hidden="1"/>
    </xf>
    <xf numFmtId="49" fontId="43" fillId="0" borderId="50" xfId="0" applyNumberFormat="1" applyFont="1" applyBorder="1" applyAlignment="1" applyProtection="1">
      <alignment horizontal="center" vertical="center"/>
      <protection locked="0"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62" fillId="2" borderId="16" xfId="0" applyFont="1" applyFill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17" fillId="0" borderId="16" xfId="0" applyNumberFormat="1" applyFont="1" applyBorder="1" applyAlignment="1" applyProtection="1">
      <alignment horizontal="center" vertical="center"/>
      <protection hidden="1"/>
    </xf>
    <xf numFmtId="0" fontId="67" fillId="11" borderId="16" xfId="0" applyFont="1" applyFill="1" applyBorder="1" applyAlignment="1" applyProtection="1">
      <alignment horizontal="center" vertical="center"/>
      <protection hidden="1"/>
    </xf>
    <xf numFmtId="14" fontId="5" fillId="0" borderId="12" xfId="0" applyNumberFormat="1" applyFont="1" applyBorder="1" applyAlignment="1" applyProtection="1">
      <alignment horizontal="center" vertical="center"/>
      <protection hidden="1"/>
    </xf>
    <xf numFmtId="14" fontId="5" fillId="0" borderId="3" xfId="0" applyNumberFormat="1" applyFont="1" applyBorder="1" applyAlignment="1" applyProtection="1">
      <alignment horizontal="center" vertical="center"/>
      <protection hidden="1"/>
    </xf>
    <xf numFmtId="14" fontId="5" fillId="0" borderId="5" xfId="0" applyNumberFormat="1" applyFont="1" applyBorder="1" applyAlignment="1" applyProtection="1">
      <alignment horizontal="center" vertical="center"/>
      <protection hidden="1"/>
    </xf>
    <xf numFmtId="14" fontId="5" fillId="0" borderId="21" xfId="0" applyNumberFormat="1" applyFont="1" applyBorder="1" applyAlignment="1" applyProtection="1">
      <alignment horizontal="center" vertical="center"/>
      <protection hidden="1"/>
    </xf>
    <xf numFmtId="14" fontId="5" fillId="0" borderId="15" xfId="0" applyNumberFormat="1" applyFont="1" applyBorder="1" applyAlignment="1" applyProtection="1">
      <alignment horizontal="center" vertical="center"/>
      <protection hidden="1"/>
    </xf>
    <xf numFmtId="14" fontId="5" fillId="0" borderId="17" xfId="0" applyNumberFormat="1" applyFont="1" applyBorder="1" applyAlignment="1" applyProtection="1">
      <alignment horizontal="center" vertical="center"/>
      <protection hidden="1"/>
    </xf>
    <xf numFmtId="1" fontId="71" fillId="5" borderId="1" xfId="0" applyNumberFormat="1" applyFont="1" applyFill="1" applyBorder="1" applyAlignment="1" applyProtection="1">
      <alignment horizontal="center" vertical="center"/>
      <protection hidden="1"/>
    </xf>
    <xf numFmtId="1" fontId="71" fillId="5" borderId="0" xfId="0" applyNumberFormat="1" applyFont="1" applyFill="1" applyBorder="1" applyAlignment="1" applyProtection="1">
      <alignment horizontal="center" vertical="center"/>
      <protection hidden="1"/>
    </xf>
    <xf numFmtId="1" fontId="71" fillId="5" borderId="2" xfId="0" applyNumberFormat="1" applyFont="1" applyFill="1" applyBorder="1" applyAlignment="1" applyProtection="1">
      <alignment horizontal="center" vertical="center"/>
      <protection hidden="1"/>
    </xf>
    <xf numFmtId="1" fontId="71" fillId="5" borderId="21" xfId="0" applyNumberFormat="1" applyFont="1" applyFill="1" applyBorder="1" applyAlignment="1" applyProtection="1">
      <alignment horizontal="center" vertical="center"/>
      <protection hidden="1"/>
    </xf>
    <xf numFmtId="1" fontId="71" fillId="5" borderId="15" xfId="0" applyNumberFormat="1" applyFont="1" applyFill="1" applyBorder="1" applyAlignment="1" applyProtection="1">
      <alignment horizontal="center" vertical="center"/>
      <protection hidden="1"/>
    </xf>
    <xf numFmtId="1" fontId="71" fillId="5" borderId="17" xfId="0" applyNumberFormat="1" applyFont="1" applyFill="1" applyBorder="1" applyAlignment="1" applyProtection="1">
      <alignment horizontal="center" vertical="center"/>
      <protection hidden="1"/>
    </xf>
    <xf numFmtId="0" fontId="17" fillId="0" borderId="37" xfId="0" applyFont="1" applyBorder="1" applyAlignment="1" applyProtection="1">
      <alignment horizontal="center" vertical="center"/>
      <protection hidden="1"/>
    </xf>
    <xf numFmtId="0" fontId="17" fillId="0" borderId="34" xfId="0" applyFont="1" applyBorder="1" applyAlignment="1" applyProtection="1">
      <alignment horizontal="center" vertical="center"/>
      <protection hidden="1"/>
    </xf>
    <xf numFmtId="0" fontId="17" fillId="0" borderId="31" xfId="0" applyFont="1" applyBorder="1" applyAlignment="1" applyProtection="1">
      <alignment horizontal="center" vertical="center"/>
      <protection hidden="1"/>
    </xf>
    <xf numFmtId="0" fontId="17" fillId="0" borderId="38" xfId="0" applyFont="1" applyBorder="1" applyAlignment="1" applyProtection="1">
      <alignment horizontal="center" vertical="center"/>
      <protection hidden="1"/>
    </xf>
    <xf numFmtId="0" fontId="17" fillId="0" borderId="39" xfId="0" applyFont="1" applyBorder="1" applyAlignment="1" applyProtection="1">
      <alignment horizontal="center" vertical="center"/>
      <protection hidden="1"/>
    </xf>
    <xf numFmtId="0" fontId="17" fillId="0" borderId="40" xfId="0" applyFont="1" applyBorder="1" applyAlignment="1" applyProtection="1">
      <alignment horizontal="center" vertical="center"/>
      <protection hidden="1"/>
    </xf>
    <xf numFmtId="168" fontId="49" fillId="0" borderId="37" xfId="0" applyNumberFormat="1" applyFont="1" applyBorder="1" applyAlignment="1" applyProtection="1">
      <alignment horizontal="center" vertical="center"/>
      <protection hidden="1"/>
    </xf>
    <xf numFmtId="168" fontId="49" fillId="0" borderId="34" xfId="0" applyNumberFormat="1" applyFont="1" applyBorder="1" applyAlignment="1" applyProtection="1">
      <alignment horizontal="center" vertical="center"/>
      <protection hidden="1"/>
    </xf>
    <xf numFmtId="168" fontId="49" fillId="0" borderId="31" xfId="0" applyNumberFormat="1" applyFont="1" applyBorder="1" applyAlignment="1" applyProtection="1">
      <alignment horizontal="center" vertical="center"/>
      <protection hidden="1"/>
    </xf>
    <xf numFmtId="168" fontId="49" fillId="0" borderId="38" xfId="0" applyNumberFormat="1" applyFont="1" applyBorder="1" applyAlignment="1" applyProtection="1">
      <alignment horizontal="center" vertical="center"/>
      <protection hidden="1"/>
    </xf>
    <xf numFmtId="168" fontId="49" fillId="0" borderId="39" xfId="0" applyNumberFormat="1" applyFont="1" applyBorder="1" applyAlignment="1" applyProtection="1">
      <alignment horizontal="center" vertical="center"/>
      <protection hidden="1"/>
    </xf>
    <xf numFmtId="168" fontId="49" fillId="0" borderId="40" xfId="0" applyNumberFormat="1" applyFont="1" applyBorder="1" applyAlignment="1" applyProtection="1">
      <alignment horizontal="center" vertical="center"/>
      <protection hidden="1"/>
    </xf>
    <xf numFmtId="0" fontId="62" fillId="2" borderId="41" xfId="0" applyFont="1" applyFill="1" applyBorder="1" applyAlignment="1" applyProtection="1">
      <alignment horizontal="center" vertical="center"/>
      <protection hidden="1"/>
    </xf>
    <xf numFmtId="0" fontId="62" fillId="2" borderId="42" xfId="0" applyFont="1" applyFill="1" applyBorder="1" applyAlignment="1" applyProtection="1">
      <alignment horizontal="center" vertical="center"/>
      <protection hidden="1"/>
    </xf>
    <xf numFmtId="0" fontId="62" fillId="2" borderId="43" xfId="0" applyFont="1" applyFill="1" applyBorder="1" applyAlignment="1" applyProtection="1">
      <alignment horizontal="center" vertical="center"/>
      <protection hidden="1"/>
    </xf>
    <xf numFmtId="0" fontId="62" fillId="2" borderId="28" xfId="0" applyFont="1" applyFill="1" applyBorder="1" applyAlignment="1" applyProtection="1">
      <alignment horizontal="center" vertical="center"/>
      <protection hidden="1"/>
    </xf>
    <xf numFmtId="0" fontId="62" fillId="2" borderId="29" xfId="0" applyFont="1" applyFill="1" applyBorder="1" applyAlignment="1" applyProtection="1">
      <alignment horizontal="center" vertical="center"/>
      <protection hidden="1"/>
    </xf>
    <xf numFmtId="0" fontId="62" fillId="2" borderId="30" xfId="0" applyFont="1" applyFill="1" applyBorder="1" applyAlignment="1" applyProtection="1">
      <alignment horizontal="center" vertical="center"/>
      <protection hidden="1"/>
    </xf>
    <xf numFmtId="14" fontId="8" fillId="0" borderId="14" xfId="0" applyNumberFormat="1" applyFont="1" applyBorder="1" applyAlignment="1" applyProtection="1">
      <alignment horizontal="center" vertical="center"/>
      <protection hidden="1"/>
    </xf>
    <xf numFmtId="0" fontId="67" fillId="11" borderId="12" xfId="0" applyFont="1" applyFill="1" applyBorder="1" applyAlignment="1" applyProtection="1">
      <alignment horizontal="center" vertical="center" wrapText="1" readingOrder="1"/>
      <protection hidden="1"/>
    </xf>
    <xf numFmtId="0" fontId="67" fillId="11" borderId="3" xfId="0" applyFont="1" applyFill="1" applyBorder="1" applyAlignment="1" applyProtection="1">
      <alignment horizontal="center" vertical="center" wrapText="1" readingOrder="1"/>
      <protection hidden="1"/>
    </xf>
    <xf numFmtId="0" fontId="67" fillId="11" borderId="5" xfId="0" applyFont="1" applyFill="1" applyBorder="1" applyAlignment="1" applyProtection="1">
      <alignment horizontal="center" vertical="center" wrapText="1" readingOrder="1"/>
      <protection hidden="1"/>
    </xf>
    <xf numFmtId="0" fontId="67" fillId="11" borderId="1" xfId="0" applyFont="1" applyFill="1" applyBorder="1" applyAlignment="1" applyProtection="1">
      <alignment horizontal="center" vertical="center" wrapText="1" readingOrder="1"/>
      <protection hidden="1"/>
    </xf>
    <xf numFmtId="0" fontId="67" fillId="11" borderId="0" xfId="0" applyFont="1" applyFill="1" applyBorder="1" applyAlignment="1" applyProtection="1">
      <alignment horizontal="center" vertical="center" wrapText="1" readingOrder="1"/>
      <protection hidden="1"/>
    </xf>
    <xf numFmtId="0" fontId="67" fillId="11" borderId="2" xfId="0" applyFont="1" applyFill="1" applyBorder="1" applyAlignment="1" applyProtection="1">
      <alignment horizontal="center" vertical="center" wrapText="1" readingOrder="1"/>
      <protection hidden="1"/>
    </xf>
    <xf numFmtId="0" fontId="67" fillId="11" borderId="21" xfId="0" applyFont="1" applyFill="1" applyBorder="1" applyAlignment="1" applyProtection="1">
      <alignment horizontal="center" vertical="center" wrapText="1" readingOrder="1"/>
      <protection hidden="1"/>
    </xf>
    <xf numFmtId="0" fontId="67" fillId="11" borderId="15" xfId="0" applyFont="1" applyFill="1" applyBorder="1" applyAlignment="1" applyProtection="1">
      <alignment horizontal="center" vertical="center" wrapText="1" readingOrder="1"/>
      <protection hidden="1"/>
    </xf>
    <xf numFmtId="0" fontId="67" fillId="11" borderId="17" xfId="0" applyFont="1" applyFill="1" applyBorder="1" applyAlignment="1" applyProtection="1">
      <alignment horizontal="center" vertical="center" wrapText="1" readingOrder="1"/>
      <protection hidden="1"/>
    </xf>
    <xf numFmtId="0" fontId="31" fillId="11" borderId="32" xfId="0" applyFont="1" applyFill="1" applyBorder="1" applyAlignment="1" applyProtection="1">
      <alignment horizontal="center" vertical="center"/>
      <protection hidden="1"/>
    </xf>
    <xf numFmtId="0" fontId="31" fillId="11" borderId="23" xfId="0" applyFont="1" applyFill="1" applyBorder="1" applyAlignment="1" applyProtection="1">
      <alignment horizontal="center" vertical="center"/>
      <protection hidden="1"/>
    </xf>
    <xf numFmtId="0" fontId="31" fillId="11" borderId="33" xfId="0" applyFont="1" applyFill="1" applyBorder="1" applyAlignment="1" applyProtection="1">
      <alignment horizontal="center" vertical="center"/>
      <protection hidden="1"/>
    </xf>
    <xf numFmtId="0" fontId="31" fillId="11" borderId="32" xfId="0" applyFont="1" applyFill="1" applyBorder="1" applyAlignment="1" applyProtection="1">
      <alignment horizontal="center"/>
    </xf>
    <xf numFmtId="0" fontId="31" fillId="11" borderId="23" xfId="0" applyFont="1" applyFill="1" applyBorder="1" applyAlignment="1" applyProtection="1">
      <alignment horizontal="center"/>
    </xf>
    <xf numFmtId="0" fontId="31" fillId="11" borderId="33" xfId="0" applyFont="1" applyFill="1" applyBorder="1" applyAlignment="1" applyProtection="1">
      <alignment horizontal="center"/>
    </xf>
    <xf numFmtId="0" fontId="21" fillId="0" borderId="36" xfId="2" applyFont="1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17" xfId="0" applyFont="1" applyBorder="1" applyAlignment="1" applyProtection="1">
      <alignment horizontal="center" vertical="center"/>
      <protection locked="0"/>
    </xf>
    <xf numFmtId="164" fontId="13" fillId="0" borderId="21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15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5" xfId="0" applyNumberFormat="1" applyFont="1" applyFill="1" applyBorder="1" applyAlignment="1" applyProtection="1">
      <alignment horizontal="left" vertical="center"/>
      <protection locked="0" hidden="1"/>
    </xf>
    <xf numFmtId="0" fontId="13" fillId="0" borderId="44" xfId="0" applyNumberFormat="1" applyFont="1" applyFill="1" applyBorder="1" applyAlignment="1" applyProtection="1">
      <alignment horizontal="left" vertical="center"/>
      <protection locked="0" hidden="1"/>
    </xf>
    <xf numFmtId="0" fontId="13" fillId="0" borderId="34" xfId="0" applyNumberFormat="1" applyFont="1" applyFill="1" applyBorder="1" applyAlignment="1" applyProtection="1">
      <alignment horizontal="left" vertical="center"/>
      <protection locked="0" hidden="1"/>
    </xf>
    <xf numFmtId="0" fontId="13" fillId="0" borderId="45" xfId="0" applyNumberFormat="1" applyFont="1" applyFill="1" applyBorder="1" applyAlignment="1" applyProtection="1">
      <alignment horizontal="left" vertical="center"/>
      <protection locked="0"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center" vertical="center"/>
      <protection hidden="1"/>
    </xf>
    <xf numFmtId="0" fontId="6" fillId="0" borderId="11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173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11" fillId="12" borderId="32" xfId="0" applyFont="1" applyFill="1" applyBorder="1" applyAlignment="1" applyProtection="1">
      <alignment horizontal="center" vertical="center"/>
      <protection hidden="1"/>
    </xf>
    <xf numFmtId="0" fontId="11" fillId="12" borderId="23" xfId="0" applyFont="1" applyFill="1" applyBorder="1" applyAlignment="1" applyProtection="1">
      <alignment horizontal="center" vertical="center"/>
      <protection hidden="1"/>
    </xf>
    <xf numFmtId="0" fontId="11" fillId="12" borderId="33" xfId="0" applyFont="1" applyFill="1" applyBorder="1" applyAlignment="1" applyProtection="1">
      <alignment horizontal="center" vertical="center"/>
      <protection hidden="1"/>
    </xf>
    <xf numFmtId="0" fontId="11" fillId="13" borderId="32" xfId="0" applyFont="1" applyFill="1" applyBorder="1" applyAlignment="1" applyProtection="1">
      <alignment horizontal="center" vertical="center"/>
      <protection hidden="1"/>
    </xf>
    <xf numFmtId="0" fontId="11" fillId="13" borderId="23" xfId="0" applyFont="1" applyFill="1" applyBorder="1" applyAlignment="1" applyProtection="1">
      <alignment horizontal="center" vertical="center"/>
      <protection hidden="1"/>
    </xf>
    <xf numFmtId="0" fontId="11" fillId="13" borderId="33" xfId="0" applyFont="1" applyFill="1" applyBorder="1" applyAlignment="1" applyProtection="1">
      <alignment horizontal="center" vertical="center"/>
      <protection hidden="1"/>
    </xf>
    <xf numFmtId="0" fontId="40" fillId="0" borderId="37" xfId="0" applyFont="1" applyFill="1" applyBorder="1" applyAlignment="1" applyProtection="1">
      <alignment horizontal="center" vertical="center"/>
      <protection hidden="1"/>
    </xf>
    <xf numFmtId="0" fontId="40" fillId="0" borderId="34" xfId="0" applyFont="1" applyFill="1" applyBorder="1" applyAlignment="1" applyProtection="1">
      <alignment horizontal="center" vertical="center"/>
      <protection hidden="1"/>
    </xf>
    <xf numFmtId="0" fontId="40" fillId="0" borderId="31" xfId="0" applyFont="1" applyFill="1" applyBorder="1" applyAlignment="1" applyProtection="1">
      <alignment horizontal="center" vertical="center"/>
      <protection hidden="1"/>
    </xf>
    <xf numFmtId="164" fontId="5" fillId="0" borderId="9" xfId="0" applyNumberFormat="1" applyFont="1" applyBorder="1" applyAlignment="1" applyProtection="1">
      <alignment horizontal="center" vertical="center"/>
      <protection hidden="1"/>
    </xf>
    <xf numFmtId="164" fontId="5" fillId="0" borderId="7" xfId="0" applyNumberFormat="1" applyFont="1" applyBorder="1" applyAlignment="1" applyProtection="1">
      <alignment horizontal="center" vertical="center"/>
      <protection hidden="1"/>
    </xf>
    <xf numFmtId="164" fontId="5" fillId="0" borderId="8" xfId="0" applyNumberFormat="1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8" xfId="0" applyFont="1" applyBorder="1" applyAlignment="1" applyProtection="1">
      <alignment horizontal="center" vertical="center"/>
      <protection hidden="1"/>
    </xf>
    <xf numFmtId="0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3" fillId="0" borderId="25" xfId="0" applyFont="1" applyBorder="1" applyAlignment="1" applyProtection="1">
      <alignment horizontal="center" vertical="center" textRotation="90"/>
      <protection hidden="1"/>
    </xf>
    <xf numFmtId="0" fontId="3" fillId="0" borderId="24" xfId="0" applyFont="1" applyBorder="1" applyAlignment="1" applyProtection="1">
      <alignment horizontal="center" vertical="center" textRotation="90"/>
      <protection hidden="1"/>
    </xf>
    <xf numFmtId="0" fontId="3" fillId="0" borderId="51" xfId="0" applyFont="1" applyBorder="1" applyAlignment="1" applyProtection="1">
      <alignment horizontal="center" vertical="center" textRotation="90"/>
      <protection hidden="1"/>
    </xf>
    <xf numFmtId="164" fontId="13" fillId="0" borderId="44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4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6" xfId="0" applyNumberFormat="1" applyFont="1" applyBorder="1" applyAlignment="1" applyProtection="1">
      <alignment horizontal="left" vertical="center"/>
      <protection locked="0" hidden="1"/>
    </xf>
    <xf numFmtId="164" fontId="13" fillId="0" borderId="15" xfId="0" applyNumberFormat="1" applyFont="1" applyBorder="1" applyAlignment="1" applyProtection="1">
      <alignment horizontal="left" vertical="center"/>
      <protection locked="0" hidden="1"/>
    </xf>
    <xf numFmtId="164" fontId="13" fillId="0" borderId="35" xfId="0" applyNumberFormat="1" applyFont="1" applyBorder="1" applyAlignment="1" applyProtection="1">
      <alignment horizontal="left" vertical="center"/>
      <protection locked="0" hidden="1"/>
    </xf>
    <xf numFmtId="0" fontId="13" fillId="0" borderId="35" xfId="0" applyFont="1" applyBorder="1" applyAlignment="1" applyProtection="1">
      <alignment horizontal="left" vertical="center"/>
      <protection locked="0" hidden="1"/>
    </xf>
    <xf numFmtId="164" fontId="13" fillId="0" borderId="11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0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7" xfId="0" applyNumberFormat="1" applyFont="1" applyBorder="1" applyAlignment="1" applyProtection="1">
      <alignment horizontal="left" vertical="center"/>
      <protection locked="0" hidden="1"/>
    </xf>
    <xf numFmtId="164" fontId="13" fillId="0" borderId="34" xfId="0" applyNumberFormat="1" applyFont="1" applyBorder="1" applyAlignment="1" applyProtection="1">
      <alignment horizontal="left" vertical="center"/>
      <protection locked="0" hidden="1"/>
    </xf>
    <xf numFmtId="164" fontId="13" fillId="0" borderId="45" xfId="0" applyNumberFormat="1" applyFont="1" applyBorder="1" applyAlignment="1" applyProtection="1">
      <alignment horizontal="left" vertical="center"/>
      <protection locked="0" hidden="1"/>
    </xf>
    <xf numFmtId="164" fontId="13" fillId="0" borderId="44" xfId="0" applyNumberFormat="1" applyFont="1" applyBorder="1" applyAlignment="1" applyProtection="1">
      <alignment horizontal="left" vertical="center"/>
      <protection locked="0" hidden="1"/>
    </xf>
    <xf numFmtId="164" fontId="13" fillId="0" borderId="31" xfId="0" applyNumberFormat="1" applyFont="1" applyBorder="1" applyAlignment="1" applyProtection="1">
      <alignment horizontal="left" vertical="center"/>
      <protection locked="0" hidden="1"/>
    </xf>
    <xf numFmtId="164" fontId="13" fillId="0" borderId="45" xfId="0" applyNumberFormat="1" applyFont="1" applyFill="1" applyBorder="1" applyAlignment="1" applyProtection="1">
      <alignment horizontal="center" vertical="center"/>
      <protection locked="0" hidden="1"/>
    </xf>
    <xf numFmtId="0" fontId="3" fillId="0" borderId="16" xfId="0" applyFont="1" applyBorder="1" applyAlignment="1" applyProtection="1">
      <alignment horizontal="center" vertical="center" textRotation="90"/>
      <protection hidden="1"/>
    </xf>
    <xf numFmtId="0" fontId="13" fillId="0" borderId="34" xfId="0" applyFont="1" applyFill="1" applyBorder="1" applyAlignment="1" applyProtection="1">
      <alignment horizontal="center" vertical="center"/>
      <protection locked="0" hidden="1"/>
    </xf>
    <xf numFmtId="0" fontId="13" fillId="0" borderId="31" xfId="0" applyFont="1" applyFill="1" applyBorder="1" applyAlignment="1" applyProtection="1">
      <alignment horizontal="center" vertical="center"/>
      <protection locked="0" hidden="1"/>
    </xf>
    <xf numFmtId="0" fontId="13" fillId="0" borderId="34" xfId="0" applyFont="1" applyBorder="1" applyAlignment="1" applyProtection="1">
      <alignment horizontal="center" vertical="center"/>
      <protection locked="0" hidden="1"/>
    </xf>
    <xf numFmtId="0" fontId="13" fillId="0" borderId="45" xfId="0" applyFont="1" applyBorder="1" applyAlignment="1" applyProtection="1">
      <alignment horizontal="center" vertical="center"/>
      <protection locked="0" hidden="1"/>
    </xf>
    <xf numFmtId="0" fontId="13" fillId="0" borderId="44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45" xfId="0" applyNumberFormat="1" applyFont="1" applyFill="1" applyBorder="1" applyAlignment="1" applyProtection="1">
      <alignment horizontal="center" vertical="center"/>
      <protection locked="0" hidden="1"/>
    </xf>
    <xf numFmtId="174" fontId="13" fillId="0" borderId="37" xfId="1" applyFont="1" applyFill="1" applyBorder="1" applyAlignment="1" applyProtection="1">
      <alignment horizontal="center" vertical="center"/>
      <protection locked="0" hidden="1"/>
    </xf>
    <xf numFmtId="174" fontId="13" fillId="0" borderId="34" xfId="1" applyFont="1" applyFill="1" applyBorder="1" applyAlignment="1" applyProtection="1">
      <alignment horizontal="center" vertical="center"/>
      <protection locked="0" hidden="1"/>
    </xf>
    <xf numFmtId="164" fontId="13" fillId="0" borderId="21" xfId="0" applyNumberFormat="1" applyFont="1" applyBorder="1" applyAlignment="1" applyProtection="1">
      <alignment horizontal="left" vertical="center"/>
      <protection locked="0" hidden="1"/>
    </xf>
    <xf numFmtId="164" fontId="13" fillId="0" borderId="31" xfId="0" applyNumberFormat="1" applyFont="1" applyFill="1" applyBorder="1" applyAlignment="1" applyProtection="1">
      <alignment horizontal="left" vertical="center"/>
      <protection locked="0" hidden="1"/>
    </xf>
    <xf numFmtId="0" fontId="48" fillId="0" borderId="12" xfId="0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8" fillId="0" borderId="21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left" vertical="center"/>
      <protection hidden="1"/>
    </xf>
    <xf numFmtId="164" fontId="6" fillId="0" borderId="0" xfId="0" applyNumberFormat="1" applyFont="1" applyBorder="1" applyAlignment="1" applyProtection="1">
      <alignment horizontal="left" vertical="center"/>
      <protection hidden="1"/>
    </xf>
    <xf numFmtId="164" fontId="6" fillId="0" borderId="2" xfId="0" applyNumberFormat="1" applyFont="1" applyBorder="1" applyAlignment="1" applyProtection="1">
      <alignment horizontal="left" vertical="center"/>
      <protection hidden="1"/>
    </xf>
    <xf numFmtId="1" fontId="42" fillId="5" borderId="1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0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2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21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15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17" xfId="0" applyNumberFormat="1" applyFont="1" applyFill="1" applyBorder="1" applyAlignment="1" applyProtection="1">
      <alignment horizontal="center" vertical="center"/>
      <protection locked="0" hidden="1"/>
    </xf>
    <xf numFmtId="20" fontId="5" fillId="0" borderId="49" xfId="0" applyNumberFormat="1" applyFont="1" applyBorder="1" applyAlignment="1" applyProtection="1">
      <alignment horizontal="center" vertical="center"/>
      <protection locked="0" hidden="1"/>
    </xf>
    <xf numFmtId="0" fontId="5" fillId="0" borderId="49" xfId="0" applyFont="1" applyBorder="1" applyAlignment="1" applyProtection="1">
      <alignment horizontal="center" vertical="center"/>
      <protection locked="0" hidden="1"/>
    </xf>
    <xf numFmtId="0" fontId="5" fillId="0" borderId="57" xfId="0" applyFont="1" applyBorder="1" applyAlignment="1" applyProtection="1">
      <alignment horizontal="center" vertical="center"/>
      <protection locked="0" hidden="1"/>
    </xf>
    <xf numFmtId="0" fontId="5" fillId="0" borderId="54" xfId="0" applyFont="1" applyBorder="1" applyAlignment="1" applyProtection="1">
      <alignment horizontal="center" vertical="center"/>
      <protection locked="0" hidden="1"/>
    </xf>
    <xf numFmtId="0" fontId="5" fillId="0" borderId="58" xfId="0" applyFont="1" applyBorder="1" applyAlignment="1" applyProtection="1">
      <alignment horizontal="center" vertical="center"/>
      <protection locked="0" hidden="1"/>
    </xf>
    <xf numFmtId="0" fontId="5" fillId="0" borderId="56" xfId="0" applyFont="1" applyBorder="1" applyAlignment="1" applyProtection="1">
      <alignment horizontal="center" vertical="center"/>
      <protection locked="0" hidden="1"/>
    </xf>
    <xf numFmtId="0" fontId="5" fillId="0" borderId="59" xfId="0" applyFont="1" applyBorder="1" applyAlignment="1" applyProtection="1">
      <alignment horizontal="center" vertical="center"/>
      <protection locked="0" hidden="1"/>
    </xf>
    <xf numFmtId="14" fontId="5" fillId="0" borderId="60" xfId="0" applyNumberFormat="1" applyFont="1" applyBorder="1" applyAlignment="1" applyProtection="1">
      <alignment horizontal="center" vertical="center"/>
      <protection hidden="1"/>
    </xf>
    <xf numFmtId="14" fontId="5" fillId="0" borderId="61" xfId="0" applyNumberFormat="1" applyFont="1" applyBorder="1" applyAlignment="1" applyProtection="1">
      <alignment horizontal="center" vertical="center"/>
      <protection hidden="1"/>
    </xf>
    <xf numFmtId="14" fontId="5" fillId="0" borderId="53" xfId="0" applyNumberFormat="1" applyFont="1" applyBorder="1" applyAlignment="1" applyProtection="1">
      <alignment horizontal="center" vertical="center"/>
      <protection hidden="1"/>
    </xf>
    <xf numFmtId="14" fontId="5" fillId="0" borderId="54" xfId="0" applyNumberFormat="1" applyFont="1" applyBorder="1" applyAlignment="1" applyProtection="1">
      <alignment horizontal="center" vertical="center"/>
      <protection hidden="1"/>
    </xf>
    <xf numFmtId="14" fontId="5" fillId="0" borderId="62" xfId="0" applyNumberFormat="1" applyFont="1" applyBorder="1" applyAlignment="1" applyProtection="1">
      <alignment horizontal="center" vertical="center"/>
      <protection hidden="1"/>
    </xf>
    <xf numFmtId="14" fontId="5" fillId="0" borderId="50" xfId="0" applyNumberFormat="1" applyFont="1" applyBorder="1" applyAlignment="1" applyProtection="1">
      <alignment horizontal="center" vertical="center"/>
      <protection hidden="1"/>
    </xf>
    <xf numFmtId="1" fontId="42" fillId="5" borderId="12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3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5" xfId="0" applyNumberFormat="1" applyFont="1" applyFill="1" applyBorder="1" applyAlignment="1" applyProtection="1">
      <alignment horizontal="center" vertical="center"/>
      <protection locked="0" hidden="1"/>
    </xf>
    <xf numFmtId="164" fontId="10" fillId="0" borderId="1" xfId="0" applyNumberFormat="1" applyFont="1" applyBorder="1" applyAlignment="1" applyProtection="1">
      <alignment horizontal="left" vertical="top"/>
      <protection hidden="1"/>
    </xf>
    <xf numFmtId="164" fontId="10" fillId="0" borderId="0" xfId="0" applyNumberFormat="1" applyFont="1" applyBorder="1" applyAlignment="1" applyProtection="1">
      <alignment horizontal="left" vertical="top"/>
      <protection hidden="1"/>
    </xf>
    <xf numFmtId="164" fontId="10" fillId="0" borderId="2" xfId="0" applyNumberFormat="1" applyFont="1" applyBorder="1" applyAlignment="1" applyProtection="1">
      <alignment horizontal="left" vertical="top"/>
      <protection hidden="1"/>
    </xf>
    <xf numFmtId="164" fontId="10" fillId="0" borderId="21" xfId="0" applyNumberFormat="1" applyFont="1" applyBorder="1" applyAlignment="1" applyProtection="1">
      <alignment horizontal="left" vertical="top"/>
      <protection hidden="1"/>
    </xf>
    <xf numFmtId="164" fontId="10" fillId="0" borderId="15" xfId="0" applyNumberFormat="1" applyFont="1" applyBorder="1" applyAlignment="1" applyProtection="1">
      <alignment horizontal="left" vertical="top"/>
      <protection hidden="1"/>
    </xf>
    <xf numFmtId="164" fontId="10" fillId="0" borderId="17" xfId="0" applyNumberFormat="1" applyFont="1" applyBorder="1" applyAlignment="1" applyProtection="1">
      <alignment horizontal="left" vertical="top"/>
      <protection hidden="1"/>
    </xf>
    <xf numFmtId="0" fontId="5" fillId="0" borderId="52" xfId="0" applyFont="1" applyBorder="1" applyAlignment="1" applyProtection="1">
      <alignment horizontal="center" vertical="center"/>
      <protection hidden="1"/>
    </xf>
    <xf numFmtId="0" fontId="5" fillId="0" borderId="49" xfId="0" applyFont="1" applyBorder="1" applyAlignment="1" applyProtection="1">
      <alignment horizontal="center" vertical="center"/>
      <protection hidden="1"/>
    </xf>
    <xf numFmtId="0" fontId="5" fillId="0" borderId="53" xfId="0" applyFont="1" applyBorder="1" applyAlignment="1" applyProtection="1">
      <alignment horizontal="center" vertical="center"/>
      <protection hidden="1"/>
    </xf>
    <xf numFmtId="0" fontId="5" fillId="0" borderId="54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/>
      <protection hidden="1"/>
    </xf>
    <xf numFmtId="0" fontId="5" fillId="0" borderId="56" xfId="0" applyFont="1" applyBorder="1" applyAlignment="1" applyProtection="1">
      <alignment horizontal="center" vertical="center"/>
      <protection hidden="1"/>
    </xf>
    <xf numFmtId="14" fontId="5" fillId="0" borderId="61" xfId="0" applyNumberFormat="1" applyFont="1" applyBorder="1" applyAlignment="1" applyProtection="1">
      <alignment horizontal="center" vertical="center"/>
      <protection locked="0" hidden="1"/>
    </xf>
    <xf numFmtId="14" fontId="5" fillId="0" borderId="63" xfId="0" applyNumberFormat="1" applyFont="1" applyBorder="1" applyAlignment="1" applyProtection="1">
      <alignment horizontal="center" vertical="center"/>
      <protection locked="0" hidden="1"/>
    </xf>
    <xf numFmtId="14" fontId="5" fillId="0" borderId="54" xfId="0" applyNumberFormat="1" applyFont="1" applyBorder="1" applyAlignment="1" applyProtection="1">
      <alignment horizontal="center" vertical="center"/>
      <protection locked="0" hidden="1"/>
    </xf>
    <xf numFmtId="14" fontId="5" fillId="0" borderId="58" xfId="0" applyNumberFormat="1" applyFont="1" applyBorder="1" applyAlignment="1" applyProtection="1">
      <alignment horizontal="center" vertical="center"/>
      <protection locked="0" hidden="1"/>
    </xf>
    <xf numFmtId="14" fontId="5" fillId="0" borderId="50" xfId="0" applyNumberFormat="1" applyFont="1" applyBorder="1" applyAlignment="1" applyProtection="1">
      <alignment horizontal="center" vertical="center"/>
      <protection locked="0" hidden="1"/>
    </xf>
    <xf numFmtId="14" fontId="5" fillId="0" borderId="64" xfId="0" applyNumberFormat="1" applyFont="1" applyBorder="1" applyAlignment="1" applyProtection="1">
      <alignment horizontal="center" vertical="center"/>
      <protection locked="0" hidden="1"/>
    </xf>
    <xf numFmtId="164" fontId="7" fillId="0" borderId="1" xfId="0" applyNumberFormat="1" applyFont="1" applyBorder="1" applyAlignment="1" applyProtection="1">
      <alignment horizontal="left" vertical="center"/>
      <protection hidden="1"/>
    </xf>
    <xf numFmtId="164" fontId="7" fillId="0" borderId="0" xfId="0" applyNumberFormat="1" applyFont="1" applyBorder="1" applyAlignment="1" applyProtection="1">
      <alignment horizontal="left" vertical="center"/>
      <protection hidden="1"/>
    </xf>
    <xf numFmtId="164" fontId="7" fillId="0" borderId="2" xfId="0" applyNumberFormat="1" applyFont="1" applyBorder="1" applyAlignment="1" applyProtection="1">
      <alignment horizontal="left" vertical="center"/>
      <protection hidden="1"/>
    </xf>
    <xf numFmtId="0" fontId="36" fillId="5" borderId="15" xfId="0" applyFont="1" applyFill="1" applyBorder="1" applyAlignment="1" applyProtection="1">
      <alignment horizontal="center" vertical="center"/>
      <protection hidden="1"/>
    </xf>
    <xf numFmtId="164" fontId="7" fillId="0" borderId="12" xfId="0" applyNumberFormat="1" applyFont="1" applyBorder="1" applyAlignment="1" applyProtection="1">
      <alignment horizontal="left"/>
      <protection hidden="1"/>
    </xf>
    <xf numFmtId="164" fontId="7" fillId="0" borderId="3" xfId="0" applyNumberFormat="1" applyFont="1" applyBorder="1" applyAlignment="1" applyProtection="1">
      <alignment horizontal="left"/>
      <protection hidden="1"/>
    </xf>
    <xf numFmtId="164" fontId="7" fillId="0" borderId="5" xfId="0" applyNumberFormat="1" applyFont="1" applyBorder="1" applyAlignment="1" applyProtection="1">
      <alignment horizontal="left"/>
      <protection hidden="1"/>
    </xf>
    <xf numFmtId="0" fontId="9" fillId="6" borderId="21" xfId="0" applyFont="1" applyFill="1" applyBorder="1" applyAlignment="1" applyProtection="1">
      <alignment horizontal="center" vertical="center" wrapText="1"/>
      <protection hidden="1"/>
    </xf>
    <xf numFmtId="0" fontId="9" fillId="6" borderId="15" xfId="0" applyFont="1" applyFill="1" applyBorder="1" applyAlignment="1" applyProtection="1">
      <alignment horizontal="center" vertical="center" wrapText="1"/>
      <protection hidden="1"/>
    </xf>
    <xf numFmtId="0" fontId="9" fillId="6" borderId="17" xfId="0" applyFont="1" applyFill="1" applyBorder="1" applyAlignment="1" applyProtection="1">
      <alignment horizontal="center" vertical="center" wrapText="1"/>
      <protection hidden="1"/>
    </xf>
    <xf numFmtId="0" fontId="6" fillId="6" borderId="21" xfId="0" applyFont="1" applyFill="1" applyBorder="1" applyAlignment="1" applyProtection="1">
      <alignment horizontal="center" vertical="top"/>
      <protection hidden="1"/>
    </xf>
    <xf numFmtId="0" fontId="6" fillId="6" borderId="15" xfId="0" applyFont="1" applyFill="1" applyBorder="1" applyAlignment="1" applyProtection="1">
      <alignment horizontal="center" vertical="top"/>
      <protection hidden="1"/>
    </xf>
    <xf numFmtId="0" fontId="7" fillId="6" borderId="12" xfId="0" applyFont="1" applyFill="1" applyBorder="1" applyAlignment="1" applyProtection="1">
      <alignment horizontal="center"/>
      <protection hidden="1"/>
    </xf>
    <xf numFmtId="0" fontId="7" fillId="6" borderId="3" xfId="0" applyFont="1" applyFill="1" applyBorder="1" applyAlignment="1" applyProtection="1">
      <alignment horizontal="center"/>
      <protection hidden="1"/>
    </xf>
    <xf numFmtId="0" fontId="6" fillId="6" borderId="12" xfId="0" applyFont="1" applyFill="1" applyBorder="1" applyAlignment="1" applyProtection="1">
      <alignment horizontal="left" vertical="center"/>
      <protection hidden="1"/>
    </xf>
    <xf numFmtId="0" fontId="6" fillId="6" borderId="3" xfId="0" applyFont="1" applyFill="1" applyBorder="1" applyAlignment="1" applyProtection="1">
      <alignment horizontal="left" vertical="center"/>
      <protection hidden="1"/>
    </xf>
    <xf numFmtId="0" fontId="6" fillId="6" borderId="5" xfId="0" applyFont="1" applyFill="1" applyBorder="1" applyAlignment="1" applyProtection="1">
      <alignment horizontal="left" vertical="center"/>
      <protection hidden="1"/>
    </xf>
    <xf numFmtId="0" fontId="6" fillId="6" borderId="21" xfId="0" applyFont="1" applyFill="1" applyBorder="1" applyAlignment="1" applyProtection="1">
      <alignment horizontal="left" vertical="center"/>
      <protection hidden="1"/>
    </xf>
    <xf numFmtId="0" fontId="6" fillId="6" borderId="15" xfId="0" applyFont="1" applyFill="1" applyBorder="1" applyAlignment="1" applyProtection="1">
      <alignment horizontal="left" vertical="center"/>
      <protection hidden="1"/>
    </xf>
    <xf numFmtId="0" fontId="6" fillId="6" borderId="17" xfId="0" applyFont="1" applyFill="1" applyBorder="1" applyAlignment="1" applyProtection="1">
      <alignment horizontal="left" vertical="center"/>
      <protection hidden="1"/>
    </xf>
    <xf numFmtId="0" fontId="67" fillId="7" borderId="0" xfId="0" applyFont="1" applyFill="1" applyAlignment="1" applyProtection="1">
      <alignment horizontal="center" vertical="center"/>
      <protection hidden="1"/>
    </xf>
    <xf numFmtId="14" fontId="12" fillId="12" borderId="32" xfId="0" applyNumberFormat="1" applyFont="1" applyFill="1" applyBorder="1" applyAlignment="1" applyProtection="1">
      <alignment horizontal="center" vertical="center"/>
      <protection hidden="1"/>
    </xf>
    <xf numFmtId="14" fontId="41" fillId="12" borderId="23" xfId="0" applyNumberFormat="1" applyFont="1" applyFill="1" applyBorder="1" applyAlignment="1" applyProtection="1">
      <alignment horizontal="center" vertical="center"/>
      <protection hidden="1"/>
    </xf>
    <xf numFmtId="14" fontId="41" fillId="12" borderId="33" xfId="0" applyNumberFormat="1" applyFont="1" applyFill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horizontal="left" vertical="center"/>
      <protection hidden="1"/>
    </xf>
    <xf numFmtId="164" fontId="13" fillId="0" borderId="11" xfId="0" applyNumberFormat="1" applyFont="1" applyBorder="1" applyAlignment="1" applyProtection="1">
      <alignment horizontal="left" vertical="center"/>
      <protection locked="0" hidden="1"/>
    </xf>
    <xf numFmtId="0" fontId="56" fillId="0" borderId="49" xfId="0" applyNumberFormat="1" applyFont="1" applyFill="1" applyBorder="1" applyAlignment="1" applyProtection="1">
      <alignment horizontal="center" vertical="center"/>
      <protection hidden="1"/>
    </xf>
    <xf numFmtId="0" fontId="57" fillId="0" borderId="49" xfId="0" applyFont="1" applyBorder="1" applyAlignment="1">
      <alignment horizontal="center" vertical="center"/>
    </xf>
    <xf numFmtId="0" fontId="57" fillId="0" borderId="57" xfId="0" applyFont="1" applyBorder="1" applyAlignment="1">
      <alignment horizontal="center" vertical="center"/>
    </xf>
    <xf numFmtId="0" fontId="57" fillId="0" borderId="54" xfId="0" applyFont="1" applyBorder="1" applyAlignment="1">
      <alignment horizontal="center" vertical="center"/>
    </xf>
    <xf numFmtId="0" fontId="57" fillId="0" borderId="58" xfId="0" applyFont="1" applyBorder="1" applyAlignment="1">
      <alignment horizontal="center" vertical="center"/>
    </xf>
    <xf numFmtId="0" fontId="57" fillId="0" borderId="56" xfId="0" applyFont="1" applyBorder="1" applyAlignment="1">
      <alignment horizontal="center" vertical="center"/>
    </xf>
    <xf numFmtId="0" fontId="57" fillId="0" borderId="59" xfId="0" applyFont="1" applyBorder="1" applyAlignment="1">
      <alignment horizontal="center" vertical="center"/>
    </xf>
    <xf numFmtId="173" fontId="13" fillId="0" borderId="36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15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17" xfId="0" applyNumberFormat="1" applyFont="1" applyFill="1" applyBorder="1" applyAlignment="1" applyProtection="1">
      <alignment horizontal="center" vertical="center"/>
      <protection locked="0" hidden="1"/>
    </xf>
    <xf numFmtId="172" fontId="13" fillId="0" borderId="38" xfId="0" applyNumberFormat="1" applyFont="1" applyBorder="1" applyAlignment="1" applyProtection="1">
      <alignment horizontal="left" vertical="center"/>
      <protection hidden="1"/>
    </xf>
    <xf numFmtId="172" fontId="13" fillId="0" borderId="39" xfId="0" applyNumberFormat="1" applyFont="1" applyBorder="1" applyAlignment="1" applyProtection="1">
      <alignment horizontal="left" vertical="center"/>
      <protection hidden="1"/>
    </xf>
    <xf numFmtId="172" fontId="13" fillId="0" borderId="65" xfId="0" applyNumberFormat="1" applyFont="1" applyBorder="1" applyAlignment="1" applyProtection="1">
      <alignment horizontal="left" vertical="center"/>
      <protection hidden="1"/>
    </xf>
    <xf numFmtId="0" fontId="40" fillId="0" borderId="66" xfId="0" applyFont="1" applyFill="1" applyBorder="1" applyAlignment="1" applyProtection="1">
      <alignment horizontal="center" vertical="center"/>
      <protection hidden="1"/>
    </xf>
    <xf numFmtId="164" fontId="13" fillId="0" borderId="37" xfId="0" applyNumberFormat="1" applyFont="1" applyFill="1" applyBorder="1" applyAlignment="1" applyProtection="1">
      <alignment horizontal="center" vertical="center"/>
      <protection locked="0" hidden="1"/>
    </xf>
    <xf numFmtId="0" fontId="40" fillId="0" borderId="44" xfId="0" applyFont="1" applyFill="1" applyBorder="1" applyAlignment="1" applyProtection="1">
      <alignment horizontal="center" vertical="center"/>
      <protection hidden="1"/>
    </xf>
    <xf numFmtId="0" fontId="61" fillId="0" borderId="12" xfId="0" applyNumberFormat="1" applyFont="1" applyBorder="1" applyAlignment="1" applyProtection="1">
      <alignment horizontal="center" vertical="center"/>
      <protection hidden="1"/>
    </xf>
    <xf numFmtId="0" fontId="61" fillId="0" borderId="3" xfId="0" applyNumberFormat="1" applyFont="1" applyBorder="1" applyAlignment="1" applyProtection="1">
      <alignment horizontal="center" vertical="center"/>
      <protection hidden="1"/>
    </xf>
    <xf numFmtId="0" fontId="61" fillId="0" borderId="5" xfId="0" applyNumberFormat="1" applyFont="1" applyBorder="1" applyAlignment="1" applyProtection="1">
      <alignment horizontal="center" vertical="center"/>
      <protection hidden="1"/>
    </xf>
    <xf numFmtId="0" fontId="61" fillId="0" borderId="21" xfId="0" applyNumberFormat="1" applyFont="1" applyBorder="1" applyAlignment="1" applyProtection="1">
      <alignment horizontal="center" vertical="center"/>
      <protection hidden="1"/>
    </xf>
    <xf numFmtId="0" fontId="61" fillId="0" borderId="15" xfId="0" applyNumberFormat="1" applyFont="1" applyBorder="1" applyAlignment="1" applyProtection="1">
      <alignment horizontal="center" vertical="center"/>
      <protection hidden="1"/>
    </xf>
    <xf numFmtId="0" fontId="61" fillId="0" borderId="17" xfId="0" applyNumberFormat="1" applyFont="1" applyBorder="1" applyAlignment="1" applyProtection="1">
      <alignment horizontal="center" vertical="center"/>
      <protection hidden="1"/>
    </xf>
    <xf numFmtId="0" fontId="70" fillId="0" borderId="21" xfId="0" applyNumberFormat="1" applyFont="1" applyFill="1" applyBorder="1" applyAlignment="1" applyProtection="1">
      <alignment horizontal="center" vertical="center"/>
      <protection hidden="1"/>
    </xf>
    <xf numFmtId="0" fontId="70" fillId="0" borderId="15" xfId="0" applyNumberFormat="1" applyFont="1" applyFill="1" applyBorder="1" applyAlignment="1" applyProtection="1">
      <alignment horizontal="center" vertical="center"/>
      <protection hidden="1"/>
    </xf>
    <xf numFmtId="0" fontId="58" fillId="0" borderId="16" xfId="0" applyNumberFormat="1" applyFont="1" applyFill="1" applyBorder="1" applyAlignment="1" applyProtection="1">
      <alignment horizontal="center" vertical="center"/>
      <protection hidden="1"/>
    </xf>
    <xf numFmtId="0" fontId="3" fillId="2" borderId="32" xfId="0" applyFont="1" applyFill="1" applyBorder="1" applyAlignment="1" applyProtection="1">
      <alignment horizontal="right" vertical="center"/>
      <protection hidden="1"/>
    </xf>
    <xf numFmtId="0" fontId="3" fillId="2" borderId="23" xfId="0" applyFont="1" applyFill="1" applyBorder="1" applyAlignment="1" applyProtection="1">
      <alignment horizontal="right" vertical="center"/>
      <protection hidden="1"/>
    </xf>
    <xf numFmtId="0" fontId="40" fillId="0" borderId="32" xfId="0" applyFont="1" applyBorder="1" applyAlignment="1" applyProtection="1">
      <alignment horizontal="center" vertical="center"/>
      <protection hidden="1"/>
    </xf>
    <xf numFmtId="0" fontId="40" fillId="0" borderId="23" xfId="0" applyFont="1" applyBorder="1" applyAlignment="1" applyProtection="1">
      <alignment horizontal="center" vertical="center"/>
      <protection hidden="1"/>
    </xf>
    <xf numFmtId="0" fontId="40" fillId="0" borderId="33" xfId="0" applyFont="1" applyBorder="1" applyAlignment="1" applyProtection="1">
      <alignment horizontal="center" vertical="center"/>
      <protection hidden="1"/>
    </xf>
    <xf numFmtId="0" fontId="40" fillId="0" borderId="45" xfId="0" applyFont="1" applyFill="1" applyBorder="1" applyAlignment="1" applyProtection="1">
      <alignment horizontal="center" vertical="center"/>
      <protection hidden="1"/>
    </xf>
    <xf numFmtId="169" fontId="60" fillId="0" borderId="13" xfId="0" applyNumberFormat="1" applyFont="1" applyBorder="1" applyAlignment="1" applyProtection="1">
      <alignment horizontal="center" vertical="center"/>
      <protection hidden="1"/>
    </xf>
    <xf numFmtId="169" fontId="60" fillId="0" borderId="7" xfId="0" applyNumberFormat="1" applyFont="1" applyBorder="1" applyAlignment="1" applyProtection="1">
      <alignment horizontal="center" vertical="center"/>
      <protection hidden="1"/>
    </xf>
    <xf numFmtId="169" fontId="60" fillId="0" borderId="8" xfId="0" applyNumberFormat="1" applyFont="1" applyBorder="1" applyAlignment="1" applyProtection="1">
      <alignment horizontal="center" vertical="center"/>
      <protection hidden="1"/>
    </xf>
    <xf numFmtId="169" fontId="60" fillId="0" borderId="1" xfId="0" applyNumberFormat="1" applyFont="1" applyBorder="1" applyAlignment="1" applyProtection="1">
      <alignment horizontal="center" vertical="center"/>
      <protection hidden="1"/>
    </xf>
    <xf numFmtId="169" fontId="60" fillId="0" borderId="0" xfId="0" applyNumberFormat="1" applyFont="1" applyBorder="1" applyAlignment="1" applyProtection="1">
      <alignment horizontal="center" vertical="center"/>
      <protection hidden="1"/>
    </xf>
    <xf numFmtId="169" fontId="60" fillId="0" borderId="6" xfId="0" applyNumberFormat="1" applyFont="1" applyBorder="1" applyAlignment="1" applyProtection="1">
      <alignment horizontal="center" vertical="center"/>
      <protection hidden="1"/>
    </xf>
    <xf numFmtId="169" fontId="60" fillId="0" borderId="21" xfId="0" applyNumberFormat="1" applyFont="1" applyBorder="1" applyAlignment="1" applyProtection="1">
      <alignment horizontal="center" vertical="center"/>
      <protection hidden="1"/>
    </xf>
    <xf numFmtId="169" fontId="60" fillId="0" borderId="15" xfId="0" applyNumberFormat="1" applyFont="1" applyBorder="1" applyAlignment="1" applyProtection="1">
      <alignment horizontal="center" vertical="center"/>
      <protection hidden="1"/>
    </xf>
    <xf numFmtId="169" fontId="60" fillId="0" borderId="35" xfId="0" applyNumberFormat="1" applyFont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34" xfId="0" applyFont="1" applyBorder="1" applyAlignment="1" applyProtection="1">
      <alignment horizontal="center" vertical="center"/>
      <protection hidden="1"/>
    </xf>
    <xf numFmtId="0" fontId="7" fillId="0" borderId="31" xfId="0" applyFont="1" applyBorder="1" applyAlignment="1" applyProtection="1">
      <alignment horizontal="center" vertical="center"/>
      <protection hidden="1"/>
    </xf>
    <xf numFmtId="164" fontId="59" fillId="0" borderId="13" xfId="0" applyNumberFormat="1" applyFont="1" applyBorder="1" applyAlignment="1" applyProtection="1">
      <alignment horizontal="center" vertical="center"/>
      <protection hidden="1"/>
    </xf>
    <xf numFmtId="164" fontId="59" fillId="0" borderId="10" xfId="0" applyNumberFormat="1" applyFont="1" applyBorder="1" applyAlignment="1" applyProtection="1">
      <alignment horizontal="center" vertical="center"/>
      <protection hidden="1"/>
    </xf>
    <xf numFmtId="164" fontId="59" fillId="0" borderId="7" xfId="0" applyNumberFormat="1" applyFont="1" applyBorder="1" applyAlignment="1" applyProtection="1">
      <alignment horizontal="center" vertical="center"/>
      <protection hidden="1"/>
    </xf>
    <xf numFmtId="0" fontId="13" fillId="0" borderId="37" xfId="0" applyNumberFormat="1" applyFont="1" applyFill="1" applyBorder="1" applyAlignment="1" applyProtection="1">
      <alignment horizontal="center" vertical="center"/>
      <protection locked="0" hidden="1"/>
    </xf>
    <xf numFmtId="0" fontId="8" fillId="7" borderId="32" xfId="0" applyFont="1" applyFill="1" applyBorder="1" applyAlignment="1" applyProtection="1">
      <alignment horizontal="center" vertical="center"/>
      <protection hidden="1"/>
    </xf>
    <xf numFmtId="0" fontId="8" fillId="7" borderId="23" xfId="0" applyFont="1" applyFill="1" applyBorder="1" applyAlignment="1" applyProtection="1">
      <alignment horizontal="center" vertical="center"/>
      <protection hidden="1"/>
    </xf>
    <xf numFmtId="0" fontId="8" fillId="7" borderId="33" xfId="0" applyFont="1" applyFill="1" applyBorder="1" applyAlignment="1" applyProtection="1">
      <alignment horizontal="center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0" fontId="67" fillId="11" borderId="12" xfId="0" applyFont="1" applyFill="1" applyBorder="1" applyAlignment="1" applyProtection="1">
      <alignment horizontal="center" vertical="center" wrapText="1"/>
      <protection hidden="1"/>
    </xf>
    <xf numFmtId="0" fontId="67" fillId="11" borderId="3" xfId="0" applyFont="1" applyFill="1" applyBorder="1" applyAlignment="1" applyProtection="1">
      <alignment horizontal="center" vertical="center" wrapText="1"/>
      <protection hidden="1"/>
    </xf>
    <xf numFmtId="0" fontId="67" fillId="11" borderId="5" xfId="0" applyFont="1" applyFill="1" applyBorder="1" applyAlignment="1" applyProtection="1">
      <alignment horizontal="center" vertical="center" wrapText="1"/>
      <protection hidden="1"/>
    </xf>
    <xf numFmtId="0" fontId="67" fillId="11" borderId="1" xfId="0" applyFont="1" applyFill="1" applyBorder="1" applyAlignment="1" applyProtection="1">
      <alignment horizontal="center" vertical="center" wrapText="1"/>
      <protection hidden="1"/>
    </xf>
    <xf numFmtId="0" fontId="67" fillId="11" borderId="0" xfId="0" applyFont="1" applyFill="1" applyBorder="1" applyAlignment="1" applyProtection="1">
      <alignment horizontal="center" vertical="center" wrapText="1"/>
      <protection hidden="1"/>
    </xf>
    <xf numFmtId="0" fontId="67" fillId="11" borderId="2" xfId="0" applyFont="1" applyFill="1" applyBorder="1" applyAlignment="1" applyProtection="1">
      <alignment horizontal="center" vertical="center" wrapText="1"/>
      <protection hidden="1"/>
    </xf>
    <xf numFmtId="0" fontId="67" fillId="11" borderId="21" xfId="0" applyFont="1" applyFill="1" applyBorder="1" applyAlignment="1" applyProtection="1">
      <alignment horizontal="center" vertical="center" wrapText="1"/>
      <protection hidden="1"/>
    </xf>
    <xf numFmtId="0" fontId="67" fillId="11" borderId="15" xfId="0" applyFont="1" applyFill="1" applyBorder="1" applyAlignment="1" applyProtection="1">
      <alignment horizontal="center" vertical="center" wrapText="1"/>
      <protection hidden="1"/>
    </xf>
    <xf numFmtId="0" fontId="67" fillId="11" borderId="17" xfId="0" applyFont="1" applyFill="1" applyBorder="1" applyAlignment="1" applyProtection="1">
      <alignment horizontal="center" vertical="center" wrapText="1"/>
      <protection hidden="1"/>
    </xf>
    <xf numFmtId="0" fontId="8" fillId="12" borderId="0" xfId="0" applyFont="1" applyFill="1" applyBorder="1" applyAlignment="1" applyProtection="1">
      <alignment horizontal="center" vertical="center"/>
      <protection hidden="1"/>
    </xf>
    <xf numFmtId="0" fontId="63" fillId="12" borderId="0" xfId="0" applyFont="1" applyFill="1" applyBorder="1" applyAlignment="1" applyProtection="1">
      <alignment horizontal="center" vertical="center"/>
      <protection hidden="1"/>
    </xf>
    <xf numFmtId="0" fontId="11" fillId="11" borderId="16" xfId="0" applyFont="1" applyFill="1" applyBorder="1" applyAlignment="1" applyProtection="1">
      <alignment horizontal="center" vertical="center"/>
      <protection hidden="1"/>
    </xf>
    <xf numFmtId="0" fontId="3" fillId="2" borderId="32" xfId="0" applyFont="1" applyFill="1" applyBorder="1" applyAlignment="1" applyProtection="1">
      <alignment horizontal="center" vertical="center"/>
      <protection hidden="1"/>
    </xf>
    <xf numFmtId="0" fontId="3" fillId="2" borderId="23" xfId="0" applyFont="1" applyFill="1" applyBorder="1" applyAlignment="1" applyProtection="1">
      <alignment horizontal="center" vertical="center"/>
      <protection hidden="1"/>
    </xf>
    <xf numFmtId="0" fontId="3" fillId="2" borderId="33" xfId="0" applyFont="1" applyFill="1" applyBorder="1" applyAlignment="1" applyProtection="1">
      <alignment horizontal="center" vertical="center"/>
      <protection hidden="1"/>
    </xf>
    <xf numFmtId="0" fontId="2" fillId="2" borderId="32" xfId="0" applyFont="1" applyFill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 applyProtection="1">
      <alignment horizontal="center" vertical="center"/>
      <protection hidden="1"/>
    </xf>
    <xf numFmtId="0" fontId="2" fillId="2" borderId="33" xfId="0" applyFont="1" applyFill="1" applyBorder="1" applyAlignment="1" applyProtection="1">
      <alignment horizontal="center" vertical="center"/>
      <protection hidden="1"/>
    </xf>
    <xf numFmtId="0" fontId="31" fillId="5" borderId="32" xfId="0" applyFont="1" applyFill="1" applyBorder="1" applyAlignment="1" applyProtection="1">
      <alignment horizontal="center" vertical="center"/>
      <protection hidden="1"/>
    </xf>
    <xf numFmtId="0" fontId="31" fillId="5" borderId="23" xfId="0" applyFont="1" applyFill="1" applyBorder="1" applyAlignment="1" applyProtection="1">
      <alignment horizontal="center" vertical="center"/>
      <protection hidden="1"/>
    </xf>
    <xf numFmtId="0" fontId="31" fillId="5" borderId="33" xfId="0" applyFont="1" applyFill="1" applyBorder="1" applyAlignment="1" applyProtection="1">
      <alignment horizontal="center" vertical="center"/>
      <protection hidden="1"/>
    </xf>
    <xf numFmtId="0" fontId="64" fillId="7" borderId="0" xfId="0" applyFont="1" applyFill="1" applyBorder="1" applyAlignment="1" applyProtection="1">
      <alignment horizontal="center" vertical="center"/>
      <protection hidden="1"/>
    </xf>
    <xf numFmtId="0" fontId="65" fillId="7" borderId="0" xfId="0" applyFont="1" applyFill="1" applyBorder="1" applyAlignment="1" applyProtection="1">
      <alignment horizontal="center" vertical="center"/>
      <protection hidden="1"/>
    </xf>
    <xf numFmtId="0" fontId="5" fillId="2" borderId="32" xfId="0" applyFont="1" applyFill="1" applyBorder="1" applyAlignment="1" applyProtection="1">
      <alignment horizontal="center" vertical="center"/>
      <protection hidden="1"/>
    </xf>
    <xf numFmtId="0" fontId="5" fillId="2" borderId="23" xfId="0" applyFont="1" applyFill="1" applyBorder="1" applyAlignment="1" applyProtection="1">
      <alignment horizontal="center" vertical="center"/>
      <protection hidden="1"/>
    </xf>
    <xf numFmtId="0" fontId="5" fillId="2" borderId="33" xfId="0" applyFont="1" applyFill="1" applyBorder="1" applyAlignment="1" applyProtection="1">
      <alignment horizontal="center" vertical="center"/>
      <protection hidden="1"/>
    </xf>
    <xf numFmtId="0" fontId="31" fillId="11" borderId="12" xfId="0" applyFont="1" applyFill="1" applyBorder="1" applyAlignment="1" applyProtection="1">
      <alignment horizontal="center" vertical="center"/>
      <protection hidden="1"/>
    </xf>
    <xf numFmtId="0" fontId="31" fillId="11" borderId="3" xfId="0" applyFont="1" applyFill="1" applyBorder="1" applyAlignment="1" applyProtection="1">
      <alignment horizontal="center" vertical="center"/>
      <protection hidden="1"/>
    </xf>
    <xf numFmtId="0" fontId="31" fillId="11" borderId="5" xfId="0" applyFont="1" applyFill="1" applyBorder="1" applyAlignment="1" applyProtection="1">
      <alignment horizontal="center" vertical="center"/>
      <protection hidden="1"/>
    </xf>
    <xf numFmtId="0" fontId="31" fillId="11" borderId="21" xfId="0" applyFont="1" applyFill="1" applyBorder="1" applyAlignment="1" applyProtection="1">
      <alignment horizontal="center" vertical="center"/>
      <protection hidden="1"/>
    </xf>
    <xf numFmtId="0" fontId="31" fillId="11" borderId="15" xfId="0" applyFont="1" applyFill="1" applyBorder="1" applyAlignment="1" applyProtection="1">
      <alignment horizontal="center" vertical="center"/>
      <protection hidden="1"/>
    </xf>
    <xf numFmtId="0" fontId="31" fillId="11" borderId="17" xfId="0" applyFont="1" applyFill="1" applyBorder="1" applyAlignment="1" applyProtection="1">
      <alignment horizontal="center" vertical="center"/>
      <protection hidden="1"/>
    </xf>
    <xf numFmtId="0" fontId="82" fillId="0" borderId="15" xfId="0" applyFont="1" applyBorder="1" applyAlignment="1">
      <alignment horizontal="center" vertical="center"/>
    </xf>
    <xf numFmtId="0" fontId="19" fillId="2" borderId="3" xfId="0" applyFont="1" applyFill="1" applyBorder="1" applyAlignment="1" applyProtection="1">
      <alignment horizontal="center" vertical="center" wrapText="1"/>
    </xf>
    <xf numFmtId="0" fontId="19" fillId="2" borderId="5" xfId="0" applyFont="1" applyFill="1" applyBorder="1" applyAlignment="1" applyProtection="1">
      <alignment horizontal="center" vertical="center" wrapText="1"/>
    </xf>
    <xf numFmtId="0" fontId="19" fillId="2" borderId="15" xfId="0" applyFont="1" applyFill="1" applyBorder="1" applyAlignment="1" applyProtection="1">
      <alignment horizontal="center" vertical="center" wrapText="1"/>
    </xf>
    <xf numFmtId="0" fontId="19" fillId="2" borderId="17" xfId="0" applyFont="1" applyFill="1" applyBorder="1" applyAlignment="1" applyProtection="1">
      <alignment horizontal="center" vertical="center" wrapText="1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12" fillId="3" borderId="67" xfId="0" applyFont="1" applyFill="1" applyBorder="1" applyAlignment="1" applyProtection="1">
      <alignment horizontal="center" vertical="center"/>
    </xf>
    <xf numFmtId="0" fontId="12" fillId="3" borderId="68" xfId="0" applyFont="1" applyFill="1" applyBorder="1" applyAlignment="1" applyProtection="1">
      <alignment horizontal="center" vertical="center"/>
    </xf>
    <xf numFmtId="0" fontId="12" fillId="3" borderId="69" xfId="0" applyFont="1" applyFill="1" applyBorder="1" applyAlignment="1" applyProtection="1">
      <alignment horizontal="center" vertical="center"/>
    </xf>
    <xf numFmtId="0" fontId="6" fillId="6" borderId="9" xfId="0" applyFont="1" applyFill="1" applyBorder="1" applyAlignment="1" applyProtection="1">
      <alignment horizontal="left" vertical="center" wrapText="1"/>
    </xf>
    <xf numFmtId="0" fontId="6" fillId="6" borderId="7" xfId="0" applyFont="1" applyFill="1" applyBorder="1" applyAlignment="1" applyProtection="1">
      <alignment horizontal="left" vertical="center" wrapText="1"/>
    </xf>
    <xf numFmtId="0" fontId="6" fillId="6" borderId="70" xfId="0" applyFont="1" applyFill="1" applyBorder="1" applyAlignment="1" applyProtection="1">
      <alignment horizontal="left" vertical="center" wrapText="1"/>
    </xf>
    <xf numFmtId="0" fontId="6" fillId="6" borderId="44" xfId="0" applyFont="1" applyFill="1" applyBorder="1" applyAlignment="1" applyProtection="1">
      <alignment horizontal="left" vertical="center" wrapText="1"/>
    </xf>
    <xf numFmtId="0" fontId="6" fillId="6" borderId="34" xfId="0" applyFont="1" applyFill="1" applyBorder="1" applyAlignment="1" applyProtection="1">
      <alignment horizontal="left" vertical="center" wrapText="1"/>
    </xf>
    <xf numFmtId="0" fontId="6" fillId="6" borderId="71" xfId="0" applyFont="1" applyFill="1" applyBorder="1" applyAlignment="1" applyProtection="1">
      <alignment horizontal="left" vertical="center" wrapText="1"/>
    </xf>
    <xf numFmtId="0" fontId="17" fillId="2" borderId="52" xfId="0" applyFont="1" applyFill="1" applyBorder="1" applyAlignment="1" applyProtection="1">
      <alignment horizontal="center" vertical="center"/>
    </xf>
    <xf numFmtId="0" fontId="17" fillId="2" borderId="62" xfId="0" applyFont="1" applyFill="1" applyBorder="1" applyAlignment="1" applyProtection="1">
      <alignment horizontal="center" vertical="center"/>
    </xf>
    <xf numFmtId="0" fontId="6" fillId="6" borderId="18" xfId="0" applyFont="1" applyFill="1" applyBorder="1" applyAlignment="1" applyProtection="1">
      <alignment horizontal="left" vertical="center" wrapText="1"/>
    </xf>
    <xf numFmtId="0" fontId="6" fillId="6" borderId="3" xfId="0" applyFont="1" applyFill="1" applyBorder="1" applyAlignment="1" applyProtection="1">
      <alignment horizontal="left" vertical="center" wrapText="1"/>
    </xf>
    <xf numFmtId="0" fontId="6" fillId="6" borderId="76" xfId="0" applyFont="1" applyFill="1" applyBorder="1" applyAlignment="1" applyProtection="1">
      <alignment horizontal="left" vertical="center" wrapText="1"/>
    </xf>
    <xf numFmtId="0" fontId="17" fillId="2" borderId="60" xfId="0" applyFont="1" applyFill="1" applyBorder="1" applyAlignment="1" applyProtection="1">
      <alignment horizontal="center" vertical="center"/>
    </xf>
    <xf numFmtId="0" fontId="6" fillId="6" borderId="72" xfId="0" applyFont="1" applyFill="1" applyBorder="1" applyAlignment="1" applyProtection="1">
      <alignment horizontal="left" vertical="center" wrapText="1"/>
    </xf>
    <xf numFmtId="0" fontId="6" fillId="6" borderId="73" xfId="0" applyFont="1" applyFill="1" applyBorder="1" applyAlignment="1" applyProtection="1">
      <alignment horizontal="left" vertical="center" wrapText="1"/>
    </xf>
    <xf numFmtId="0" fontId="6" fillId="6" borderId="74" xfId="0" applyFont="1" applyFill="1" applyBorder="1" applyAlignment="1" applyProtection="1">
      <alignment horizontal="left" vertical="center" wrapText="1"/>
    </xf>
    <xf numFmtId="0" fontId="31" fillId="3" borderId="16" xfId="0" applyFont="1" applyFill="1" applyBorder="1" applyAlignment="1" applyProtection="1">
      <alignment horizontal="center" vertical="center" textRotation="90"/>
    </xf>
    <xf numFmtId="0" fontId="17" fillId="2" borderId="78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 wrapText="1"/>
    </xf>
    <xf numFmtId="0" fontId="29" fillId="0" borderId="16" xfId="0" applyNumberFormat="1" applyFont="1" applyFill="1" applyBorder="1" applyAlignment="1" applyProtection="1">
      <alignment horizontal="left" vertical="center"/>
      <protection locked="0"/>
    </xf>
    <xf numFmtId="0" fontId="11" fillId="14" borderId="12" xfId="0" applyFont="1" applyFill="1" applyBorder="1" applyAlignment="1" applyProtection="1">
      <alignment horizontal="center" vertical="center"/>
    </xf>
    <xf numFmtId="0" fontId="8" fillId="14" borderId="3" xfId="0" applyFont="1" applyFill="1" applyBorder="1" applyAlignment="1" applyProtection="1">
      <alignment horizontal="center" vertical="center"/>
    </xf>
    <xf numFmtId="0" fontId="8" fillId="14" borderId="5" xfId="0" applyFont="1" applyFill="1" applyBorder="1" applyAlignment="1" applyProtection="1">
      <alignment horizontal="center" vertical="center"/>
    </xf>
    <xf numFmtId="0" fontId="11" fillId="14" borderId="25" xfId="0" applyFont="1" applyFill="1" applyBorder="1" applyAlignment="1" applyProtection="1">
      <alignment horizontal="center" vertical="center"/>
    </xf>
    <xf numFmtId="0" fontId="8" fillId="14" borderId="25" xfId="0" applyFont="1" applyFill="1" applyBorder="1" applyAlignment="1" applyProtection="1">
      <alignment horizontal="center" vertical="center"/>
    </xf>
    <xf numFmtId="0" fontId="29" fillId="0" borderId="16" xfId="0" applyNumberFormat="1" applyFont="1" applyFill="1" applyBorder="1" applyAlignment="1" applyProtection="1">
      <alignment horizontal="left" vertical="center"/>
    </xf>
    <xf numFmtId="165" fontId="34" fillId="3" borderId="68" xfId="0" applyNumberFormat="1" applyFont="1" applyFill="1" applyBorder="1" applyAlignment="1" applyProtection="1">
      <alignment horizontal="left" vertical="center"/>
    </xf>
    <xf numFmtId="0" fontId="33" fillId="3" borderId="68" xfId="0" applyFont="1" applyFill="1" applyBorder="1" applyAlignment="1" applyProtection="1">
      <alignment horizontal="center" vertical="center"/>
    </xf>
    <xf numFmtId="0" fontId="33" fillId="3" borderId="69" xfId="0" applyFont="1" applyFill="1" applyBorder="1" applyAlignment="1" applyProtection="1">
      <alignment horizontal="center" vertical="center"/>
    </xf>
    <xf numFmtId="0" fontId="33" fillId="3" borderId="77" xfId="0" applyFont="1" applyFill="1" applyBorder="1" applyAlignment="1" applyProtection="1">
      <alignment horizontal="center" vertical="center" wrapText="1"/>
    </xf>
    <xf numFmtId="0" fontId="21" fillId="0" borderId="16" xfId="2" applyFill="1" applyBorder="1" applyAlignment="1" applyProtection="1">
      <alignment horizontal="center" vertical="center"/>
    </xf>
    <xf numFmtId="0" fontId="30" fillId="0" borderId="16" xfId="0" applyFont="1" applyFill="1" applyBorder="1" applyAlignment="1" applyProtection="1">
      <alignment horizontal="center" vertical="center"/>
    </xf>
    <xf numFmtId="0" fontId="22" fillId="8" borderId="12" xfId="0" applyFont="1" applyFill="1" applyBorder="1" applyAlignment="1" applyProtection="1">
      <alignment horizontal="center" vertical="center"/>
    </xf>
    <xf numFmtId="0" fontId="22" fillId="8" borderId="3" xfId="0" applyFont="1" applyFill="1" applyBorder="1" applyAlignment="1" applyProtection="1">
      <alignment horizontal="center" vertical="center"/>
    </xf>
    <xf numFmtId="0" fontId="22" fillId="8" borderId="5" xfId="0" applyFont="1" applyFill="1" applyBorder="1" applyAlignment="1" applyProtection="1">
      <alignment horizontal="center" vertical="center"/>
    </xf>
    <xf numFmtId="0" fontId="35" fillId="3" borderId="67" xfId="0" applyFont="1" applyFill="1" applyBorder="1" applyAlignment="1" applyProtection="1">
      <alignment horizontal="center" vertical="center"/>
    </xf>
    <xf numFmtId="0" fontId="35" fillId="3" borderId="68" xfId="0" applyFont="1" applyFill="1" applyBorder="1" applyAlignment="1" applyProtection="1">
      <alignment horizontal="center" vertical="center"/>
    </xf>
    <xf numFmtId="0" fontId="31" fillId="3" borderId="75" xfId="0" applyFont="1" applyFill="1" applyBorder="1" applyAlignment="1" applyProtection="1">
      <alignment horizontal="center" vertical="center" textRotation="90"/>
    </xf>
    <xf numFmtId="166" fontId="37" fillId="0" borderId="80" xfId="0" applyNumberFormat="1" applyFont="1" applyFill="1" applyBorder="1" applyAlignment="1" applyProtection="1">
      <alignment horizontal="right" vertical="center"/>
      <protection locked="0"/>
    </xf>
    <xf numFmtId="166" fontId="37" fillId="0" borderId="19" xfId="0" applyNumberFormat="1" applyFont="1" applyFill="1" applyBorder="1" applyAlignment="1" applyProtection="1">
      <alignment horizontal="right" vertical="center"/>
      <protection locked="0"/>
    </xf>
    <xf numFmtId="166" fontId="37" fillId="0" borderId="20" xfId="0" applyNumberFormat="1" applyFont="1" applyFill="1" applyBorder="1" applyAlignment="1" applyProtection="1">
      <alignment horizontal="right" vertical="center"/>
      <protection locked="0"/>
    </xf>
    <xf numFmtId="0" fontId="88" fillId="0" borderId="19" xfId="0" applyNumberFormat="1" applyFont="1" applyFill="1" applyBorder="1" applyAlignment="1" applyProtection="1">
      <alignment horizontal="right" vertical="center"/>
      <protection locked="0"/>
    </xf>
    <xf numFmtId="0" fontId="88" fillId="0" borderId="20" xfId="0" applyNumberFormat="1" applyFont="1" applyFill="1" applyBorder="1" applyAlignment="1" applyProtection="1">
      <alignment horizontal="right" vertical="center"/>
      <protection locked="0"/>
    </xf>
    <xf numFmtId="14" fontId="37" fillId="0" borderId="80" xfId="0" applyNumberFormat="1" applyFont="1" applyFill="1" applyBorder="1" applyAlignment="1" applyProtection="1">
      <alignment horizontal="right" vertical="center"/>
    </xf>
    <xf numFmtId="14" fontId="37" fillId="0" borderId="19" xfId="0" applyNumberFormat="1" applyFont="1" applyFill="1" applyBorder="1" applyAlignment="1" applyProtection="1">
      <alignment horizontal="right" vertical="center"/>
    </xf>
    <xf numFmtId="49" fontId="38" fillId="0" borderId="81" xfId="0" applyNumberFormat="1" applyFont="1" applyFill="1" applyBorder="1" applyAlignment="1" applyProtection="1">
      <alignment horizontal="center" vertical="center"/>
      <protection locked="0"/>
    </xf>
    <xf numFmtId="49" fontId="38" fillId="0" borderId="82" xfId="0" applyNumberFormat="1" applyFont="1" applyFill="1" applyBorder="1" applyAlignment="1" applyProtection="1">
      <alignment horizontal="center" vertical="center"/>
      <protection locked="0"/>
    </xf>
    <xf numFmtId="49" fontId="38" fillId="0" borderId="83" xfId="0" applyNumberFormat="1" applyFont="1" applyFill="1" applyBorder="1" applyAlignment="1" applyProtection="1">
      <alignment horizontal="center" vertical="center"/>
      <protection locked="0"/>
    </xf>
    <xf numFmtId="166" fontId="37" fillId="0" borderId="79" xfId="0" applyNumberFormat="1" applyFont="1" applyFill="1" applyBorder="1" applyAlignment="1" applyProtection="1">
      <alignment horizontal="right" vertical="center"/>
    </xf>
    <xf numFmtId="166" fontId="37" fillId="0" borderId="80" xfId="0" applyNumberFormat="1" applyFont="1" applyFill="1" applyBorder="1" applyAlignment="1" applyProtection="1">
      <alignment horizontal="right" vertical="center"/>
    </xf>
    <xf numFmtId="166" fontId="37" fillId="0" borderId="19" xfId="0" applyNumberFormat="1" applyFont="1" applyFill="1" applyBorder="1" applyAlignment="1" applyProtection="1">
      <alignment horizontal="right" vertical="center"/>
    </xf>
    <xf numFmtId="165" fontId="35" fillId="3" borderId="67" xfId="0" applyNumberFormat="1" applyFont="1" applyFill="1" applyBorder="1" applyAlignment="1" applyProtection="1">
      <alignment horizontal="left" vertical="center"/>
    </xf>
    <xf numFmtId="165" fontId="35" fillId="3" borderId="68" xfId="0" applyNumberFormat="1" applyFont="1" applyFill="1" applyBorder="1" applyAlignment="1" applyProtection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24" fillId="0" borderId="32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</cellXfs>
  <cellStyles count="3">
    <cellStyle name="Euro" xfId="1"/>
    <cellStyle name="Hipervínculo" xfId="2" builtinId="8"/>
    <cellStyle name="Normal" xfId="0" builtinId="0"/>
  </cellStyles>
  <dxfs count="3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13"/>
        </patternFill>
      </fill>
    </dxf>
    <dxf>
      <fill>
        <patternFill patternType="gray125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13"/>
        </patternFill>
      </fill>
    </dxf>
    <dxf>
      <fill>
        <patternFill patternType="gray125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43"/>
        </patternFill>
      </fill>
    </dxf>
    <dxf>
      <fill>
        <patternFill patternType="solid">
          <bgColor indexed="13"/>
        </patternFill>
      </fill>
    </dxf>
    <dxf>
      <fill>
        <patternFill>
          <bgColor indexed="34"/>
        </patternFill>
      </fill>
    </dxf>
    <dxf>
      <font>
        <condense val="0"/>
        <extend val="0"/>
        <color indexed="43"/>
      </font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43"/>
      </font>
    </dxf>
    <dxf>
      <fill>
        <patternFill>
          <bgColor indexed="13"/>
        </patternFill>
      </fill>
    </dxf>
    <dxf>
      <font>
        <condense val="0"/>
        <extend val="0"/>
        <color indexed="43"/>
      </font>
    </dxf>
    <dxf>
      <font>
        <condense val="0"/>
        <extend val="0"/>
        <color auto="1"/>
      </font>
    </dxf>
    <dxf>
      <fill>
        <patternFill patternType="gray125"/>
      </fill>
    </dxf>
    <dxf>
      <font>
        <condense val="0"/>
        <extend val="0"/>
        <color indexed="9"/>
      </font>
      <fill>
        <patternFill patternType="solid"/>
      </fill>
    </dxf>
    <dxf>
      <font>
        <condense val="0"/>
        <extend val="0"/>
        <color indexed="9"/>
      </font>
    </dxf>
    <dxf>
      <fill>
        <patternFill>
          <bgColor indexed="4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strike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ill>
        <patternFill>
          <bgColor indexed="13"/>
        </patternFill>
      </fill>
    </dxf>
    <dxf>
      <font>
        <condense val="0"/>
        <extend val="0"/>
        <color indexed="43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9" dropStyle="combo" dx="15" fmlaLink="' Derechos de Inscripción '!$C$16" fmlaRange="' Datos de Organizadores '!$B$3:$J$11" sel="1" val="0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'HOJA EXPORTACION'!$AE$3" lockText="1" noThreeD="1"/>
</file>

<file path=xl/ctrlProps/ctrlProp2.xml><?xml version="1.0" encoding="utf-8"?>
<formControlPr xmlns="http://schemas.microsoft.com/office/spreadsheetml/2009/9/main" objectType="CheckBox" fmlaLink="Blanco" lockText="1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Radio" checked="Checked" firstButton="1" fmlaLink="Publicidad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Drop" dropLines="11" dropStyle="combo" dx="15" fmlaLink="' Derechos de Inscripción '!$C$16" fmlaRange="' Datos de Organizadores '!$B$3:$J$7" sel="1" val="0"/>
</file>

<file path=xl/ctrlProps/ctrlProp3.xml><?xml version="1.0" encoding="utf-8"?>
<formControlPr xmlns="http://schemas.microsoft.com/office/spreadsheetml/2009/9/main" objectType="Drop" dropLines="49" dropStyle="combo" dx="15" fmlaLink="' Datos de Organizadores '!$P$31" fmlaRange="' Datos de Organizadores '!$L$41:$L$60" noThreeD="1" sel="1" val="0"/>
</file>

<file path=xl/ctrlProps/ctrlProp4.xml><?xml version="1.0" encoding="utf-8"?>
<formControlPr xmlns="http://schemas.microsoft.com/office/spreadsheetml/2009/9/main" objectType="Radio" firstButton="1" fmlaLink="Turbo" lockText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CheckBox" fmlaLink="Trofeo7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</xdr:colOff>
      <xdr:row>83</xdr:row>
      <xdr:rowOff>50800</xdr:rowOff>
    </xdr:from>
    <xdr:to>
      <xdr:col>32</xdr:col>
      <xdr:colOff>50800</xdr:colOff>
      <xdr:row>89</xdr:row>
      <xdr:rowOff>144</xdr:rowOff>
    </xdr:to>
    <xdr:sp macro="" textlink="">
      <xdr:nvSpPr>
        <xdr:cNvPr id="1281" name="Rectangle 223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Arrowheads="1"/>
        </xdr:cNvSpPr>
      </xdr:nvSpPr>
      <xdr:spPr bwMode="auto">
        <a:xfrm>
          <a:off x="7340600" y="11366500"/>
          <a:ext cx="774700" cy="508000"/>
        </a:xfrm>
        <a:prstGeom prst="rect">
          <a:avLst/>
        </a:prstGeom>
        <a:noFill/>
        <a:ln w="2540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 editAs="oneCell">
    <xdr:from>
      <xdr:col>26</xdr:col>
      <xdr:colOff>76200</xdr:colOff>
      <xdr:row>67</xdr:row>
      <xdr:rowOff>38100</xdr:rowOff>
    </xdr:from>
    <xdr:to>
      <xdr:col>33</xdr:col>
      <xdr:colOff>67094</xdr:colOff>
      <xdr:row>70</xdr:row>
      <xdr:rowOff>9525</xdr:rowOff>
    </xdr:to>
    <xdr:sp macro="" textlink="">
      <xdr:nvSpPr>
        <xdr:cNvPr id="1273" name="Text Box 249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 txBox="1">
          <a:spLocks noChangeArrowheads="1"/>
        </xdr:cNvSpPr>
      </xdr:nvSpPr>
      <xdr:spPr bwMode="auto">
        <a:xfrm>
          <a:off x="5800725" y="10344150"/>
          <a:ext cx="151447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El equipo declara que montarán camara on board y que aceptan el reglamento que existe al respecto.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38100</xdr:colOff>
          <xdr:row>85</xdr:row>
          <xdr:rowOff>0</xdr:rowOff>
        </xdr:from>
        <xdr:to>
          <xdr:col>32</xdr:col>
          <xdr:colOff>50800</xdr:colOff>
          <xdr:row>89</xdr:row>
          <xdr:rowOff>0</xdr:rowOff>
        </xdr:to>
        <xdr:grpSp>
          <xdr:nvGrpSpPr>
            <xdr:cNvPr id="1860" name="Group 224">
              <a:extLs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360641" y="11553568"/>
              <a:ext cx="666578" cy="489121"/>
              <a:chOff x="671" y="1204"/>
              <a:chExt cx="70" cy="55"/>
            </a:xfrm>
          </xdr:grpSpPr>
          <xdr:sp macro="" textlink="">
            <xdr:nvSpPr>
              <xdr:cNvPr id="1244" name="Cuadro de grupo 220" hidden="1">
                <a:extLst>
                  <a:ext uri="{63B3BB69-23CF-44E3-9099-C40C66FF867C}">
                    <a14:compatExt spid="_x0000_s1244"/>
                  </a:ext>
                  <a:ext uri="{FF2B5EF4-FFF2-40B4-BE49-F238E27FC236}">
                    <a16:creationId xmlns:a16="http://schemas.microsoft.com/office/drawing/2014/main" id="{00000000-0008-0000-0000-0000DC040000}"/>
                  </a:ext>
                </a:extLst>
              </xdr:cNvPr>
              <xdr:cNvSpPr/>
            </xdr:nvSpPr>
            <xdr:spPr bwMode="auto">
              <a:xfrm>
                <a:off x="671" y="1204"/>
                <a:ext cx="70" cy="55"/>
              </a:xfrm>
              <a:prstGeom prst="rect">
                <a:avLst/>
              </a:prstGeom>
              <a:noFill/>
              <a:ln w="25400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</xdr:sp>
          <xdr:sp macro="" textlink="">
            <xdr:nvSpPr>
              <xdr:cNvPr id="1245" name="Botón de opción 221" hidden="1">
                <a:extLst>
                  <a:ext uri="{63B3BB69-23CF-44E3-9099-C40C66FF867C}">
                    <a14:compatExt spid="_x0000_s1245"/>
                  </a:ext>
                  <a:ext uri="{FF2B5EF4-FFF2-40B4-BE49-F238E27FC236}">
                    <a16:creationId xmlns:a16="http://schemas.microsoft.com/office/drawing/2014/main" id="{00000000-0008-0000-0000-0000DD040000}"/>
                  </a:ext>
                </a:extLst>
              </xdr:cNvPr>
              <xdr:cNvSpPr/>
            </xdr:nvSpPr>
            <xdr:spPr bwMode="auto">
              <a:xfrm>
                <a:off x="675" y="1213"/>
                <a:ext cx="40" cy="17"/>
              </a:xfrm>
              <a:prstGeom prst="rect">
                <a:avLst/>
              </a:prstGeom>
              <a:noFill/>
              <a:ln w="25400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E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</a:t>
                </a:r>
              </a:p>
            </xdr:txBody>
          </xdr:sp>
          <xdr:sp macro="" textlink="">
            <xdr:nvSpPr>
              <xdr:cNvPr id="1246" name="Botón de opción 222" hidden="1">
                <a:extLst>
                  <a:ext uri="{63B3BB69-23CF-44E3-9099-C40C66FF867C}">
                    <a14:compatExt spid="_x0000_s1246"/>
                  </a:ext>
                  <a:ext uri="{FF2B5EF4-FFF2-40B4-BE49-F238E27FC236}">
                    <a16:creationId xmlns:a16="http://schemas.microsoft.com/office/drawing/2014/main" id="{00000000-0008-0000-0000-0000DE040000}"/>
                  </a:ext>
                </a:extLst>
              </xdr:cNvPr>
              <xdr:cNvSpPr/>
            </xdr:nvSpPr>
            <xdr:spPr bwMode="auto">
              <a:xfrm>
                <a:off x="675" y="1236"/>
                <a:ext cx="54" cy="17"/>
              </a:xfrm>
              <a:prstGeom prst="rect">
                <a:avLst/>
              </a:prstGeom>
              <a:noFill/>
              <a:ln w="25400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E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7</xdr:row>
          <xdr:rowOff>66675</xdr:rowOff>
        </xdr:from>
        <xdr:to>
          <xdr:col>32</xdr:col>
          <xdr:colOff>142875</xdr:colOff>
          <xdr:row>8</xdr:row>
          <xdr:rowOff>104775</xdr:rowOff>
        </xdr:to>
        <xdr:sp macro="" textlink="">
          <xdr:nvSpPr>
            <xdr:cNvPr id="1070" name="Lista desplegable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161925</xdr:colOff>
          <xdr:row>7</xdr:row>
          <xdr:rowOff>38100</xdr:rowOff>
        </xdr:from>
        <xdr:to>
          <xdr:col>15</xdr:col>
          <xdr:colOff>38100</xdr:colOff>
          <xdr:row>8</xdr:row>
          <xdr:rowOff>85725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63</xdr:row>
          <xdr:rowOff>28575</xdr:rowOff>
        </xdr:from>
        <xdr:to>
          <xdr:col>32</xdr:col>
          <xdr:colOff>142875</xdr:colOff>
          <xdr:row>64</xdr:row>
          <xdr:rowOff>0</xdr:rowOff>
        </xdr:to>
        <xdr:sp macro="" textlink="">
          <xdr:nvSpPr>
            <xdr:cNvPr id="1181" name="Lista desplegable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67</xdr:row>
          <xdr:rowOff>0</xdr:rowOff>
        </xdr:from>
        <xdr:to>
          <xdr:col>11</xdr:col>
          <xdr:colOff>180975</xdr:colOff>
          <xdr:row>67</xdr:row>
          <xdr:rowOff>219075</xdr:rowOff>
        </xdr:to>
        <xdr:sp macro="" textlink="">
          <xdr:nvSpPr>
            <xdr:cNvPr id="1222" name="Botón de opción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352425</xdr:colOff>
          <xdr:row>67</xdr:row>
          <xdr:rowOff>0</xdr:rowOff>
        </xdr:from>
        <xdr:to>
          <xdr:col>12</xdr:col>
          <xdr:colOff>161925</xdr:colOff>
          <xdr:row>67</xdr:row>
          <xdr:rowOff>219075</xdr:rowOff>
        </xdr:to>
        <xdr:sp macro="" textlink="">
          <xdr:nvSpPr>
            <xdr:cNvPr id="1223" name="Botón de opción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67</xdr:row>
          <xdr:rowOff>0</xdr:rowOff>
        </xdr:from>
        <xdr:to>
          <xdr:col>27</xdr:col>
          <xdr:colOff>104775</xdr:colOff>
          <xdr:row>68</xdr:row>
          <xdr:rowOff>9525</xdr:rowOff>
        </xdr:to>
        <xdr:sp macro="" textlink="">
          <xdr:nvSpPr>
            <xdr:cNvPr id="1228" name="Casilla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139</xdr:row>
          <xdr:rowOff>161925</xdr:rowOff>
        </xdr:from>
        <xdr:to>
          <xdr:col>28</xdr:col>
          <xdr:colOff>104775</xdr:colOff>
          <xdr:row>141</xdr:row>
          <xdr:rowOff>9525</xdr:rowOff>
        </xdr:to>
        <xdr:sp macro="" textlink="">
          <xdr:nvSpPr>
            <xdr:cNvPr id="1259" name="Casilla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139</xdr:row>
          <xdr:rowOff>180975</xdr:rowOff>
        </xdr:from>
        <xdr:to>
          <xdr:col>31</xdr:col>
          <xdr:colOff>142875</xdr:colOff>
          <xdr:row>141</xdr:row>
          <xdr:rowOff>28575</xdr:rowOff>
        </xdr:to>
        <xdr:sp macro="" textlink="">
          <xdr:nvSpPr>
            <xdr:cNvPr id="1260" name="Casilla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140</xdr:row>
          <xdr:rowOff>0</xdr:rowOff>
        </xdr:from>
        <xdr:to>
          <xdr:col>23</xdr:col>
          <xdr:colOff>123825</xdr:colOff>
          <xdr:row>141</xdr:row>
          <xdr:rowOff>28575</xdr:rowOff>
        </xdr:to>
        <xdr:sp macro="" textlink="">
          <xdr:nvSpPr>
            <xdr:cNvPr id="1257" name="Casilla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139</xdr:row>
          <xdr:rowOff>180975</xdr:rowOff>
        </xdr:from>
        <xdr:to>
          <xdr:col>21</xdr:col>
          <xdr:colOff>28575</xdr:colOff>
          <xdr:row>141</xdr:row>
          <xdr:rowOff>28575</xdr:rowOff>
        </xdr:to>
        <xdr:sp macro="" textlink="">
          <xdr:nvSpPr>
            <xdr:cNvPr id="1258" name="Casilla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141</xdr:row>
          <xdr:rowOff>0</xdr:rowOff>
        </xdr:from>
        <xdr:to>
          <xdr:col>23</xdr:col>
          <xdr:colOff>123825</xdr:colOff>
          <xdr:row>142</xdr:row>
          <xdr:rowOff>28575</xdr:rowOff>
        </xdr:to>
        <xdr:sp macro="" textlink="">
          <xdr:nvSpPr>
            <xdr:cNvPr id="1261" name="Casilla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140</xdr:row>
          <xdr:rowOff>180975</xdr:rowOff>
        </xdr:from>
        <xdr:to>
          <xdr:col>21</xdr:col>
          <xdr:colOff>28575</xdr:colOff>
          <xdr:row>142</xdr:row>
          <xdr:rowOff>28575</xdr:rowOff>
        </xdr:to>
        <xdr:sp macro="" textlink="">
          <xdr:nvSpPr>
            <xdr:cNvPr id="1262" name="Casilla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142</xdr:row>
          <xdr:rowOff>0</xdr:rowOff>
        </xdr:from>
        <xdr:to>
          <xdr:col>23</xdr:col>
          <xdr:colOff>123825</xdr:colOff>
          <xdr:row>143</xdr:row>
          <xdr:rowOff>28575</xdr:rowOff>
        </xdr:to>
        <xdr:sp macro="" textlink="">
          <xdr:nvSpPr>
            <xdr:cNvPr id="1263" name="Casilla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141</xdr:row>
          <xdr:rowOff>180975</xdr:rowOff>
        </xdr:from>
        <xdr:to>
          <xdr:col>21</xdr:col>
          <xdr:colOff>28575</xdr:colOff>
          <xdr:row>143</xdr:row>
          <xdr:rowOff>28575</xdr:rowOff>
        </xdr:to>
        <xdr:sp macro="" textlink="">
          <xdr:nvSpPr>
            <xdr:cNvPr id="1264" name="Casilla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140</xdr:row>
          <xdr:rowOff>161925</xdr:rowOff>
        </xdr:from>
        <xdr:to>
          <xdr:col>28</xdr:col>
          <xdr:colOff>104775</xdr:colOff>
          <xdr:row>142</xdr:row>
          <xdr:rowOff>9525</xdr:rowOff>
        </xdr:to>
        <xdr:sp macro="" textlink="">
          <xdr:nvSpPr>
            <xdr:cNvPr id="1265" name="Casilla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140</xdr:row>
          <xdr:rowOff>180975</xdr:rowOff>
        </xdr:from>
        <xdr:to>
          <xdr:col>31</xdr:col>
          <xdr:colOff>142875</xdr:colOff>
          <xdr:row>142</xdr:row>
          <xdr:rowOff>28575</xdr:rowOff>
        </xdr:to>
        <xdr:sp macro="" textlink="">
          <xdr:nvSpPr>
            <xdr:cNvPr id="1266" name="Casilla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141</xdr:row>
          <xdr:rowOff>161925</xdr:rowOff>
        </xdr:from>
        <xdr:to>
          <xdr:col>28</xdr:col>
          <xdr:colOff>104775</xdr:colOff>
          <xdr:row>143</xdr:row>
          <xdr:rowOff>9525</xdr:rowOff>
        </xdr:to>
        <xdr:sp macro="" textlink="">
          <xdr:nvSpPr>
            <xdr:cNvPr id="1267" name="Casilla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141</xdr:row>
          <xdr:rowOff>180975</xdr:rowOff>
        </xdr:from>
        <xdr:to>
          <xdr:col>31</xdr:col>
          <xdr:colOff>142875</xdr:colOff>
          <xdr:row>143</xdr:row>
          <xdr:rowOff>28575</xdr:rowOff>
        </xdr:to>
        <xdr:sp macro="" textlink="">
          <xdr:nvSpPr>
            <xdr:cNvPr id="1268" name="Casilla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2</xdr:col>
      <xdr:colOff>25400</xdr:colOff>
      <xdr:row>10</xdr:row>
      <xdr:rowOff>12700</xdr:rowOff>
    </xdr:from>
    <xdr:to>
      <xdr:col>11</xdr:col>
      <xdr:colOff>88900</xdr:colOff>
      <xdr:row>15</xdr:row>
      <xdr:rowOff>12700</xdr:rowOff>
    </xdr:to>
    <xdr:pic>
      <xdr:nvPicPr>
        <xdr:cNvPr id="1861" name="Imagen 1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473200"/>
          <a:ext cx="2374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100</xdr:row>
      <xdr:rowOff>12700</xdr:rowOff>
    </xdr:from>
    <xdr:to>
      <xdr:col>11</xdr:col>
      <xdr:colOff>88900</xdr:colOff>
      <xdr:row>120</xdr:row>
      <xdr:rowOff>12700</xdr:rowOff>
    </xdr:to>
    <xdr:pic>
      <xdr:nvPicPr>
        <xdr:cNvPr id="1862" name="Imagen 30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13220700"/>
          <a:ext cx="23876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95</xdr:row>
          <xdr:rowOff>190500</xdr:rowOff>
        </xdr:from>
        <xdr:to>
          <xdr:col>24</xdr:col>
          <xdr:colOff>152400</xdr:colOff>
          <xdr:row>97</xdr:row>
          <xdr:rowOff>123825</xdr:rowOff>
        </xdr:to>
        <xdr:sp macro="" textlink="">
          <xdr:nvSpPr>
            <xdr:cNvPr id="1531" name="Casilla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ES" sz="1300" b="0" i="0" u="none" strike="noStrike" baseline="0">
                  <a:solidFill>
                    <a:srgbClr val="000000"/>
                  </a:solidFill>
                  <a:latin typeface="Lucida Grande"/>
                </a:rPr>
                <a:t>Trofeo Feminas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248</xdr:col>
          <xdr:colOff>0</xdr:colOff>
          <xdr:row>15</xdr:row>
          <xdr:rowOff>0</xdr:rowOff>
        </xdr:from>
        <xdr:to>
          <xdr:col>249</xdr:col>
          <xdr:colOff>0</xdr:colOff>
          <xdr:row>16</xdr:row>
          <xdr:rowOff>9525</xdr:rowOff>
        </xdr:to>
        <xdr:sp macro="" textlink="">
          <xdr:nvSpPr>
            <xdr:cNvPr id="2058" name="Lista desplegable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1</xdr:row>
      <xdr:rowOff>88900</xdr:rowOff>
    </xdr:from>
    <xdr:to>
      <xdr:col>5</xdr:col>
      <xdr:colOff>152400</xdr:colOff>
      <xdr:row>2</xdr:row>
      <xdr:rowOff>685800</xdr:rowOff>
    </xdr:to>
    <xdr:pic>
      <xdr:nvPicPr>
        <xdr:cNvPr id="2134" name="Imagen 30">
          <a:extLst>
            <a:ext uri="{FF2B5EF4-FFF2-40B4-BE49-F238E27FC236}">
              <a16:creationId xmlns:a16="http://schemas.microsoft.com/office/drawing/2014/main" id="{00000000-0008-0000-0300-00005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00"/>
          <a:ext cx="24130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antoniogm/Google%20Drive/COMISION%20DEPORTIVA%20-%20DOCUMENTACION/0001-%20REGLAMENTOS/2020%20-%2001%20ANUARIO/002%20RALLYES%20ASFALTO/HOJA%20INSCRIPCION%20REG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Boletín de Inscripción 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acgibralfaro@outlook.com" TargetMode="External"/><Relationship Id="rId4" Type="http://schemas.openxmlformats.org/officeDocument/2006/relationships/ctrlProp" Target="../ctrlProps/ctrlProp2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automovilclubdealmeria.com" TargetMode="External"/><Relationship Id="rId3" Type="http://schemas.openxmlformats.org/officeDocument/2006/relationships/hyperlink" Target="mailto:acbdalmanzora@hotmail.com" TargetMode="External"/><Relationship Id="rId7" Type="http://schemas.openxmlformats.org/officeDocument/2006/relationships/hyperlink" Target="mailto:acbdalmanzora@hotmail.com" TargetMode="External"/><Relationship Id="rId2" Type="http://schemas.openxmlformats.org/officeDocument/2006/relationships/hyperlink" Target="mailto:inscripcion@escuderiasur.net" TargetMode="External"/><Relationship Id="rId1" Type="http://schemas.openxmlformats.org/officeDocument/2006/relationships/hyperlink" Target="mailto:automovilclubdejerez@gmail.com" TargetMode="External"/><Relationship Id="rId6" Type="http://schemas.openxmlformats.org/officeDocument/2006/relationships/hyperlink" Target="mailto:automovilclubdejerez@gmail.com" TargetMode="External"/><Relationship Id="rId11" Type="http://schemas.openxmlformats.org/officeDocument/2006/relationships/hyperlink" Target="mailto:inscripciones@codea.es" TargetMode="External"/><Relationship Id="rId5" Type="http://schemas.openxmlformats.org/officeDocument/2006/relationships/hyperlink" Target="mailto:inscripciones@rallyeprimerasnieves.es" TargetMode="External"/><Relationship Id="rId10" Type="http://schemas.openxmlformats.org/officeDocument/2006/relationships/hyperlink" Target="mailto:acbdalmanzora@hotmail.com" TargetMode="External"/><Relationship Id="rId4" Type="http://schemas.openxmlformats.org/officeDocument/2006/relationships/hyperlink" Target="mailto:info@automovilclubdealmeria.com" TargetMode="External"/><Relationship Id="rId9" Type="http://schemas.openxmlformats.org/officeDocument/2006/relationships/hyperlink" Target="mailto:info@automovilclubdealmer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autoPageBreaks="0"/>
  </sheetPr>
  <dimension ref="A1:AJ328"/>
  <sheetViews>
    <sheetView showGridLines="0" showZeros="0" tabSelected="1" showOutlineSymbols="0" topLeftCell="A14" zoomScale="185" zoomScaleNormal="185" zoomScaleSheetLayoutView="100" workbookViewId="0">
      <selection activeCell="Q68" sqref="Q68:V70"/>
    </sheetView>
  </sheetViews>
  <sheetFormatPr baseColWidth="10" defaultColWidth="0" defaultRowHeight="0" customHeight="1" zeroHeight="1"/>
  <cols>
    <col min="1" max="1" width="6.7109375" style="70" customWidth="1"/>
    <col min="2" max="2" width="2.42578125" style="70" customWidth="1"/>
    <col min="3" max="3" width="4.7109375" style="70" customWidth="1"/>
    <col min="4" max="7" width="3.42578125" style="70" customWidth="1"/>
    <col min="8" max="8" width="4.42578125" style="70" customWidth="1"/>
    <col min="9" max="9" width="2.28515625" style="70" customWidth="1"/>
    <col min="10" max="10" width="3.42578125" style="70" customWidth="1"/>
    <col min="11" max="11" width="1.28515625" style="70" customWidth="1"/>
    <col min="12" max="12" width="7.28515625" style="70" customWidth="1"/>
    <col min="13" max="14" width="3.42578125" style="70" customWidth="1"/>
    <col min="15" max="15" width="2.7109375" style="70" customWidth="1"/>
    <col min="16" max="16" width="2" style="70" customWidth="1"/>
    <col min="17" max="17" width="3.7109375" style="70" customWidth="1"/>
    <col min="18" max="18" width="2" style="70" customWidth="1"/>
    <col min="19" max="19" width="1.140625" style="70" customWidth="1"/>
    <col min="20" max="21" width="2" style="70" customWidth="1"/>
    <col min="22" max="23" width="3.42578125" style="70" customWidth="1"/>
    <col min="24" max="24" width="4.7109375" style="70" customWidth="1"/>
    <col min="25" max="26" width="2.7109375" style="70" customWidth="1"/>
    <col min="27" max="27" width="3.28515625" style="70" customWidth="1"/>
    <col min="28" max="28" width="3.42578125" style="70" customWidth="1"/>
    <col min="29" max="29" width="2.7109375" style="70" customWidth="1"/>
    <col min="30" max="30" width="2" style="70" customWidth="1"/>
    <col min="31" max="31" width="3.42578125" style="70" customWidth="1"/>
    <col min="32" max="32" width="4.42578125" style="70" customWidth="1"/>
    <col min="33" max="33" width="3.42578125" style="70" customWidth="1"/>
    <col min="34" max="34" width="2.42578125" style="70" customWidth="1"/>
    <col min="35" max="35" width="6.42578125" style="70" customWidth="1"/>
    <col min="36" max="36" width="1.140625" style="70" hidden="1" customWidth="1"/>
    <col min="37" max="16384" width="11.42578125" style="70" hidden="1"/>
  </cols>
  <sheetData>
    <row r="1" spans="2:35" ht="5.0999999999999996" customHeight="1"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5"/>
      <c r="N1" s="535"/>
      <c r="O1" s="535"/>
      <c r="P1" s="535"/>
      <c r="Q1" s="535"/>
      <c r="R1" s="535"/>
      <c r="S1" s="535"/>
      <c r="T1" s="535"/>
      <c r="U1" s="535"/>
      <c r="V1" s="535"/>
      <c r="W1" s="535"/>
      <c r="X1" s="535"/>
      <c r="Y1" s="535"/>
      <c r="Z1" s="535"/>
      <c r="AA1" s="535"/>
      <c r="AB1" s="535"/>
      <c r="AC1" s="535"/>
      <c r="AD1" s="535"/>
      <c r="AE1" s="535"/>
      <c r="AF1" s="535"/>
      <c r="AG1" s="535"/>
      <c r="AH1" s="535"/>
      <c r="AI1" s="70" t="s">
        <v>190</v>
      </c>
    </row>
    <row r="2" spans="2:35" s="71" customFormat="1" ht="3.75" customHeight="1">
      <c r="B2" s="64"/>
      <c r="C2" s="65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7"/>
    </row>
    <row r="3" spans="2:35" s="71" customFormat="1" ht="21.75" customHeight="1">
      <c r="B3" s="68"/>
      <c r="C3" s="552" t="s">
        <v>191</v>
      </c>
      <c r="D3" s="552"/>
      <c r="E3" s="552"/>
      <c r="F3" s="552"/>
      <c r="G3" s="552"/>
      <c r="H3" s="552"/>
      <c r="I3" s="552"/>
      <c r="J3" s="552"/>
      <c r="K3" s="552"/>
      <c r="L3" s="552"/>
      <c r="M3" s="552"/>
      <c r="N3" s="552"/>
      <c r="O3" s="552"/>
      <c r="P3" s="552"/>
      <c r="Q3" s="552"/>
      <c r="R3" s="552"/>
      <c r="S3" s="552"/>
      <c r="T3" s="552"/>
      <c r="U3" s="552"/>
      <c r="V3" s="552"/>
      <c r="W3" s="552"/>
      <c r="X3" s="552"/>
      <c r="Y3" s="552"/>
      <c r="Z3" s="552"/>
      <c r="AA3" s="552"/>
      <c r="AB3" s="552"/>
      <c r="AC3" s="552"/>
      <c r="AD3" s="552"/>
      <c r="AE3" s="552"/>
      <c r="AF3" s="552"/>
      <c r="AG3" s="552"/>
      <c r="AH3" s="69"/>
    </row>
    <row r="4" spans="2:35" s="71" customFormat="1" ht="12" customHeight="1">
      <c r="B4" s="68"/>
      <c r="C4" s="72" t="s">
        <v>53</v>
      </c>
      <c r="D4" s="63" t="s">
        <v>52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9"/>
    </row>
    <row r="5" spans="2:35" s="71" customFormat="1" ht="12" customHeight="1">
      <c r="B5" s="68"/>
      <c r="C5" s="72" t="s">
        <v>54</v>
      </c>
      <c r="D5" s="63" t="s">
        <v>87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9"/>
    </row>
    <row r="6" spans="2:35" s="71" customFormat="1" ht="24" customHeight="1">
      <c r="B6" s="539" t="s">
        <v>88</v>
      </c>
      <c r="C6" s="540"/>
      <c r="D6" s="540"/>
      <c r="E6" s="540"/>
      <c r="F6" s="540"/>
      <c r="G6" s="540"/>
      <c r="H6" s="540"/>
      <c r="I6" s="540"/>
      <c r="J6" s="540"/>
      <c r="K6" s="540"/>
      <c r="L6" s="540"/>
      <c r="M6" s="540"/>
      <c r="N6" s="540"/>
      <c r="O6" s="540"/>
      <c r="P6" s="540"/>
      <c r="Q6" s="540"/>
      <c r="R6" s="540"/>
      <c r="S6" s="540"/>
      <c r="T6" s="540"/>
      <c r="U6" s="540"/>
      <c r="V6" s="540"/>
      <c r="W6" s="540"/>
      <c r="X6" s="540"/>
      <c r="Y6" s="540"/>
      <c r="Z6" s="540"/>
      <c r="AA6" s="540"/>
      <c r="AB6" s="540"/>
      <c r="AC6" s="540"/>
      <c r="AD6" s="540"/>
      <c r="AE6" s="540"/>
      <c r="AF6" s="540"/>
      <c r="AG6" s="540"/>
      <c r="AH6" s="541"/>
    </row>
    <row r="7" spans="2:35" ht="5.0999999999999996" customHeight="1">
      <c r="B7" s="73"/>
      <c r="C7" s="74"/>
      <c r="D7" s="75"/>
      <c r="E7" s="76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7"/>
      <c r="Z7" s="77"/>
      <c r="AA7" s="77"/>
      <c r="AB7" s="77"/>
      <c r="AC7" s="77"/>
      <c r="AD7" s="77"/>
      <c r="AE7" s="77"/>
      <c r="AF7" s="77"/>
      <c r="AG7" s="77"/>
      <c r="AH7" s="77"/>
    </row>
    <row r="8" spans="2:35" ht="12.75" customHeight="1">
      <c r="B8" s="544" t="str">
        <f>Opcion</f>
        <v>ESTADO NORMAL (Todos los datos visibles)</v>
      </c>
      <c r="C8" s="545"/>
      <c r="D8" s="545"/>
      <c r="E8" s="545"/>
      <c r="F8" s="545"/>
      <c r="G8" s="545"/>
      <c r="H8" s="545"/>
      <c r="I8" s="545"/>
      <c r="J8" s="545"/>
      <c r="K8" s="545"/>
      <c r="L8" s="545"/>
      <c r="M8" s="545"/>
      <c r="N8" s="545"/>
      <c r="O8" s="80"/>
      <c r="P8" s="73"/>
      <c r="Q8" s="546" t="s">
        <v>71</v>
      </c>
      <c r="R8" s="547"/>
      <c r="S8" s="547"/>
      <c r="T8" s="547"/>
      <c r="U8" s="547"/>
      <c r="V8" s="547"/>
      <c r="W8" s="547"/>
      <c r="X8" s="547"/>
      <c r="Y8" s="547"/>
      <c r="Z8" s="547"/>
      <c r="AA8" s="547"/>
      <c r="AB8" s="547"/>
      <c r="AC8" s="547"/>
      <c r="AD8" s="547"/>
      <c r="AE8" s="547"/>
      <c r="AF8" s="547"/>
      <c r="AG8" s="547"/>
      <c r="AH8" s="548"/>
    </row>
    <row r="9" spans="2:35" s="71" customFormat="1" ht="12.75" customHeight="1">
      <c r="B9" s="542" t="str">
        <f>Opcion2</f>
        <v>Active la casilla para imprimir un Boletín de Inscripción vacío</v>
      </c>
      <c r="C9" s="543"/>
      <c r="D9" s="543"/>
      <c r="E9" s="543"/>
      <c r="F9" s="543"/>
      <c r="G9" s="543"/>
      <c r="H9" s="543"/>
      <c r="I9" s="543"/>
      <c r="J9" s="543"/>
      <c r="K9" s="543"/>
      <c r="L9" s="543"/>
      <c r="M9" s="543"/>
      <c r="N9" s="543"/>
      <c r="O9" s="78"/>
      <c r="Q9" s="549"/>
      <c r="R9" s="550"/>
      <c r="S9" s="550"/>
      <c r="T9" s="550"/>
      <c r="U9" s="550"/>
      <c r="V9" s="550"/>
      <c r="W9" s="550"/>
      <c r="X9" s="550"/>
      <c r="Y9" s="550"/>
      <c r="Z9" s="550"/>
      <c r="AA9" s="550"/>
      <c r="AB9" s="550"/>
      <c r="AC9" s="550"/>
      <c r="AD9" s="550"/>
      <c r="AE9" s="550"/>
      <c r="AF9" s="550"/>
      <c r="AG9" s="550"/>
      <c r="AH9" s="551"/>
    </row>
    <row r="10" spans="2:35" ht="9" customHeight="1">
      <c r="B10" s="73"/>
      <c r="C10" s="74"/>
      <c r="D10" s="75"/>
      <c r="E10" s="76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7"/>
      <c r="Z10" s="77"/>
      <c r="AA10" s="77"/>
      <c r="AB10" s="77"/>
      <c r="AC10" s="77"/>
      <c r="AD10" s="77"/>
      <c r="AE10" s="77"/>
      <c r="AF10" s="77"/>
      <c r="AG10" s="77"/>
      <c r="AH10" s="77"/>
    </row>
    <row r="11" spans="2:35" ht="13.5" customHeight="1">
      <c r="B11" s="173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140"/>
    </row>
    <row r="12" spans="2:35" ht="17.25" customHeight="1">
      <c r="B12" s="38"/>
      <c r="C12" s="5"/>
      <c r="D12" s="5"/>
      <c r="E12" s="5"/>
      <c r="F12" s="5"/>
      <c r="G12" s="403">
        <f ca="1">NOW()</f>
        <v>44230.608971643516</v>
      </c>
      <c r="H12" s="403"/>
      <c r="I12" s="403"/>
      <c r="J12" s="403"/>
      <c r="K12" s="44"/>
      <c r="L12" s="288" t="s">
        <v>109</v>
      </c>
      <c r="M12" s="288"/>
      <c r="N12" s="288"/>
      <c r="O12" s="288"/>
      <c r="P12" s="288"/>
      <c r="Q12" s="288"/>
      <c r="R12" s="288"/>
      <c r="S12" s="288"/>
      <c r="T12" s="288"/>
      <c r="U12" s="288"/>
      <c r="V12" s="288"/>
      <c r="W12" s="288"/>
      <c r="X12" s="288"/>
      <c r="Y12" s="288"/>
      <c r="Z12" s="44"/>
      <c r="AA12" s="44"/>
      <c r="AB12" s="44"/>
      <c r="AC12" s="44"/>
      <c r="AD12" s="44"/>
      <c r="AE12" s="44"/>
      <c r="AF12" s="44"/>
      <c r="AG12" s="44"/>
      <c r="AH12" s="39"/>
    </row>
    <row r="13" spans="2:35" ht="3" customHeight="1">
      <c r="B13" s="38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39"/>
    </row>
    <row r="14" spans="2:35" ht="16.5" customHeight="1">
      <c r="B14" s="38"/>
      <c r="C14" s="5"/>
      <c r="D14" s="5"/>
      <c r="E14" s="5"/>
      <c r="F14" s="5"/>
      <c r="G14" s="44"/>
      <c r="H14" s="44"/>
      <c r="I14" s="44"/>
      <c r="J14" s="44"/>
      <c r="K14" s="44"/>
      <c r="L14" s="335" t="s">
        <v>351</v>
      </c>
      <c r="M14" s="335"/>
      <c r="N14" s="335"/>
      <c r="O14" s="335"/>
      <c r="P14" s="335"/>
      <c r="Q14" s="335"/>
      <c r="R14" s="335"/>
      <c r="S14" s="335"/>
      <c r="T14" s="335"/>
      <c r="U14" s="335"/>
      <c r="V14" s="335"/>
      <c r="W14" s="335"/>
      <c r="X14" s="335"/>
      <c r="Y14" s="335"/>
      <c r="Z14" s="44"/>
      <c r="AA14" s="44"/>
      <c r="AB14" s="44"/>
      <c r="AC14" s="44"/>
      <c r="AD14" s="44"/>
      <c r="AE14" s="44"/>
      <c r="AF14" s="44"/>
      <c r="AG14" s="44"/>
      <c r="AH14" s="39"/>
    </row>
    <row r="15" spans="2:35" ht="6.75" customHeight="1">
      <c r="B15" s="38"/>
      <c r="C15" s="5"/>
      <c r="D15" s="5"/>
      <c r="E15" s="5"/>
      <c r="F15" s="5"/>
      <c r="G15" s="5"/>
      <c r="H15" s="127"/>
      <c r="I15" s="127"/>
      <c r="J15" s="127"/>
      <c r="K15" s="127"/>
      <c r="L15" s="335"/>
      <c r="M15" s="335"/>
      <c r="N15" s="335"/>
      <c r="O15" s="335"/>
      <c r="P15" s="335"/>
      <c r="Q15" s="335"/>
      <c r="R15" s="335"/>
      <c r="S15" s="335"/>
      <c r="T15" s="335"/>
      <c r="U15" s="335"/>
      <c r="V15" s="335"/>
      <c r="W15" s="335"/>
      <c r="X15" s="335"/>
      <c r="Y15" s="335"/>
      <c r="Z15" s="127"/>
      <c r="AA15" s="127"/>
      <c r="AB15" s="127"/>
      <c r="AC15" s="127"/>
      <c r="AD15" s="127"/>
      <c r="AE15" s="127"/>
      <c r="AF15" s="127"/>
      <c r="AG15" s="127"/>
      <c r="AH15" s="39"/>
    </row>
    <row r="16" spans="2:35" ht="2.25" customHeight="1">
      <c r="B16" s="40">
        <v>3</v>
      </c>
      <c r="C16" s="5"/>
      <c r="D16" s="5"/>
      <c r="E16" s="5"/>
      <c r="F16" s="5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39"/>
    </row>
    <row r="17" spans="2:34" ht="12" customHeight="1">
      <c r="B17" s="40"/>
      <c r="C17" s="300" t="s">
        <v>20</v>
      </c>
      <c r="D17" s="301"/>
      <c r="E17" s="301"/>
      <c r="F17" s="301"/>
      <c r="G17" s="301"/>
      <c r="H17" s="301"/>
      <c r="I17" s="301"/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  <c r="X17" s="302"/>
      <c r="Y17" s="101"/>
      <c r="Z17" s="300" t="s">
        <v>82</v>
      </c>
      <c r="AA17" s="301"/>
      <c r="AB17" s="301"/>
      <c r="AC17" s="301"/>
      <c r="AD17" s="301"/>
      <c r="AE17" s="301"/>
      <c r="AF17" s="301"/>
      <c r="AG17" s="302"/>
      <c r="AH17" s="39"/>
    </row>
    <row r="18" spans="2:34" ht="6" customHeight="1">
      <c r="B18" s="40"/>
      <c r="C18" s="385" t="str">
        <f>IF(Blanco=TRUE,"",' Derechos de Inscripción '!B18)</f>
        <v>I TC TIERRA VILLA DE FELIX</v>
      </c>
      <c r="D18" s="386"/>
      <c r="E18" s="386"/>
      <c r="F18" s="386"/>
      <c r="G18" s="386"/>
      <c r="H18" s="386"/>
      <c r="I18" s="386"/>
      <c r="J18" s="386"/>
      <c r="K18" s="386"/>
      <c r="L18" s="386"/>
      <c r="M18" s="386"/>
      <c r="N18" s="386"/>
      <c r="O18" s="386"/>
      <c r="P18" s="386"/>
      <c r="Q18" s="386"/>
      <c r="R18" s="386"/>
      <c r="S18" s="386"/>
      <c r="T18" s="386"/>
      <c r="U18" s="386"/>
      <c r="V18" s="386"/>
      <c r="W18" s="386"/>
      <c r="X18" s="387"/>
      <c r="Y18" s="101"/>
      <c r="Z18" s="391">
        <f>IF(Blanco=TRUE,"",' Derechos de Inscripción '!$D$16)</f>
        <v>44261</v>
      </c>
      <c r="AA18" s="392"/>
      <c r="AB18" s="392"/>
      <c r="AC18" s="392"/>
      <c r="AD18" s="392"/>
      <c r="AE18" s="392"/>
      <c r="AF18" s="392"/>
      <c r="AG18" s="393"/>
      <c r="AH18" s="39"/>
    </row>
    <row r="19" spans="2:34" ht="12" customHeight="1">
      <c r="B19" s="40"/>
      <c r="C19" s="388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90"/>
      <c r="Y19" s="101"/>
      <c r="Z19" s="394"/>
      <c r="AA19" s="395"/>
      <c r="AB19" s="395"/>
      <c r="AC19" s="395"/>
      <c r="AD19" s="395"/>
      <c r="AE19" s="395"/>
      <c r="AF19" s="395"/>
      <c r="AG19" s="396"/>
      <c r="AH19" s="39"/>
    </row>
    <row r="20" spans="2:34" ht="6" customHeight="1">
      <c r="B20" s="40"/>
      <c r="C20" s="20"/>
      <c r="D20" s="20"/>
      <c r="E20" s="20"/>
      <c r="F20" s="20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39"/>
    </row>
    <row r="21" spans="2:34" ht="20.100000000000001" customHeight="1">
      <c r="B21" s="38"/>
      <c r="C21" s="536" t="str">
        <f>IF(Blanco=TRUE,"",' Derechos de Inscripción '!D21)</f>
        <v>C.D. CODA</v>
      </c>
      <c r="D21" s="537"/>
      <c r="E21" s="537"/>
      <c r="F21" s="537"/>
      <c r="G21" s="537"/>
      <c r="H21" s="537"/>
      <c r="I21" s="537"/>
      <c r="J21" s="537"/>
      <c r="K21" s="537"/>
      <c r="L21" s="537"/>
      <c r="M21" s="537"/>
      <c r="N21" s="537"/>
      <c r="O21" s="537"/>
      <c r="P21" s="538"/>
      <c r="Q21" s="5"/>
      <c r="R21" s="553" t="s">
        <v>66</v>
      </c>
      <c r="S21" s="554"/>
      <c r="T21" s="554"/>
      <c r="U21" s="554"/>
      <c r="V21" s="554"/>
      <c r="W21" s="554"/>
      <c r="X21" s="554"/>
      <c r="Y21" s="554"/>
      <c r="Z21" s="554"/>
      <c r="AA21" s="554"/>
      <c r="AB21" s="554"/>
      <c r="AC21" s="554"/>
      <c r="AD21" s="554"/>
      <c r="AE21" s="554"/>
      <c r="AF21" s="554"/>
      <c r="AG21" s="555"/>
      <c r="AH21" s="39"/>
    </row>
    <row r="22" spans="2:34" ht="6.75" customHeight="1">
      <c r="B22" s="38"/>
      <c r="C22" s="489" t="str">
        <f>IF(Blanco=TRUE,"",' Derechos de Inscripción '!D22)</f>
        <v xml:space="preserve">C/ MATRONAS, 8 </v>
      </c>
      <c r="D22" s="490"/>
      <c r="E22" s="490"/>
      <c r="F22" s="490"/>
      <c r="G22" s="490"/>
      <c r="H22" s="490"/>
      <c r="I22" s="490"/>
      <c r="J22" s="490"/>
      <c r="K22" s="490"/>
      <c r="L22" s="490"/>
      <c r="M22" s="490"/>
      <c r="N22" s="490"/>
      <c r="O22" s="490"/>
      <c r="P22" s="491"/>
      <c r="Q22" s="5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39"/>
    </row>
    <row r="23" spans="2:34" ht="6.75" customHeight="1">
      <c r="B23" s="38"/>
      <c r="C23" s="489"/>
      <c r="D23" s="490"/>
      <c r="E23" s="490"/>
      <c r="F23" s="490"/>
      <c r="G23" s="490"/>
      <c r="H23" s="490"/>
      <c r="I23" s="490"/>
      <c r="J23" s="490"/>
      <c r="K23" s="490"/>
      <c r="L23" s="490"/>
      <c r="M23" s="490"/>
      <c r="N23" s="490"/>
      <c r="O23" s="490"/>
      <c r="P23" s="491"/>
      <c r="Q23" s="5"/>
      <c r="R23" s="373" t="s">
        <v>67</v>
      </c>
      <c r="S23" s="374"/>
      <c r="T23" s="374"/>
      <c r="U23" s="374"/>
      <c r="V23" s="374"/>
      <c r="W23" s="374"/>
      <c r="X23" s="374"/>
      <c r="Y23" s="374"/>
      <c r="Z23" s="375"/>
      <c r="AA23" s="483" t="s">
        <v>68</v>
      </c>
      <c r="AB23" s="484"/>
      <c r="AC23" s="484"/>
      <c r="AD23" s="485"/>
      <c r="AE23" s="373" t="s">
        <v>72</v>
      </c>
      <c r="AF23" s="374"/>
      <c r="AG23" s="375"/>
      <c r="AH23" s="39"/>
    </row>
    <row r="24" spans="2:34" ht="6.75" customHeight="1">
      <c r="B24" s="38"/>
      <c r="C24" s="532" t="str">
        <f>IF(Blanco=TRUE,"",IF(TEXT(' Derechos de Inscripción '!D23,"00000")=" ","",TEXT(' Derechos de Inscripción '!D23,"00000")&amp;"-"&amp;' Derechos de Inscripción '!F23&amp;" "&amp;' Derechos de Inscripción '!D24))</f>
        <v>04005-ALMERIA (ALMERIA)</v>
      </c>
      <c r="D24" s="533"/>
      <c r="E24" s="533"/>
      <c r="F24" s="533"/>
      <c r="G24" s="533"/>
      <c r="H24" s="533"/>
      <c r="I24" s="533"/>
      <c r="J24" s="533"/>
      <c r="K24" s="533"/>
      <c r="L24" s="533"/>
      <c r="M24" s="533"/>
      <c r="N24" s="533"/>
      <c r="O24" s="533"/>
      <c r="P24" s="534"/>
      <c r="Q24" s="5"/>
      <c r="R24" s="376"/>
      <c r="S24" s="377"/>
      <c r="T24" s="377"/>
      <c r="U24" s="377"/>
      <c r="V24" s="377"/>
      <c r="W24" s="377"/>
      <c r="X24" s="377"/>
      <c r="Y24" s="377"/>
      <c r="Z24" s="378"/>
      <c r="AA24" s="486"/>
      <c r="AB24" s="487"/>
      <c r="AC24" s="487"/>
      <c r="AD24" s="488"/>
      <c r="AE24" s="376"/>
      <c r="AF24" s="377"/>
      <c r="AG24" s="378"/>
      <c r="AH24" s="39"/>
    </row>
    <row r="25" spans="2:34" ht="6.75" customHeight="1">
      <c r="B25" s="38"/>
      <c r="C25" s="532"/>
      <c r="D25" s="533"/>
      <c r="E25" s="533"/>
      <c r="F25" s="533"/>
      <c r="G25" s="533"/>
      <c r="H25" s="533"/>
      <c r="I25" s="533"/>
      <c r="J25" s="533"/>
      <c r="K25" s="533"/>
      <c r="L25" s="533"/>
      <c r="M25" s="533"/>
      <c r="N25" s="533"/>
      <c r="O25" s="533"/>
      <c r="P25" s="534"/>
      <c r="Q25" s="5"/>
      <c r="R25" s="505" t="s">
        <v>69</v>
      </c>
      <c r="S25" s="506"/>
      <c r="T25" s="506"/>
      <c r="U25" s="506"/>
      <c r="V25" s="526"/>
      <c r="W25" s="526"/>
      <c r="X25" s="526"/>
      <c r="Y25" s="526"/>
      <c r="Z25" s="527"/>
      <c r="AA25" s="511"/>
      <c r="AB25" s="512"/>
      <c r="AC25" s="512"/>
      <c r="AD25" s="513"/>
      <c r="AE25" s="492"/>
      <c r="AF25" s="493"/>
      <c r="AG25" s="494"/>
      <c r="AH25" s="39"/>
    </row>
    <row r="26" spans="2:34" ht="6.75" customHeight="1">
      <c r="B26" s="38"/>
      <c r="C26" s="489" t="str">
        <f>IF(Blanco=TRUE,"",IF(' Derechos de Inscripción '!D25="",IF(' Derechos de Inscripción '!F25="","","FAX: "&amp;' Derechos de Inscripción '!F25),IF(' Derechos de Inscripción '!F25="","TLF: "&amp;' Derechos de Inscripción '!D25,"TLF: "&amp;' Derechos de Inscripción '!D25&amp;" - FAX: "&amp;' Derechos de Inscripción '!F25)))</f>
        <v>TLF: 637738719 - FAX: 0</v>
      </c>
      <c r="D26" s="490"/>
      <c r="E26" s="490"/>
      <c r="F26" s="490"/>
      <c r="G26" s="490"/>
      <c r="H26" s="490"/>
      <c r="I26" s="490"/>
      <c r="J26" s="490"/>
      <c r="K26" s="490"/>
      <c r="L26" s="490"/>
      <c r="M26" s="490"/>
      <c r="N26" s="490"/>
      <c r="O26" s="490"/>
      <c r="P26" s="491"/>
      <c r="Q26" s="5"/>
      <c r="R26" s="507"/>
      <c r="S26" s="508"/>
      <c r="T26" s="508"/>
      <c r="U26" s="508"/>
      <c r="V26" s="528"/>
      <c r="W26" s="528"/>
      <c r="X26" s="528"/>
      <c r="Y26" s="528"/>
      <c r="Z26" s="529"/>
      <c r="AA26" s="492"/>
      <c r="AB26" s="493"/>
      <c r="AC26" s="493"/>
      <c r="AD26" s="494"/>
      <c r="AE26" s="492"/>
      <c r="AF26" s="493"/>
      <c r="AG26" s="494"/>
      <c r="AH26" s="39"/>
    </row>
    <row r="27" spans="2:34" ht="6.75" customHeight="1">
      <c r="B27" s="38"/>
      <c r="C27" s="489"/>
      <c r="D27" s="490"/>
      <c r="E27" s="490"/>
      <c r="F27" s="490"/>
      <c r="G27" s="490"/>
      <c r="H27" s="490"/>
      <c r="I27" s="490"/>
      <c r="J27" s="490"/>
      <c r="K27" s="490"/>
      <c r="L27" s="490"/>
      <c r="M27" s="490"/>
      <c r="N27" s="490"/>
      <c r="O27" s="490"/>
      <c r="P27" s="491"/>
      <c r="Q27" s="5"/>
      <c r="R27" s="509"/>
      <c r="S27" s="510"/>
      <c r="T27" s="510"/>
      <c r="U27" s="510"/>
      <c r="V27" s="530"/>
      <c r="W27" s="530"/>
      <c r="X27" s="530"/>
      <c r="Y27" s="530"/>
      <c r="Z27" s="531"/>
      <c r="AA27" s="492"/>
      <c r="AB27" s="493"/>
      <c r="AC27" s="493"/>
      <c r="AD27" s="494"/>
      <c r="AE27" s="492"/>
      <c r="AF27" s="493"/>
      <c r="AG27" s="494"/>
      <c r="AH27" s="39"/>
    </row>
    <row r="28" spans="2:34" ht="6.75" customHeight="1">
      <c r="B28" s="38"/>
      <c r="C28" s="514" t="str">
        <f>IF(Blanco=TRUE,"","e_mail: " &amp; ' Derechos de Inscripción '!H25)</f>
        <v>e_mail: inscripciones@codea.es</v>
      </c>
      <c r="D28" s="515"/>
      <c r="E28" s="515"/>
      <c r="F28" s="515"/>
      <c r="G28" s="515"/>
      <c r="H28" s="515"/>
      <c r="I28" s="515"/>
      <c r="J28" s="515"/>
      <c r="K28" s="515"/>
      <c r="L28" s="515"/>
      <c r="M28" s="515"/>
      <c r="N28" s="515"/>
      <c r="O28" s="515"/>
      <c r="P28" s="516"/>
      <c r="Q28" s="5"/>
      <c r="R28" s="520" t="s">
        <v>70</v>
      </c>
      <c r="S28" s="521"/>
      <c r="T28" s="521"/>
      <c r="U28" s="521"/>
      <c r="V28" s="498"/>
      <c r="W28" s="499"/>
      <c r="X28" s="499"/>
      <c r="Y28" s="499"/>
      <c r="Z28" s="500"/>
      <c r="AA28" s="492"/>
      <c r="AB28" s="493"/>
      <c r="AC28" s="493"/>
      <c r="AD28" s="494"/>
      <c r="AE28" s="492"/>
      <c r="AF28" s="493"/>
      <c r="AG28" s="494"/>
      <c r="AH28" s="39"/>
    </row>
    <row r="29" spans="2:34" ht="6" customHeight="1">
      <c r="B29" s="38"/>
      <c r="C29" s="514"/>
      <c r="D29" s="515"/>
      <c r="E29" s="515"/>
      <c r="F29" s="515"/>
      <c r="G29" s="515"/>
      <c r="H29" s="515"/>
      <c r="I29" s="515"/>
      <c r="J29" s="515"/>
      <c r="K29" s="515"/>
      <c r="L29" s="515"/>
      <c r="M29" s="515"/>
      <c r="N29" s="515"/>
      <c r="O29" s="515"/>
      <c r="P29" s="516"/>
      <c r="Q29" s="5"/>
      <c r="R29" s="522"/>
      <c r="S29" s="523"/>
      <c r="T29" s="523"/>
      <c r="U29" s="523"/>
      <c r="V29" s="501"/>
      <c r="W29" s="501"/>
      <c r="X29" s="501"/>
      <c r="Y29" s="501"/>
      <c r="Z29" s="502"/>
      <c r="AA29" s="492"/>
      <c r="AB29" s="493"/>
      <c r="AC29" s="493"/>
      <c r="AD29" s="494"/>
      <c r="AE29" s="492"/>
      <c r="AF29" s="493"/>
      <c r="AG29" s="494"/>
      <c r="AH29" s="39"/>
    </row>
    <row r="30" spans="2:34" ht="6" customHeight="1">
      <c r="B30" s="38"/>
      <c r="C30" s="517"/>
      <c r="D30" s="518"/>
      <c r="E30" s="518"/>
      <c r="F30" s="518"/>
      <c r="G30" s="518"/>
      <c r="H30" s="518"/>
      <c r="I30" s="518"/>
      <c r="J30" s="518"/>
      <c r="K30" s="518"/>
      <c r="L30" s="518"/>
      <c r="M30" s="518"/>
      <c r="N30" s="518"/>
      <c r="O30" s="518"/>
      <c r="P30" s="519"/>
      <c r="Q30" s="5"/>
      <c r="R30" s="524"/>
      <c r="S30" s="525"/>
      <c r="T30" s="525"/>
      <c r="U30" s="525"/>
      <c r="V30" s="503"/>
      <c r="W30" s="503"/>
      <c r="X30" s="503"/>
      <c r="Y30" s="503"/>
      <c r="Z30" s="504"/>
      <c r="AA30" s="495"/>
      <c r="AB30" s="496"/>
      <c r="AC30" s="496"/>
      <c r="AD30" s="497"/>
      <c r="AE30" s="495"/>
      <c r="AF30" s="496"/>
      <c r="AG30" s="497"/>
      <c r="AH30" s="39"/>
    </row>
    <row r="31" spans="2:34" ht="3.75" customHeight="1">
      <c r="B31" s="38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39"/>
    </row>
    <row r="32" spans="2:34" ht="20.100000000000001" customHeight="1">
      <c r="B32" s="38"/>
      <c r="C32" s="436" t="s">
        <v>0</v>
      </c>
      <c r="D32" s="437"/>
      <c r="E32" s="437"/>
      <c r="F32" s="437"/>
      <c r="G32" s="437"/>
      <c r="H32" s="437"/>
      <c r="I32" s="437"/>
      <c r="J32" s="437"/>
      <c r="K32" s="437"/>
      <c r="L32" s="437"/>
      <c r="M32" s="437"/>
      <c r="N32" s="437"/>
      <c r="O32" s="437"/>
      <c r="P32" s="437"/>
      <c r="Q32" s="437"/>
      <c r="R32" s="437"/>
      <c r="S32" s="437"/>
      <c r="T32" s="437"/>
      <c r="U32" s="437"/>
      <c r="V32" s="437"/>
      <c r="W32" s="437"/>
      <c r="X32" s="437"/>
      <c r="Y32" s="437"/>
      <c r="Z32" s="437"/>
      <c r="AA32" s="437"/>
      <c r="AB32" s="437"/>
      <c r="AC32" s="437"/>
      <c r="AD32" s="437"/>
      <c r="AE32" s="437"/>
      <c r="AF32" s="437"/>
      <c r="AG32" s="438"/>
      <c r="AH32" s="39"/>
    </row>
    <row r="33" spans="2:34" ht="3.75" customHeight="1">
      <c r="B33" s="38"/>
      <c r="C33" s="13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39"/>
    </row>
    <row r="34" spans="2:34" ht="12" customHeight="1">
      <c r="B34" s="38"/>
      <c r="C34" s="472" t="s">
        <v>265</v>
      </c>
      <c r="D34" s="135" t="s">
        <v>203</v>
      </c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136"/>
      <c r="Q34" s="137" t="s">
        <v>79</v>
      </c>
      <c r="R34" s="137"/>
      <c r="S34" s="137"/>
      <c r="T34" s="13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8"/>
      <c r="AH34" s="39"/>
    </row>
    <row r="35" spans="2:34" ht="18" customHeight="1">
      <c r="B35" s="38"/>
      <c r="C35" s="472"/>
      <c r="D35" s="479"/>
      <c r="E35" s="480"/>
      <c r="F35" s="480"/>
      <c r="G35" s="480"/>
      <c r="H35" s="480"/>
      <c r="I35" s="480"/>
      <c r="J35" s="480"/>
      <c r="K35" s="480"/>
      <c r="L35" s="480"/>
      <c r="M35" s="480"/>
      <c r="N35" s="480"/>
      <c r="O35" s="480"/>
      <c r="P35" s="480"/>
      <c r="Q35" s="459"/>
      <c r="R35" s="459"/>
      <c r="S35" s="459"/>
      <c r="T35" s="459"/>
      <c r="U35" s="459"/>
      <c r="V35" s="459"/>
      <c r="W35" s="459"/>
      <c r="X35" s="459"/>
      <c r="Y35" s="459"/>
      <c r="Z35" s="459"/>
      <c r="AA35" s="459"/>
      <c r="AB35" s="459"/>
      <c r="AC35" s="459"/>
      <c r="AD35" s="459"/>
      <c r="AE35" s="459"/>
      <c r="AF35" s="459"/>
      <c r="AG35" s="482"/>
      <c r="AH35" s="39"/>
    </row>
    <row r="36" spans="2:34" ht="12" customHeight="1">
      <c r="B36" s="38"/>
      <c r="C36" s="472"/>
      <c r="D36" s="19" t="s">
        <v>2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1"/>
      <c r="Q36" s="24" t="s">
        <v>3</v>
      </c>
      <c r="R36" s="24"/>
      <c r="S36" s="24"/>
      <c r="T36" s="24"/>
      <c r="U36" s="25"/>
      <c r="V36" s="26" t="s">
        <v>4</v>
      </c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8"/>
      <c r="AH36" s="39"/>
    </row>
    <row r="37" spans="2:34" ht="18" customHeight="1">
      <c r="B37" s="38"/>
      <c r="C37" s="472"/>
      <c r="D37" s="466"/>
      <c r="E37" s="467"/>
      <c r="F37" s="467"/>
      <c r="G37" s="467"/>
      <c r="H37" s="467"/>
      <c r="I37" s="467"/>
      <c r="J37" s="467"/>
      <c r="K37" s="467"/>
      <c r="L37" s="467"/>
      <c r="M37" s="467"/>
      <c r="N37" s="467"/>
      <c r="O37" s="467"/>
      <c r="P37" s="468"/>
      <c r="Q37" s="475"/>
      <c r="R37" s="475"/>
      <c r="S37" s="475"/>
      <c r="T37" s="475"/>
      <c r="U37" s="476"/>
      <c r="V37" s="469"/>
      <c r="W37" s="467"/>
      <c r="X37" s="467"/>
      <c r="Y37" s="467"/>
      <c r="Z37" s="467"/>
      <c r="AA37" s="467"/>
      <c r="AB37" s="467"/>
      <c r="AC37" s="467"/>
      <c r="AD37" s="467"/>
      <c r="AE37" s="467"/>
      <c r="AF37" s="467"/>
      <c r="AG37" s="470"/>
      <c r="AH37" s="39"/>
    </row>
    <row r="38" spans="2:34" ht="15" customHeight="1">
      <c r="B38" s="38"/>
      <c r="C38" s="472"/>
      <c r="D38" s="29" t="s">
        <v>5</v>
      </c>
      <c r="E38" s="30"/>
      <c r="F38" s="30"/>
      <c r="G38" s="30"/>
      <c r="H38" s="30"/>
      <c r="I38" s="25"/>
      <c r="J38" s="24" t="s">
        <v>6</v>
      </c>
      <c r="K38" s="30"/>
      <c r="L38" s="30"/>
      <c r="M38" s="30"/>
      <c r="N38" s="30"/>
      <c r="O38" s="30"/>
      <c r="P38" s="25"/>
      <c r="Q38" s="24" t="s">
        <v>8</v>
      </c>
      <c r="R38" s="30"/>
      <c r="S38" s="30"/>
      <c r="T38" s="30"/>
      <c r="U38" s="30"/>
      <c r="V38" s="30"/>
      <c r="W38" s="30"/>
      <c r="X38" s="30"/>
      <c r="Y38" s="26" t="s">
        <v>7</v>
      </c>
      <c r="Z38" s="24"/>
      <c r="AA38" s="30"/>
      <c r="AB38" s="30"/>
      <c r="AC38" s="25"/>
      <c r="AD38" s="24" t="s">
        <v>9</v>
      </c>
      <c r="AE38" s="24"/>
      <c r="AF38" s="30"/>
      <c r="AG38" s="31"/>
      <c r="AH38" s="39"/>
    </row>
    <row r="39" spans="2:34" ht="18" customHeight="1">
      <c r="B39" s="38"/>
      <c r="C39" s="472"/>
      <c r="D39" s="466"/>
      <c r="E39" s="467"/>
      <c r="F39" s="467"/>
      <c r="G39" s="467"/>
      <c r="H39" s="467"/>
      <c r="I39" s="468"/>
      <c r="J39" s="469"/>
      <c r="K39" s="467"/>
      <c r="L39" s="467"/>
      <c r="M39" s="467"/>
      <c r="N39" s="467"/>
      <c r="O39" s="467"/>
      <c r="P39" s="468"/>
      <c r="Q39" s="477"/>
      <c r="R39" s="453"/>
      <c r="S39" s="453"/>
      <c r="T39" s="453"/>
      <c r="U39" s="453"/>
      <c r="V39" s="453"/>
      <c r="W39" s="453"/>
      <c r="X39" s="478"/>
      <c r="Y39" s="425"/>
      <c r="Z39" s="426"/>
      <c r="AA39" s="426"/>
      <c r="AB39" s="426"/>
      <c r="AC39" s="427"/>
      <c r="AD39" s="473"/>
      <c r="AE39" s="473"/>
      <c r="AF39" s="473"/>
      <c r="AG39" s="474"/>
      <c r="AH39" s="39"/>
    </row>
    <row r="40" spans="2:34" ht="15" customHeight="1">
      <c r="B40" s="38"/>
      <c r="C40" s="472"/>
      <c r="D40" s="19" t="s">
        <v>10</v>
      </c>
      <c r="E40" s="20"/>
      <c r="F40" s="20"/>
      <c r="G40" s="20"/>
      <c r="H40" s="21"/>
      <c r="I40" s="32" t="s">
        <v>10</v>
      </c>
      <c r="J40" s="20"/>
      <c r="K40" s="20"/>
      <c r="L40" s="20"/>
      <c r="M40" s="21"/>
      <c r="N40" s="32" t="s">
        <v>11</v>
      </c>
      <c r="O40" s="20"/>
      <c r="P40" s="20"/>
      <c r="Q40" s="20"/>
      <c r="R40" s="20"/>
      <c r="S40" s="20"/>
      <c r="T40" s="20"/>
      <c r="U40" s="21"/>
      <c r="V40" s="22" t="s">
        <v>12</v>
      </c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3"/>
      <c r="AH40" s="39"/>
    </row>
    <row r="41" spans="2:34" ht="18" customHeight="1">
      <c r="B41" s="38"/>
      <c r="C41" s="472"/>
      <c r="D41" s="481"/>
      <c r="E41" s="461"/>
      <c r="F41" s="461"/>
      <c r="G41" s="461"/>
      <c r="H41" s="462"/>
      <c r="I41" s="460"/>
      <c r="J41" s="461"/>
      <c r="K41" s="461"/>
      <c r="L41" s="461"/>
      <c r="M41" s="462"/>
      <c r="N41" s="460"/>
      <c r="O41" s="461"/>
      <c r="P41" s="461"/>
      <c r="Q41" s="461"/>
      <c r="R41" s="461"/>
      <c r="S41" s="461"/>
      <c r="T41" s="461"/>
      <c r="U41" s="462"/>
      <c r="V41" s="419"/>
      <c r="W41" s="420"/>
      <c r="X41" s="420"/>
      <c r="Y41" s="420"/>
      <c r="Z41" s="420"/>
      <c r="AA41" s="420"/>
      <c r="AB41" s="420"/>
      <c r="AC41" s="420"/>
      <c r="AD41" s="420"/>
      <c r="AE41" s="420"/>
      <c r="AF41" s="420"/>
      <c r="AG41" s="421"/>
      <c r="AH41" s="39"/>
    </row>
    <row r="42" spans="2:34" ht="3.75" customHeight="1">
      <c r="B42" s="38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39"/>
    </row>
    <row r="43" spans="2:34" ht="12" customHeight="1">
      <c r="B43" s="38"/>
      <c r="C43" s="455" t="s">
        <v>80</v>
      </c>
      <c r="D43" s="16" t="s">
        <v>56</v>
      </c>
      <c r="E43" s="7"/>
      <c r="F43" s="7"/>
      <c r="G43" s="7"/>
      <c r="H43" s="7"/>
      <c r="I43" s="7"/>
      <c r="J43" s="7"/>
      <c r="K43" s="7"/>
      <c r="L43" s="79" t="s">
        <v>57</v>
      </c>
      <c r="M43" s="7"/>
      <c r="N43" s="7"/>
      <c r="O43" s="7"/>
      <c r="P43" s="7"/>
      <c r="Q43" s="17"/>
      <c r="R43" s="7"/>
      <c r="S43" s="7"/>
      <c r="T43" s="7"/>
      <c r="U43" s="8"/>
      <c r="V43" s="79" t="s">
        <v>1</v>
      </c>
      <c r="W43" s="7"/>
      <c r="X43" s="7"/>
      <c r="Y43" s="7"/>
      <c r="Z43" s="7"/>
      <c r="AA43" s="7"/>
      <c r="AB43" s="7"/>
      <c r="AC43" s="7"/>
      <c r="AD43" s="7"/>
      <c r="AE43" s="7"/>
      <c r="AF43" s="329" t="s">
        <v>306</v>
      </c>
      <c r="AG43" s="330"/>
      <c r="AH43" s="39"/>
    </row>
    <row r="44" spans="2:34" ht="18" customHeight="1">
      <c r="B44" s="38"/>
      <c r="C44" s="456"/>
      <c r="D44" s="479"/>
      <c r="E44" s="480"/>
      <c r="F44" s="480"/>
      <c r="G44" s="480"/>
      <c r="H44" s="480"/>
      <c r="I44" s="480"/>
      <c r="J44" s="480"/>
      <c r="K44" s="480"/>
      <c r="L44" s="326"/>
      <c r="M44" s="327"/>
      <c r="N44" s="327"/>
      <c r="O44" s="327"/>
      <c r="P44" s="327"/>
      <c r="Q44" s="327"/>
      <c r="R44" s="327"/>
      <c r="S44" s="327"/>
      <c r="T44" s="327"/>
      <c r="U44" s="471"/>
      <c r="V44" s="326"/>
      <c r="W44" s="327"/>
      <c r="X44" s="327"/>
      <c r="Y44" s="327"/>
      <c r="Z44" s="327"/>
      <c r="AA44" s="327"/>
      <c r="AB44" s="327"/>
      <c r="AC44" s="327"/>
      <c r="AD44" s="327"/>
      <c r="AE44" s="327"/>
      <c r="AF44" s="326"/>
      <c r="AG44" s="328"/>
      <c r="AH44" s="39"/>
    </row>
    <row r="45" spans="2:34" ht="12" customHeight="1">
      <c r="B45" s="38"/>
      <c r="C45" s="456"/>
      <c r="D45" s="9" t="s">
        <v>2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10"/>
      <c r="Q45" s="11" t="s">
        <v>3</v>
      </c>
      <c r="R45" s="11"/>
      <c r="S45" s="11"/>
      <c r="T45" s="11"/>
      <c r="U45" s="12"/>
      <c r="V45" s="13" t="s">
        <v>4</v>
      </c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5"/>
      <c r="AH45" s="39"/>
    </row>
    <row r="46" spans="2:34" ht="18" customHeight="1">
      <c r="B46" s="38"/>
      <c r="C46" s="456"/>
      <c r="D46" s="466"/>
      <c r="E46" s="467"/>
      <c r="F46" s="467"/>
      <c r="G46" s="467"/>
      <c r="H46" s="467"/>
      <c r="I46" s="467"/>
      <c r="J46" s="467"/>
      <c r="K46" s="467"/>
      <c r="L46" s="467"/>
      <c r="M46" s="467"/>
      <c r="N46" s="467"/>
      <c r="O46" s="467"/>
      <c r="P46" s="468"/>
      <c r="Q46" s="475"/>
      <c r="R46" s="475"/>
      <c r="S46" s="475"/>
      <c r="T46" s="475"/>
      <c r="U46" s="476"/>
      <c r="V46" s="469"/>
      <c r="W46" s="467"/>
      <c r="X46" s="467"/>
      <c r="Y46" s="467"/>
      <c r="Z46" s="467"/>
      <c r="AA46" s="467"/>
      <c r="AB46" s="467"/>
      <c r="AC46" s="467"/>
      <c r="AD46" s="467"/>
      <c r="AE46" s="467"/>
      <c r="AF46" s="467"/>
      <c r="AG46" s="470"/>
      <c r="AH46" s="39"/>
    </row>
    <row r="47" spans="2:34" ht="15" customHeight="1">
      <c r="B47" s="38"/>
      <c r="C47" s="456"/>
      <c r="D47" s="29" t="s">
        <v>5</v>
      </c>
      <c r="E47" s="30"/>
      <c r="F47" s="30"/>
      <c r="G47" s="30"/>
      <c r="H47" s="30"/>
      <c r="I47" s="25"/>
      <c r="J47" s="24" t="s">
        <v>6</v>
      </c>
      <c r="K47" s="30"/>
      <c r="L47" s="30"/>
      <c r="M47" s="30"/>
      <c r="N47" s="30"/>
      <c r="O47" s="30"/>
      <c r="P47" s="25"/>
      <c r="Q47" s="24" t="s">
        <v>81</v>
      </c>
      <c r="R47" s="30"/>
      <c r="S47" s="30"/>
      <c r="T47" s="30"/>
      <c r="U47" s="30"/>
      <c r="V47" s="30"/>
      <c r="W47" s="30"/>
      <c r="X47" s="30"/>
      <c r="Y47" s="26" t="s">
        <v>7</v>
      </c>
      <c r="Z47" s="24"/>
      <c r="AA47" s="30"/>
      <c r="AB47" s="30"/>
      <c r="AC47" s="25"/>
      <c r="AD47" s="331" t="s">
        <v>245</v>
      </c>
      <c r="AE47" s="332"/>
      <c r="AF47" s="332"/>
      <c r="AG47" s="333"/>
      <c r="AH47" s="39"/>
    </row>
    <row r="48" spans="2:34" ht="18" customHeight="1">
      <c r="B48" s="38"/>
      <c r="C48" s="456"/>
      <c r="D48" s="466"/>
      <c r="E48" s="467"/>
      <c r="F48" s="467"/>
      <c r="G48" s="467"/>
      <c r="H48" s="467"/>
      <c r="I48" s="468"/>
      <c r="J48" s="469"/>
      <c r="K48" s="467"/>
      <c r="L48" s="467"/>
      <c r="M48" s="467"/>
      <c r="N48" s="467"/>
      <c r="O48" s="467"/>
      <c r="P48" s="468"/>
      <c r="Q48" s="458"/>
      <c r="R48" s="459"/>
      <c r="S48" s="459"/>
      <c r="T48" s="459"/>
      <c r="U48" s="459"/>
      <c r="V48" s="459"/>
      <c r="W48" s="459"/>
      <c r="X48" s="459"/>
      <c r="Y48" s="458"/>
      <c r="Z48" s="459"/>
      <c r="AA48" s="459"/>
      <c r="AB48" s="459"/>
      <c r="AC48" s="459"/>
      <c r="AD48" s="334"/>
      <c r="AE48" s="334"/>
      <c r="AF48" s="334"/>
      <c r="AG48" s="236" t="str">
        <f>IF($AD$48&gt;=$AH$115,"JR","")</f>
        <v/>
      </c>
      <c r="AH48" s="39"/>
    </row>
    <row r="49" spans="2:34" ht="15" customHeight="1">
      <c r="B49" s="38"/>
      <c r="C49" s="456"/>
      <c r="D49" s="19" t="s">
        <v>10</v>
      </c>
      <c r="E49" s="20"/>
      <c r="F49" s="20"/>
      <c r="G49" s="20"/>
      <c r="H49" s="21"/>
      <c r="I49" s="32" t="s">
        <v>10</v>
      </c>
      <c r="J49" s="20"/>
      <c r="K49" s="20"/>
      <c r="L49" s="20"/>
      <c r="M49" s="21"/>
      <c r="N49" s="32" t="s">
        <v>11</v>
      </c>
      <c r="O49" s="20"/>
      <c r="P49" s="20"/>
      <c r="Q49" s="20"/>
      <c r="R49" s="20"/>
      <c r="S49" s="20"/>
      <c r="T49" s="20"/>
      <c r="U49" s="21"/>
      <c r="V49" s="22" t="s">
        <v>12</v>
      </c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3"/>
      <c r="AH49" s="39"/>
    </row>
    <row r="50" spans="2:34" ht="18" customHeight="1">
      <c r="B50" s="38"/>
      <c r="C50" s="457"/>
      <c r="D50" s="422"/>
      <c r="E50" s="423"/>
      <c r="F50" s="423"/>
      <c r="G50" s="423"/>
      <c r="H50" s="424"/>
      <c r="I50" s="460"/>
      <c r="J50" s="461"/>
      <c r="K50" s="461"/>
      <c r="L50" s="461"/>
      <c r="M50" s="462"/>
      <c r="N50" s="460"/>
      <c r="O50" s="461"/>
      <c r="P50" s="461"/>
      <c r="Q50" s="461"/>
      <c r="R50" s="461"/>
      <c r="S50" s="461"/>
      <c r="T50" s="461"/>
      <c r="U50" s="462"/>
      <c r="V50" s="419"/>
      <c r="W50" s="420"/>
      <c r="X50" s="420"/>
      <c r="Y50" s="420"/>
      <c r="Z50" s="420"/>
      <c r="AA50" s="420"/>
      <c r="AB50" s="420"/>
      <c r="AC50" s="420"/>
      <c r="AD50" s="420"/>
      <c r="AE50" s="420"/>
      <c r="AF50" s="420"/>
      <c r="AG50" s="421"/>
      <c r="AH50" s="39"/>
    </row>
    <row r="51" spans="2:34" ht="3.75" customHeight="1">
      <c r="B51" s="38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39"/>
    </row>
    <row r="52" spans="2:34" ht="12" customHeight="1">
      <c r="B52" s="38"/>
      <c r="C52" s="455" t="s">
        <v>122</v>
      </c>
      <c r="D52" s="16" t="s">
        <v>56</v>
      </c>
      <c r="E52" s="7"/>
      <c r="F52" s="7"/>
      <c r="G52" s="7"/>
      <c r="H52" s="7"/>
      <c r="I52" s="7"/>
      <c r="J52" s="7"/>
      <c r="K52" s="7"/>
      <c r="L52" s="79" t="s">
        <v>57</v>
      </c>
      <c r="M52" s="7"/>
      <c r="N52" s="7"/>
      <c r="O52" s="7"/>
      <c r="P52" s="7"/>
      <c r="Q52" s="17"/>
      <c r="R52" s="7"/>
      <c r="S52" s="7"/>
      <c r="T52" s="7"/>
      <c r="U52" s="8"/>
      <c r="V52" s="79" t="s">
        <v>1</v>
      </c>
      <c r="W52" s="7"/>
      <c r="X52" s="7"/>
      <c r="Y52" s="7"/>
      <c r="Z52" s="7"/>
      <c r="AA52" s="7"/>
      <c r="AB52" s="7"/>
      <c r="AC52" s="7"/>
      <c r="AD52" s="7"/>
      <c r="AE52" s="7"/>
      <c r="AF52" s="329" t="s">
        <v>306</v>
      </c>
      <c r="AG52" s="330"/>
      <c r="AH52" s="39"/>
    </row>
    <row r="53" spans="2:34" ht="18" customHeight="1">
      <c r="B53" s="38"/>
      <c r="C53" s="456"/>
      <c r="D53" s="458"/>
      <c r="E53" s="459"/>
      <c r="F53" s="459"/>
      <c r="G53" s="459"/>
      <c r="H53" s="459"/>
      <c r="I53" s="459"/>
      <c r="J53" s="459"/>
      <c r="K53" s="459"/>
      <c r="L53" s="326"/>
      <c r="M53" s="327"/>
      <c r="N53" s="327"/>
      <c r="O53" s="327"/>
      <c r="P53" s="327"/>
      <c r="Q53" s="327"/>
      <c r="R53" s="327"/>
      <c r="S53" s="327"/>
      <c r="T53" s="327"/>
      <c r="U53" s="471"/>
      <c r="V53" s="326"/>
      <c r="W53" s="327"/>
      <c r="X53" s="327"/>
      <c r="Y53" s="327"/>
      <c r="Z53" s="327"/>
      <c r="AA53" s="327"/>
      <c r="AB53" s="327"/>
      <c r="AC53" s="327"/>
      <c r="AD53" s="327"/>
      <c r="AE53" s="327"/>
      <c r="AF53" s="326"/>
      <c r="AG53" s="328"/>
      <c r="AH53" s="39"/>
    </row>
    <row r="54" spans="2:34" ht="12" customHeight="1">
      <c r="B54" s="38"/>
      <c r="C54" s="456"/>
      <c r="D54" s="9" t="s">
        <v>2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10"/>
      <c r="Q54" s="11" t="s">
        <v>3</v>
      </c>
      <c r="R54" s="11"/>
      <c r="S54" s="11"/>
      <c r="T54" s="11"/>
      <c r="U54" s="12"/>
      <c r="V54" s="13" t="s">
        <v>4</v>
      </c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5"/>
      <c r="AH54" s="39"/>
    </row>
    <row r="55" spans="2:34" ht="18" customHeight="1">
      <c r="B55" s="38"/>
      <c r="C55" s="456"/>
      <c r="D55" s="466"/>
      <c r="E55" s="467"/>
      <c r="F55" s="467"/>
      <c r="G55" s="467"/>
      <c r="H55" s="467"/>
      <c r="I55" s="467"/>
      <c r="J55" s="467"/>
      <c r="K55" s="467"/>
      <c r="L55" s="467"/>
      <c r="M55" s="467"/>
      <c r="N55" s="467"/>
      <c r="O55" s="467"/>
      <c r="P55" s="468"/>
      <c r="Q55" s="475"/>
      <c r="R55" s="475"/>
      <c r="S55" s="475"/>
      <c r="T55" s="475"/>
      <c r="U55" s="476"/>
      <c r="V55" s="469"/>
      <c r="W55" s="467"/>
      <c r="X55" s="467"/>
      <c r="Y55" s="467"/>
      <c r="Z55" s="467"/>
      <c r="AA55" s="467"/>
      <c r="AB55" s="467"/>
      <c r="AC55" s="467"/>
      <c r="AD55" s="467"/>
      <c r="AE55" s="467"/>
      <c r="AF55" s="467"/>
      <c r="AG55" s="470"/>
      <c r="AH55" s="39"/>
    </row>
    <row r="56" spans="2:34" ht="15" customHeight="1">
      <c r="B56" s="38"/>
      <c r="C56" s="456"/>
      <c r="D56" s="29" t="s">
        <v>5</v>
      </c>
      <c r="E56" s="30"/>
      <c r="F56" s="30"/>
      <c r="G56" s="30"/>
      <c r="H56" s="30"/>
      <c r="I56" s="25"/>
      <c r="J56" s="24" t="s">
        <v>6</v>
      </c>
      <c r="K56" s="30"/>
      <c r="L56" s="30"/>
      <c r="M56" s="30"/>
      <c r="N56" s="30"/>
      <c r="O56" s="30"/>
      <c r="P56" s="25"/>
      <c r="Q56" s="24" t="s">
        <v>81</v>
      </c>
      <c r="R56" s="30"/>
      <c r="S56" s="30"/>
      <c r="T56" s="30"/>
      <c r="U56" s="30"/>
      <c r="V56" s="30"/>
      <c r="W56" s="30"/>
      <c r="X56" s="30"/>
      <c r="Y56" s="26" t="s">
        <v>7</v>
      </c>
      <c r="Z56" s="24"/>
      <c r="AA56" s="30"/>
      <c r="AB56" s="30"/>
      <c r="AC56" s="25"/>
      <c r="AD56" s="331" t="s">
        <v>245</v>
      </c>
      <c r="AE56" s="332"/>
      <c r="AF56" s="332"/>
      <c r="AG56" s="333"/>
      <c r="AH56" s="39"/>
    </row>
    <row r="57" spans="2:34" ht="18" customHeight="1">
      <c r="B57" s="38"/>
      <c r="C57" s="456"/>
      <c r="D57" s="466"/>
      <c r="E57" s="467"/>
      <c r="F57" s="467"/>
      <c r="G57" s="467"/>
      <c r="H57" s="467"/>
      <c r="I57" s="468"/>
      <c r="J57" s="469"/>
      <c r="K57" s="467"/>
      <c r="L57" s="467"/>
      <c r="M57" s="467"/>
      <c r="N57" s="467"/>
      <c r="O57" s="467"/>
      <c r="P57" s="468"/>
      <c r="Q57" s="458"/>
      <c r="R57" s="459"/>
      <c r="S57" s="459"/>
      <c r="T57" s="459"/>
      <c r="U57" s="459"/>
      <c r="V57" s="459"/>
      <c r="W57" s="459"/>
      <c r="X57" s="459"/>
      <c r="Y57" s="458"/>
      <c r="Z57" s="459"/>
      <c r="AA57" s="459"/>
      <c r="AB57" s="459"/>
      <c r="AC57" s="459"/>
      <c r="AD57" s="334"/>
      <c r="AE57" s="334"/>
      <c r="AF57" s="334"/>
      <c r="AG57" s="236" t="str">
        <f>IF(AD57&gt;=$AH$115,"JR","")</f>
        <v/>
      </c>
      <c r="AH57" s="39"/>
    </row>
    <row r="58" spans="2:34" ht="15" customHeight="1">
      <c r="B58" s="38"/>
      <c r="C58" s="456"/>
      <c r="D58" s="19" t="s">
        <v>10</v>
      </c>
      <c r="E58" s="20"/>
      <c r="F58" s="20"/>
      <c r="G58" s="20"/>
      <c r="H58" s="21"/>
      <c r="I58" s="32" t="s">
        <v>10</v>
      </c>
      <c r="J58" s="20"/>
      <c r="K58" s="20"/>
      <c r="L58" s="20"/>
      <c r="M58" s="21"/>
      <c r="N58" s="32" t="s">
        <v>11</v>
      </c>
      <c r="O58" s="20"/>
      <c r="P58" s="20"/>
      <c r="Q58" s="20"/>
      <c r="R58" s="20"/>
      <c r="S58" s="20"/>
      <c r="T58" s="20"/>
      <c r="U58" s="21"/>
      <c r="V58" s="22" t="s">
        <v>12</v>
      </c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3"/>
      <c r="AH58" s="39"/>
    </row>
    <row r="59" spans="2:34" ht="18" customHeight="1">
      <c r="B59" s="38"/>
      <c r="C59" s="457"/>
      <c r="D59" s="464"/>
      <c r="E59" s="465"/>
      <c r="F59" s="465"/>
      <c r="G59" s="465"/>
      <c r="H59" s="465"/>
      <c r="I59" s="560"/>
      <c r="J59" s="461"/>
      <c r="K59" s="461"/>
      <c r="L59" s="461"/>
      <c r="M59" s="462"/>
      <c r="N59" s="460"/>
      <c r="O59" s="461"/>
      <c r="P59" s="461"/>
      <c r="Q59" s="461"/>
      <c r="R59" s="461"/>
      <c r="S59" s="461"/>
      <c r="T59" s="461"/>
      <c r="U59" s="462"/>
      <c r="V59" s="419"/>
      <c r="W59" s="420"/>
      <c r="X59" s="420"/>
      <c r="Y59" s="420"/>
      <c r="Z59" s="420"/>
      <c r="AA59" s="420"/>
      <c r="AB59" s="420"/>
      <c r="AC59" s="420"/>
      <c r="AD59" s="420"/>
      <c r="AE59" s="420"/>
      <c r="AF59" s="420"/>
      <c r="AG59" s="421"/>
      <c r="AH59" s="39"/>
    </row>
    <row r="60" spans="2:34" ht="3.75" customHeight="1">
      <c r="B60" s="38"/>
      <c r="C60" s="5"/>
      <c r="D60" s="134"/>
      <c r="E60" s="134"/>
      <c r="F60" s="134"/>
      <c r="G60" s="134"/>
      <c r="H60" s="134"/>
      <c r="I60" s="13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39"/>
    </row>
    <row r="61" spans="2:34" ht="20.100000000000001" customHeight="1">
      <c r="B61" s="38"/>
      <c r="C61" s="436" t="s">
        <v>13</v>
      </c>
      <c r="D61" s="437"/>
      <c r="E61" s="437"/>
      <c r="F61" s="437"/>
      <c r="G61" s="437"/>
      <c r="H61" s="437"/>
      <c r="I61" s="437"/>
      <c r="J61" s="437"/>
      <c r="K61" s="437"/>
      <c r="L61" s="437"/>
      <c r="M61" s="437"/>
      <c r="N61" s="437"/>
      <c r="O61" s="437"/>
      <c r="P61" s="437"/>
      <c r="Q61" s="437"/>
      <c r="R61" s="437"/>
      <c r="S61" s="437"/>
      <c r="T61" s="437"/>
      <c r="U61" s="437"/>
      <c r="V61" s="437"/>
      <c r="W61" s="437"/>
      <c r="X61" s="437"/>
      <c r="Y61" s="437"/>
      <c r="Z61" s="437"/>
      <c r="AA61" s="437"/>
      <c r="AB61" s="437"/>
      <c r="AC61" s="437"/>
      <c r="AD61" s="437"/>
      <c r="AE61" s="437"/>
      <c r="AF61" s="437"/>
      <c r="AG61" s="438"/>
      <c r="AH61" s="39"/>
    </row>
    <row r="62" spans="2:34" ht="3" customHeight="1">
      <c r="B62" s="38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39"/>
    </row>
    <row r="63" spans="2:34" ht="11.25" customHeight="1">
      <c r="B63" s="38"/>
      <c r="C63" s="16" t="s">
        <v>58</v>
      </c>
      <c r="D63" s="7"/>
      <c r="E63" s="7"/>
      <c r="F63" s="7"/>
      <c r="G63" s="7"/>
      <c r="H63" s="99"/>
      <c r="I63" s="106"/>
      <c r="J63" s="110" t="s">
        <v>102</v>
      </c>
      <c r="K63" s="109"/>
      <c r="L63" s="109"/>
      <c r="M63" s="109"/>
      <c r="N63" s="109"/>
      <c r="O63" s="109"/>
      <c r="P63" s="109"/>
      <c r="Q63" s="588" t="s">
        <v>178</v>
      </c>
      <c r="R63" s="589"/>
      <c r="S63" s="589"/>
      <c r="T63" s="589"/>
      <c r="U63" s="589"/>
      <c r="V63" s="589"/>
      <c r="W63" s="589"/>
      <c r="X63" s="589"/>
      <c r="Y63" s="589"/>
      <c r="Z63" s="589"/>
      <c r="AA63" s="589"/>
      <c r="AB63" s="589"/>
      <c r="AC63" s="589"/>
      <c r="AD63" s="589"/>
      <c r="AE63" s="589"/>
      <c r="AF63" s="589"/>
      <c r="AG63" s="590"/>
      <c r="AH63" s="39"/>
    </row>
    <row r="64" spans="2:34" ht="18.75" customHeight="1">
      <c r="B64" s="197"/>
      <c r="C64" s="434"/>
      <c r="D64" s="434"/>
      <c r="E64" s="434"/>
      <c r="F64" s="434"/>
      <c r="G64" s="434"/>
      <c r="H64" s="434"/>
      <c r="I64" s="435"/>
      <c r="J64" s="326"/>
      <c r="K64" s="327"/>
      <c r="L64" s="327"/>
      <c r="M64" s="327"/>
      <c r="N64" s="327"/>
      <c r="O64" s="327"/>
      <c r="P64" s="328"/>
      <c r="Q64" s="583" t="e">
        <f>VLOOKUP(' Datos de Organizadores '!P31,' Datos de Organizadores '!Q28:T39,2)</f>
        <v>#N/A</v>
      </c>
      <c r="R64" s="584"/>
      <c r="S64" s="584"/>
      <c r="T64" s="584"/>
      <c r="U64" s="584"/>
      <c r="V64" s="584"/>
      <c r="W64" s="584"/>
      <c r="X64" s="584"/>
      <c r="Y64" s="584"/>
      <c r="Z64" s="584"/>
      <c r="AA64" s="585" t="str">
        <f>IF(Q68="H",VLOOKUP(' Datos de Organizadores '!W29,' Datos de Organizadores '!V30:X40,3)," ")</f>
        <v xml:space="preserve"> </v>
      </c>
      <c r="AB64" s="585"/>
      <c r="AC64" s="585"/>
      <c r="AD64" s="585"/>
      <c r="AE64" s="585"/>
      <c r="AF64" s="585"/>
      <c r="AG64" s="585"/>
      <c r="AH64" s="39"/>
    </row>
    <row r="65" spans="2:34" ht="18.75" customHeight="1">
      <c r="B65" s="38"/>
      <c r="C65" s="9" t="s">
        <v>59</v>
      </c>
      <c r="D65" s="5"/>
      <c r="E65" s="5"/>
      <c r="F65" s="5"/>
      <c r="G65" s="5"/>
      <c r="H65" s="102"/>
      <c r="I65" s="107"/>
      <c r="J65" s="445" t="s">
        <v>164</v>
      </c>
      <c r="K65" s="446"/>
      <c r="L65" s="446"/>
      <c r="M65" s="447"/>
      <c r="N65" s="556" t="s">
        <v>103</v>
      </c>
      <c r="O65" s="556"/>
      <c r="P65" s="557"/>
      <c r="Q65" s="577" t="str">
        <f>IF(Campeonato=2,"",IF(Grupo=1,"",AGRUP))</f>
        <v/>
      </c>
      <c r="R65" s="578"/>
      <c r="S65" s="578"/>
      <c r="T65" s="578"/>
      <c r="U65" s="578"/>
      <c r="V65" s="578"/>
      <c r="W65" s="578"/>
      <c r="X65" s="578"/>
      <c r="Y65" s="578"/>
      <c r="Z65" s="579"/>
      <c r="AA65" s="574" t="s">
        <v>305</v>
      </c>
      <c r="AB65" s="574"/>
      <c r="AC65" s="574"/>
      <c r="AD65" s="574"/>
      <c r="AE65" s="574"/>
      <c r="AF65" s="574"/>
      <c r="AG65" s="574"/>
      <c r="AH65" s="39"/>
    </row>
    <row r="66" spans="2:34" ht="18" customHeight="1">
      <c r="B66" s="197"/>
      <c r="C66" s="434"/>
      <c r="D66" s="434"/>
      <c r="E66" s="434"/>
      <c r="F66" s="434"/>
      <c r="G66" s="434"/>
      <c r="H66" s="434"/>
      <c r="I66" s="435"/>
      <c r="J66" s="326"/>
      <c r="K66" s="327"/>
      <c r="L66" s="327"/>
      <c r="M66" s="471"/>
      <c r="N66" s="327"/>
      <c r="O66" s="327"/>
      <c r="P66" s="328"/>
      <c r="Q66" s="580"/>
      <c r="R66" s="581"/>
      <c r="S66" s="581"/>
      <c r="T66" s="581"/>
      <c r="U66" s="581"/>
      <c r="V66" s="581"/>
      <c r="W66" s="581"/>
      <c r="X66" s="581"/>
      <c r="Y66" s="581"/>
      <c r="Z66" s="582"/>
      <c r="AA66" s="575"/>
      <c r="AB66" s="327"/>
      <c r="AC66" s="327"/>
      <c r="AD66" s="327"/>
      <c r="AE66" s="327"/>
      <c r="AF66" s="327"/>
      <c r="AG66" s="328"/>
      <c r="AH66" s="39"/>
    </row>
    <row r="67" spans="2:34" ht="15" customHeight="1">
      <c r="B67" s="38"/>
      <c r="C67" s="607" t="s">
        <v>61</v>
      </c>
      <c r="D67" s="608"/>
      <c r="E67" s="607" t="s">
        <v>60</v>
      </c>
      <c r="F67" s="609"/>
      <c r="G67" s="609"/>
      <c r="H67" s="609"/>
      <c r="I67" s="608"/>
      <c r="J67" s="11" t="s">
        <v>112</v>
      </c>
      <c r="K67" s="5"/>
      <c r="L67" s="5"/>
      <c r="M67" s="5"/>
      <c r="N67" s="448"/>
      <c r="O67" s="448"/>
      <c r="P67" s="449"/>
      <c r="Q67" s="443" t="s">
        <v>14</v>
      </c>
      <c r="R67" s="443"/>
      <c r="S67" s="443"/>
      <c r="T67" s="443"/>
      <c r="U67" s="443"/>
      <c r="V67" s="591"/>
      <c r="W67" s="576" t="s">
        <v>120</v>
      </c>
      <c r="X67" s="443"/>
      <c r="Y67" s="443"/>
      <c r="Z67" s="444"/>
      <c r="AA67" s="442" t="s">
        <v>196</v>
      </c>
      <c r="AB67" s="443"/>
      <c r="AC67" s="443"/>
      <c r="AD67" s="443"/>
      <c r="AE67" s="443"/>
      <c r="AF67" s="443"/>
      <c r="AG67" s="444"/>
      <c r="AH67" s="39"/>
    </row>
    <row r="68" spans="2:34" ht="18" customHeight="1">
      <c r="B68" s="197"/>
      <c r="C68" s="610"/>
      <c r="D68" s="454"/>
      <c r="E68" s="453"/>
      <c r="F68" s="453"/>
      <c r="G68" s="453"/>
      <c r="H68" s="453"/>
      <c r="I68" s="454"/>
      <c r="J68" s="238"/>
      <c r="K68" s="239"/>
      <c r="L68" s="239"/>
      <c r="M68" s="239"/>
      <c r="N68" s="239"/>
      <c r="O68" s="239"/>
      <c r="P68" s="240"/>
      <c r="Q68" s="289" t="str">
        <f>IF(Campeonato=2,"",IF(Grupo=1,"",' Datos de Organizadores '!Q31))</f>
        <v/>
      </c>
      <c r="R68" s="290"/>
      <c r="S68" s="290"/>
      <c r="T68" s="290"/>
      <c r="U68" s="290"/>
      <c r="V68" s="291"/>
      <c r="W68" s="561" t="str">
        <f>CLASE</f>
        <v/>
      </c>
      <c r="X68" s="562"/>
      <c r="Y68" s="562"/>
      <c r="Z68" s="563"/>
      <c r="AA68" s="154"/>
      <c r="AB68" s="150"/>
      <c r="AC68" s="18"/>
      <c r="AD68" s="18"/>
      <c r="AE68" s="18"/>
      <c r="AF68" s="18"/>
      <c r="AG68" s="157"/>
      <c r="AH68" s="39"/>
    </row>
    <row r="69" spans="2:34" ht="15" customHeight="1">
      <c r="B69" s="197"/>
      <c r="C69" s="198" t="s">
        <v>111</v>
      </c>
      <c r="D69" s="113"/>
      <c r="E69" s="113"/>
      <c r="F69" s="113"/>
      <c r="G69" s="113"/>
      <c r="H69" s="114"/>
      <c r="I69" s="108"/>
      <c r="J69" s="13" t="s">
        <v>262</v>
      </c>
      <c r="K69" s="5"/>
      <c r="L69" s="5"/>
      <c r="M69" s="5"/>
      <c r="N69" s="5"/>
      <c r="O69" s="102"/>
      <c r="P69" s="191"/>
      <c r="Q69" s="292"/>
      <c r="R69" s="293"/>
      <c r="S69" s="293"/>
      <c r="T69" s="293"/>
      <c r="U69" s="293"/>
      <c r="V69" s="294"/>
      <c r="W69" s="564"/>
      <c r="X69" s="564"/>
      <c r="Y69" s="564"/>
      <c r="Z69" s="565"/>
      <c r="AA69" s="154"/>
      <c r="AB69" s="196"/>
      <c r="AC69" s="158"/>
      <c r="AD69" s="155"/>
      <c r="AE69" s="155"/>
      <c r="AF69" s="155"/>
      <c r="AG69" s="156"/>
      <c r="AH69" s="39"/>
    </row>
    <row r="70" spans="2:34" ht="18" customHeight="1">
      <c r="B70" s="38"/>
      <c r="C70" s="571">
        <f>IF(Turbo=2,VALUE(CILINDRADA),ROUND(VALUE(CILINDRADA)*1.7,0))</f>
        <v>0</v>
      </c>
      <c r="D70" s="572"/>
      <c r="E70" s="572"/>
      <c r="F70" s="572"/>
      <c r="G70" s="572"/>
      <c r="H70" s="572"/>
      <c r="I70" s="573"/>
      <c r="J70" s="568"/>
      <c r="K70" s="569"/>
      <c r="L70" s="569"/>
      <c r="M70" s="569"/>
      <c r="N70" s="569"/>
      <c r="O70" s="569"/>
      <c r="P70" s="570"/>
      <c r="Q70" s="295"/>
      <c r="R70" s="296"/>
      <c r="S70" s="296"/>
      <c r="T70" s="296"/>
      <c r="U70" s="296"/>
      <c r="V70" s="297"/>
      <c r="W70" s="566"/>
      <c r="X70" s="566"/>
      <c r="Y70" s="566"/>
      <c r="Z70" s="567"/>
      <c r="AA70" s="151"/>
      <c r="AB70" s="152"/>
      <c r="AC70" s="152"/>
      <c r="AD70" s="152"/>
      <c r="AE70" s="152"/>
      <c r="AF70" s="152"/>
      <c r="AG70" s="153"/>
      <c r="AH70" s="39"/>
    </row>
    <row r="71" spans="2:34" ht="3.75" customHeight="1">
      <c r="B71" s="38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26"/>
      <c r="AF71" s="126"/>
      <c r="AG71" s="126"/>
      <c r="AH71" s="39"/>
    </row>
    <row r="72" spans="2:34" ht="20.100000000000001" hidden="1" customHeight="1">
      <c r="B72" s="38"/>
      <c r="C72" s="439" t="s">
        <v>101</v>
      </c>
      <c r="D72" s="440"/>
      <c r="E72" s="440"/>
      <c r="F72" s="440"/>
      <c r="G72" s="440"/>
      <c r="H72" s="440"/>
      <c r="I72" s="440"/>
      <c r="J72" s="440"/>
      <c r="K72" s="440"/>
      <c r="L72" s="440"/>
      <c r="M72" s="440"/>
      <c r="N72" s="440"/>
      <c r="O72" s="440"/>
      <c r="P72" s="440"/>
      <c r="Q72" s="440"/>
      <c r="R72" s="440"/>
      <c r="S72" s="440"/>
      <c r="T72" s="440"/>
      <c r="U72" s="440"/>
      <c r="V72" s="440"/>
      <c r="W72" s="440"/>
      <c r="X72" s="440"/>
      <c r="Y72" s="440"/>
      <c r="Z72" s="440"/>
      <c r="AA72" s="440"/>
      <c r="AB72" s="440"/>
      <c r="AC72" s="440"/>
      <c r="AD72" s="440"/>
      <c r="AE72" s="440"/>
      <c r="AF72" s="440"/>
      <c r="AG72" s="441"/>
      <c r="AH72" s="39"/>
    </row>
    <row r="73" spans="2:34" ht="3.75" hidden="1" customHeight="1">
      <c r="B73" s="38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39"/>
    </row>
    <row r="74" spans="2:34" ht="18" hidden="1" customHeight="1">
      <c r="B74" s="38"/>
      <c r="C74" s="450" t="s">
        <v>99</v>
      </c>
      <c r="D74" s="451"/>
      <c r="E74" s="451"/>
      <c r="F74" s="451"/>
      <c r="G74" s="451"/>
      <c r="H74" s="451"/>
      <c r="I74" s="451"/>
      <c r="J74" s="451"/>
      <c r="K74" s="451"/>
      <c r="L74" s="451"/>
      <c r="M74" s="451"/>
      <c r="N74" s="451"/>
      <c r="O74" s="451"/>
      <c r="P74" s="451"/>
      <c r="Q74" s="451"/>
      <c r="R74" s="451"/>
      <c r="S74" s="451"/>
      <c r="T74" s="451"/>
      <c r="U74" s="451"/>
      <c r="V74" s="451"/>
      <c r="W74" s="451"/>
      <c r="X74" s="451"/>
      <c r="Y74" s="451"/>
      <c r="Z74" s="451"/>
      <c r="AA74" s="451"/>
      <c r="AB74" s="451"/>
      <c r="AC74" s="451"/>
      <c r="AD74" s="451"/>
      <c r="AE74" s="451"/>
      <c r="AF74" s="451"/>
      <c r="AG74" s="452"/>
      <c r="AH74" s="39"/>
    </row>
    <row r="75" spans="2:34" ht="15.75" hidden="1" customHeight="1">
      <c r="B75" s="38"/>
      <c r="C75" s="91" t="s">
        <v>73</v>
      </c>
      <c r="D75" s="18"/>
      <c r="E75" s="351"/>
      <c r="F75" s="351"/>
      <c r="G75" s="351"/>
      <c r="H75" s="351"/>
      <c r="I75" s="351"/>
      <c r="J75" s="351"/>
      <c r="K75" s="351"/>
      <c r="L75" s="351"/>
      <c r="M75" s="351"/>
      <c r="N75" s="351"/>
      <c r="O75" s="351"/>
      <c r="P75" s="352"/>
      <c r="Q75" s="428" t="s">
        <v>74</v>
      </c>
      <c r="R75" s="429"/>
      <c r="S75" s="429"/>
      <c r="T75" s="429"/>
      <c r="U75" s="429"/>
      <c r="V75" s="429"/>
      <c r="W75" s="429"/>
      <c r="X75" s="429"/>
      <c r="Y75" s="429"/>
      <c r="Z75" s="429"/>
      <c r="AA75" s="429"/>
      <c r="AB75" s="429"/>
      <c r="AC75" s="429"/>
      <c r="AD75" s="429"/>
      <c r="AE75" s="429"/>
      <c r="AF75" s="429"/>
      <c r="AG75" s="430"/>
      <c r="AH75" s="39"/>
    </row>
    <row r="76" spans="2:34" ht="15.75" hidden="1" customHeight="1">
      <c r="B76" s="38"/>
      <c r="C76" s="91" t="s">
        <v>75</v>
      </c>
      <c r="D76" s="18"/>
      <c r="E76" s="351"/>
      <c r="F76" s="351"/>
      <c r="G76" s="351"/>
      <c r="H76" s="351"/>
      <c r="I76" s="351"/>
      <c r="J76" s="351"/>
      <c r="K76" s="351"/>
      <c r="L76" s="351"/>
      <c r="M76" s="351"/>
      <c r="N76" s="351"/>
      <c r="O76" s="351"/>
      <c r="P76" s="352"/>
      <c r="Q76" s="431"/>
      <c r="R76" s="432"/>
      <c r="S76" s="432"/>
      <c r="T76" s="432"/>
      <c r="U76" s="432"/>
      <c r="V76" s="432"/>
      <c r="W76" s="432"/>
      <c r="X76" s="432"/>
      <c r="Y76" s="432"/>
      <c r="Z76" s="432"/>
      <c r="AA76" s="432"/>
      <c r="AB76" s="432"/>
      <c r="AC76" s="432"/>
      <c r="AD76" s="432"/>
      <c r="AE76" s="432"/>
      <c r="AF76" s="432"/>
      <c r="AG76" s="433"/>
      <c r="AH76" s="39"/>
    </row>
    <row r="77" spans="2:34" ht="15.75" hidden="1" customHeight="1">
      <c r="B77" s="38"/>
      <c r="C77" s="91" t="s">
        <v>76</v>
      </c>
      <c r="D77" s="18"/>
      <c r="E77" s="351"/>
      <c r="F77" s="351"/>
      <c r="G77" s="351"/>
      <c r="H77" s="351"/>
      <c r="I77" s="351"/>
      <c r="J77" s="351"/>
      <c r="K77" s="351"/>
      <c r="L77" s="351"/>
      <c r="M77" s="351"/>
      <c r="N77" s="351"/>
      <c r="O77" s="351"/>
      <c r="P77" s="352"/>
      <c r="Q77" s="5"/>
      <c r="R77" s="5"/>
      <c r="S77" s="366"/>
      <c r="T77" s="366"/>
      <c r="U77" s="366"/>
      <c r="V77" s="366"/>
      <c r="W77" s="366"/>
      <c r="X77" s="366"/>
      <c r="Y77" s="366"/>
      <c r="Z77" s="366"/>
      <c r="AA77" s="366"/>
      <c r="AB77" s="366"/>
      <c r="AC77" s="366"/>
      <c r="AD77" s="366"/>
      <c r="AE77" s="366"/>
      <c r="AF77" s="366"/>
      <c r="AG77" s="6"/>
      <c r="AH77" s="39"/>
    </row>
    <row r="78" spans="2:34" ht="15.75" hidden="1" customHeight="1">
      <c r="B78" s="38"/>
      <c r="C78" s="91" t="s">
        <v>77</v>
      </c>
      <c r="D78" s="18"/>
      <c r="E78" s="351"/>
      <c r="F78" s="351"/>
      <c r="G78" s="351"/>
      <c r="H78" s="351"/>
      <c r="I78" s="351"/>
      <c r="J78" s="351"/>
      <c r="K78" s="351"/>
      <c r="L78" s="351"/>
      <c r="M78" s="351"/>
      <c r="N78" s="351"/>
      <c r="O78" s="351"/>
      <c r="P78" s="352"/>
      <c r="Q78" s="5"/>
      <c r="R78" s="5"/>
      <c r="S78" s="367"/>
      <c r="T78" s="367"/>
      <c r="U78" s="367"/>
      <c r="V78" s="367"/>
      <c r="W78" s="367"/>
      <c r="X78" s="367"/>
      <c r="Y78" s="367"/>
      <c r="Z78" s="367"/>
      <c r="AA78" s="367"/>
      <c r="AB78" s="367"/>
      <c r="AC78" s="367"/>
      <c r="AD78" s="367"/>
      <c r="AE78" s="367"/>
      <c r="AF78" s="367"/>
      <c r="AG78" s="6"/>
      <c r="AH78" s="39"/>
    </row>
    <row r="79" spans="2:34" ht="15.75" hidden="1" customHeight="1">
      <c r="B79" s="38"/>
      <c r="C79" s="558" t="s">
        <v>78</v>
      </c>
      <c r="D79" s="559"/>
      <c r="E79" s="359"/>
      <c r="F79" s="359"/>
      <c r="G79" s="92" t="s">
        <v>5</v>
      </c>
      <c r="H79" s="93"/>
      <c r="I79" s="359"/>
      <c r="J79" s="359"/>
      <c r="K79" s="359"/>
      <c r="L79" s="359"/>
      <c r="M79" s="359"/>
      <c r="N79" s="359"/>
      <c r="O79" s="359"/>
      <c r="P79" s="463"/>
      <c r="Q79" s="93"/>
      <c r="R79" s="93"/>
      <c r="S79" s="94"/>
      <c r="T79" s="95"/>
      <c r="U79" s="95"/>
      <c r="V79" s="95"/>
      <c r="W79" s="94"/>
      <c r="X79" s="95"/>
      <c r="Y79" s="94"/>
      <c r="Z79" s="95"/>
      <c r="AA79" s="94"/>
      <c r="AB79" s="95"/>
      <c r="AC79" s="95"/>
      <c r="AD79" s="95"/>
      <c r="AE79" s="95"/>
      <c r="AF79" s="95"/>
      <c r="AG79" s="96"/>
      <c r="AH79" s="39"/>
    </row>
    <row r="80" spans="2:34" ht="6.75" customHeight="1">
      <c r="B80" s="38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39"/>
    </row>
    <row r="81" spans="2:36" ht="20.100000000000001" customHeight="1">
      <c r="B81" s="38"/>
      <c r="C81" s="436" t="s">
        <v>15</v>
      </c>
      <c r="D81" s="437"/>
      <c r="E81" s="437"/>
      <c r="F81" s="437"/>
      <c r="G81" s="437"/>
      <c r="H81" s="437"/>
      <c r="I81" s="437"/>
      <c r="J81" s="437"/>
      <c r="K81" s="437"/>
      <c r="L81" s="437"/>
      <c r="M81" s="437"/>
      <c r="N81" s="437"/>
      <c r="O81" s="437"/>
      <c r="P81" s="437"/>
      <c r="Q81" s="437"/>
      <c r="R81" s="437"/>
      <c r="S81" s="437"/>
      <c r="T81" s="437"/>
      <c r="U81" s="437"/>
      <c r="V81" s="437"/>
      <c r="W81" s="437"/>
      <c r="X81" s="437"/>
      <c r="Y81" s="437"/>
      <c r="Z81" s="437"/>
      <c r="AA81" s="437"/>
      <c r="AB81" s="437"/>
      <c r="AC81" s="437"/>
      <c r="AD81" s="437"/>
      <c r="AE81" s="437"/>
      <c r="AF81" s="437"/>
      <c r="AG81" s="438"/>
      <c r="AH81" s="39"/>
    </row>
    <row r="82" spans="2:36" ht="3" customHeight="1">
      <c r="B82" s="38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39"/>
    </row>
    <row r="83" spans="2:36" ht="9" customHeight="1">
      <c r="B83" s="38"/>
      <c r="C83" s="286" t="s">
        <v>163</v>
      </c>
      <c r="D83" s="282">
        <f>VLOOKUP(' Derechos de Inscripción '!C16,' Datos de Organizadores '!$A$3:$M$10,12)</f>
        <v>44256</v>
      </c>
      <c r="E83" s="282"/>
      <c r="F83" s="283"/>
      <c r="G83" s="353" t="s">
        <v>171</v>
      </c>
      <c r="H83" s="354"/>
      <c r="I83" s="354"/>
      <c r="J83" s="355"/>
      <c r="K83" s="305" t="s">
        <v>317</v>
      </c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306"/>
      <c r="AA83" s="306"/>
      <c r="AB83" s="307"/>
      <c r="AC83" s="601" t="s">
        <v>86</v>
      </c>
      <c r="AD83" s="602"/>
      <c r="AE83" s="602"/>
      <c r="AF83" s="602"/>
      <c r="AG83" s="603"/>
      <c r="AH83" s="39"/>
    </row>
    <row r="84" spans="2:36" ht="6" customHeight="1">
      <c r="B84" s="38"/>
      <c r="C84" s="287"/>
      <c r="D84" s="284"/>
      <c r="E84" s="284"/>
      <c r="F84" s="285"/>
      <c r="G84" s="356"/>
      <c r="H84" s="357"/>
      <c r="I84" s="357"/>
      <c r="J84" s="358"/>
      <c r="K84" s="308"/>
      <c r="L84" s="309"/>
      <c r="M84" s="309"/>
      <c r="N84" s="309"/>
      <c r="O84" s="309"/>
      <c r="P84" s="309"/>
      <c r="Q84" s="309"/>
      <c r="R84" s="309"/>
      <c r="S84" s="309"/>
      <c r="T84" s="309"/>
      <c r="U84" s="309"/>
      <c r="V84" s="309"/>
      <c r="W84" s="309"/>
      <c r="X84" s="309"/>
      <c r="Y84" s="309"/>
      <c r="Z84" s="309"/>
      <c r="AA84" s="309"/>
      <c r="AB84" s="310"/>
      <c r="AC84" s="604"/>
      <c r="AD84" s="605"/>
      <c r="AE84" s="605"/>
      <c r="AF84" s="605"/>
      <c r="AG84" s="606"/>
      <c r="AH84" s="39"/>
    </row>
    <row r="85" spans="2:36" ht="3" hidden="1" customHeight="1">
      <c r="B85" s="38"/>
      <c r="C85" s="4"/>
      <c r="D85" s="5"/>
      <c r="E85" s="5"/>
      <c r="F85" s="1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86"/>
      <c r="AD85" s="5"/>
      <c r="AE85" s="5"/>
      <c r="AF85" s="5"/>
      <c r="AG85" s="6"/>
      <c r="AH85" s="39"/>
    </row>
    <row r="86" spans="2:36" ht="3" customHeight="1">
      <c r="B86" s="38"/>
      <c r="C86" s="273">
        <f>IF(' Datos de Organizadores '!P4=2,' Derechos de Inscripción '!J29*2,' Derechos de Inscripción '!J29)</f>
        <v>200</v>
      </c>
      <c r="D86" s="274"/>
      <c r="E86" s="274"/>
      <c r="F86" s="275"/>
      <c r="G86" s="592">
        <f>50+C86</f>
        <v>250</v>
      </c>
      <c r="H86" s="593"/>
      <c r="I86" s="593"/>
      <c r="J86" s="594"/>
      <c r="K86" s="311" t="str">
        <f>VLOOKUP(' Derechos de Inscripción '!$C$16,' Datos de Organizadores '!$A$3:$O$11,14)</f>
        <v>ES74-0081-7418-61-0001183321</v>
      </c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12"/>
      <c r="Y86" s="312"/>
      <c r="Z86" s="312"/>
      <c r="AA86" s="312"/>
      <c r="AB86" s="313"/>
      <c r="AC86" s="342"/>
      <c r="AD86" s="343"/>
      <c r="AE86" s="343"/>
      <c r="AF86" s="343"/>
      <c r="AG86" s="344"/>
      <c r="AH86" s="39"/>
    </row>
    <row r="87" spans="2:36" ht="9" customHeight="1">
      <c r="B87" s="38"/>
      <c r="C87" s="276"/>
      <c r="D87" s="277"/>
      <c r="E87" s="277"/>
      <c r="F87" s="278"/>
      <c r="G87" s="595"/>
      <c r="H87" s="596"/>
      <c r="I87" s="596"/>
      <c r="J87" s="597"/>
      <c r="K87" s="311"/>
      <c r="L87" s="312"/>
      <c r="M87" s="312"/>
      <c r="N87" s="312"/>
      <c r="O87" s="312"/>
      <c r="P87" s="312"/>
      <c r="Q87" s="312"/>
      <c r="R87" s="312"/>
      <c r="S87" s="312"/>
      <c r="T87" s="312"/>
      <c r="U87" s="312"/>
      <c r="V87" s="312"/>
      <c r="W87" s="312"/>
      <c r="X87" s="312"/>
      <c r="Y87" s="312"/>
      <c r="Z87" s="312"/>
      <c r="AA87" s="312"/>
      <c r="AB87" s="313"/>
      <c r="AC87" s="345"/>
      <c r="AD87" s="346"/>
      <c r="AE87" s="346"/>
      <c r="AF87" s="346"/>
      <c r="AG87" s="347"/>
      <c r="AH87" s="39"/>
    </row>
    <row r="88" spans="2:36" ht="9" customHeight="1">
      <c r="B88" s="38"/>
      <c r="C88" s="276"/>
      <c r="D88" s="277"/>
      <c r="E88" s="277"/>
      <c r="F88" s="278"/>
      <c r="G88" s="595"/>
      <c r="H88" s="596"/>
      <c r="I88" s="596"/>
      <c r="J88" s="597"/>
      <c r="K88" s="311"/>
      <c r="L88" s="312"/>
      <c r="M88" s="312"/>
      <c r="N88" s="312"/>
      <c r="O88" s="312"/>
      <c r="P88" s="312"/>
      <c r="Q88" s="312"/>
      <c r="R88" s="312"/>
      <c r="S88" s="312"/>
      <c r="T88" s="312"/>
      <c r="U88" s="312"/>
      <c r="V88" s="312"/>
      <c r="W88" s="312"/>
      <c r="X88" s="312"/>
      <c r="Y88" s="312"/>
      <c r="Z88" s="312"/>
      <c r="AA88" s="312"/>
      <c r="AB88" s="313"/>
      <c r="AC88" s="345"/>
      <c r="AD88" s="346"/>
      <c r="AE88" s="346"/>
      <c r="AF88" s="346"/>
      <c r="AG88" s="347"/>
      <c r="AH88" s="39"/>
    </row>
    <row r="89" spans="2:36" ht="18" customHeight="1">
      <c r="B89" s="38"/>
      <c r="C89" s="276"/>
      <c r="D89" s="277"/>
      <c r="E89" s="277"/>
      <c r="F89" s="278"/>
      <c r="G89" s="595"/>
      <c r="H89" s="596"/>
      <c r="I89" s="596"/>
      <c r="J89" s="597"/>
      <c r="K89" s="311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12"/>
      <c r="Z89" s="312"/>
      <c r="AA89" s="312"/>
      <c r="AB89" s="313"/>
      <c r="AC89" s="345"/>
      <c r="AD89" s="346"/>
      <c r="AE89" s="346"/>
      <c r="AF89" s="346"/>
      <c r="AG89" s="347"/>
      <c r="AH89" s="39"/>
    </row>
    <row r="90" spans="2:36" ht="3" customHeight="1">
      <c r="B90" s="38"/>
      <c r="C90" s="279"/>
      <c r="D90" s="280"/>
      <c r="E90" s="280"/>
      <c r="F90" s="281"/>
      <c r="G90" s="598"/>
      <c r="H90" s="599"/>
      <c r="I90" s="599"/>
      <c r="J90" s="600"/>
      <c r="K90" s="314"/>
      <c r="L90" s="315"/>
      <c r="M90" s="315"/>
      <c r="N90" s="315"/>
      <c r="O90" s="315"/>
      <c r="P90" s="315"/>
      <c r="Q90" s="315"/>
      <c r="R90" s="315"/>
      <c r="S90" s="315"/>
      <c r="T90" s="315"/>
      <c r="U90" s="315"/>
      <c r="V90" s="315"/>
      <c r="W90" s="315"/>
      <c r="X90" s="315"/>
      <c r="Y90" s="315"/>
      <c r="Z90" s="315"/>
      <c r="AA90" s="315"/>
      <c r="AB90" s="316"/>
      <c r="AC90" s="348"/>
      <c r="AD90" s="349"/>
      <c r="AE90" s="349"/>
      <c r="AF90" s="349"/>
      <c r="AG90" s="350"/>
      <c r="AH90" s="39"/>
    </row>
    <row r="91" spans="2:36" ht="5.25" customHeight="1" thickBot="1">
      <c r="B91" s="38"/>
      <c r="C91" s="7"/>
      <c r="D91" s="8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370"/>
      <c r="R91" s="370"/>
      <c r="S91" s="370"/>
      <c r="T91" s="370"/>
      <c r="U91" s="370"/>
      <c r="V91" s="370"/>
      <c r="W91" s="370"/>
      <c r="X91" s="370"/>
      <c r="Y91" s="370"/>
      <c r="Z91" s="370"/>
      <c r="AA91" s="370"/>
      <c r="AB91" s="370"/>
      <c r="AC91" s="370"/>
      <c r="AD91" s="370"/>
      <c r="AE91" s="370"/>
      <c r="AF91" s="370"/>
      <c r="AG91" s="370"/>
      <c r="AH91" s="39"/>
    </row>
    <row r="92" spans="2:36" ht="14.1" customHeight="1">
      <c r="B92" s="139"/>
      <c r="C92" s="262" t="s">
        <v>308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360" t="s">
        <v>240</v>
      </c>
      <c r="S92" s="361"/>
      <c r="T92" s="361"/>
      <c r="U92" s="361"/>
      <c r="V92" s="361"/>
      <c r="W92" s="361"/>
      <c r="X92" s="361"/>
      <c r="Y92" s="362"/>
      <c r="Z92" s="338"/>
      <c r="AA92" s="338"/>
      <c r="AB92" s="338"/>
      <c r="AC92" s="338"/>
      <c r="AD92" s="338"/>
      <c r="AE92" s="338"/>
      <c r="AF92" s="338"/>
      <c r="AG92" s="339"/>
      <c r="AH92" s="140"/>
      <c r="AI92" s="160"/>
      <c r="AJ92" s="77"/>
    </row>
    <row r="93" spans="2:36" ht="14.1" customHeight="1">
      <c r="B93" s="38"/>
      <c r="C93" s="263"/>
      <c r="D93" s="263"/>
      <c r="E93" s="263"/>
      <c r="F93" s="263"/>
      <c r="G93" s="263"/>
      <c r="H93" s="263"/>
      <c r="I93" s="263"/>
      <c r="J93" s="263"/>
      <c r="K93" s="263"/>
      <c r="L93" s="263"/>
      <c r="M93" s="263"/>
      <c r="N93" s="263"/>
      <c r="O93" s="263"/>
      <c r="P93" s="263"/>
      <c r="Q93" s="263"/>
      <c r="R93" s="363"/>
      <c r="S93" s="364"/>
      <c r="T93" s="364"/>
      <c r="U93" s="364"/>
      <c r="V93" s="364"/>
      <c r="W93" s="364"/>
      <c r="X93" s="364"/>
      <c r="Y93" s="365"/>
      <c r="Z93" s="340"/>
      <c r="AA93" s="340"/>
      <c r="AB93" s="340"/>
      <c r="AC93" s="340"/>
      <c r="AD93" s="340"/>
      <c r="AE93" s="340"/>
      <c r="AF93" s="340"/>
      <c r="AG93" s="341"/>
      <c r="AH93" s="39"/>
      <c r="AI93" s="160"/>
      <c r="AJ93" s="77"/>
    </row>
    <row r="94" spans="2:36" ht="14.1" customHeight="1">
      <c r="B94" s="38"/>
      <c r="C94" s="263"/>
      <c r="D94" s="263"/>
      <c r="E94" s="263"/>
      <c r="F94" s="263"/>
      <c r="G94" s="263"/>
      <c r="H94" s="263"/>
      <c r="I94" s="263"/>
      <c r="J94" s="263"/>
      <c r="K94" s="263"/>
      <c r="L94" s="263"/>
      <c r="M94" s="263"/>
      <c r="N94" s="263"/>
      <c r="O94" s="263"/>
      <c r="P94" s="263"/>
      <c r="Q94" s="263"/>
      <c r="R94" s="231"/>
      <c r="S94" s="230"/>
      <c r="T94" s="230"/>
      <c r="U94" s="230"/>
      <c r="V94" s="230"/>
      <c r="W94" s="230"/>
      <c r="X94" s="230"/>
      <c r="Y94" s="232"/>
      <c r="Z94" s="340"/>
      <c r="AA94" s="340"/>
      <c r="AB94" s="340"/>
      <c r="AC94" s="340"/>
      <c r="AD94" s="340"/>
      <c r="AE94" s="340"/>
      <c r="AF94" s="340"/>
      <c r="AG94" s="341"/>
      <c r="AH94" s="39"/>
      <c r="AI94" s="77"/>
      <c r="AJ94" s="77"/>
    </row>
    <row r="95" spans="2:36" ht="9.75" customHeight="1">
      <c r="B95" s="38"/>
      <c r="C95" s="263"/>
      <c r="D95" s="263"/>
      <c r="E95" s="263"/>
      <c r="F95" s="263"/>
      <c r="G95" s="263"/>
      <c r="H95" s="263"/>
      <c r="I95" s="263"/>
      <c r="J95" s="263"/>
      <c r="K95" s="263"/>
      <c r="L95" s="263"/>
      <c r="M95" s="263"/>
      <c r="N95" s="263"/>
      <c r="O95" s="263"/>
      <c r="P95" s="263"/>
      <c r="Q95" s="263"/>
      <c r="R95" s="231"/>
      <c r="S95" s="230"/>
      <c r="T95" s="230"/>
      <c r="U95" s="230"/>
      <c r="V95" s="230"/>
      <c r="W95" s="230"/>
      <c r="X95" s="230"/>
      <c r="Y95" s="232"/>
      <c r="Z95" s="340"/>
      <c r="AA95" s="340"/>
      <c r="AB95" s="340"/>
      <c r="AC95" s="340"/>
      <c r="AD95" s="340"/>
      <c r="AE95" s="340"/>
      <c r="AF95" s="340"/>
      <c r="AG95" s="341"/>
      <c r="AH95" s="39"/>
      <c r="AI95" s="77"/>
      <c r="AJ95" s="77"/>
    </row>
    <row r="96" spans="2:36" ht="15" customHeight="1">
      <c r="B96" s="38"/>
      <c r="C96" s="263"/>
      <c r="D96" s="263"/>
      <c r="E96" s="263"/>
      <c r="F96" s="263"/>
      <c r="G96" s="263"/>
      <c r="H96" s="263"/>
      <c r="I96" s="263"/>
      <c r="J96" s="263"/>
      <c r="K96" s="263"/>
      <c r="L96" s="263"/>
      <c r="M96" s="263"/>
      <c r="N96" s="263"/>
      <c r="O96" s="263"/>
      <c r="P96" s="263"/>
      <c r="Q96" s="263"/>
      <c r="R96" s="231"/>
      <c r="S96" s="230"/>
      <c r="T96" s="230"/>
      <c r="U96" s="230"/>
      <c r="V96" s="230"/>
      <c r="W96" s="230"/>
      <c r="X96" s="230"/>
      <c r="Y96" s="232"/>
      <c r="Z96" s="340"/>
      <c r="AA96" s="340"/>
      <c r="AB96" s="340"/>
      <c r="AC96" s="340"/>
      <c r="AD96" s="340"/>
      <c r="AE96" s="340"/>
      <c r="AF96" s="340"/>
      <c r="AG96" s="341"/>
      <c r="AH96" s="39"/>
      <c r="AI96" s="77"/>
      <c r="AJ96" s="77"/>
    </row>
    <row r="97" spans="2:36" ht="12.75" customHeight="1">
      <c r="B97" s="38"/>
      <c r="C97" s="263"/>
      <c r="D97" s="263"/>
      <c r="E97" s="263"/>
      <c r="F97" s="263"/>
      <c r="G97" s="263"/>
      <c r="H97" s="263"/>
      <c r="I97" s="263"/>
      <c r="J97" s="263"/>
      <c r="K97" s="263"/>
      <c r="L97" s="263"/>
      <c r="M97" s="263"/>
      <c r="N97" s="263"/>
      <c r="O97" s="263"/>
      <c r="P97" s="263"/>
      <c r="Q97" s="263"/>
      <c r="R97" s="231"/>
      <c r="S97" s="230"/>
      <c r="T97" s="230"/>
      <c r="U97" s="230"/>
      <c r="V97" s="230"/>
      <c r="W97" s="230"/>
      <c r="X97" s="230"/>
      <c r="Y97" s="232"/>
      <c r="Z97" s="298" t="s">
        <v>100</v>
      </c>
      <c r="AA97" s="298"/>
      <c r="AB97" s="298"/>
      <c r="AC97" s="298"/>
      <c r="AD97" s="298"/>
      <c r="AE97" s="298"/>
      <c r="AF97" s="298"/>
      <c r="AG97" s="299"/>
      <c r="AH97" s="39"/>
      <c r="AI97" s="160"/>
    </row>
    <row r="98" spans="2:36" ht="12.75" customHeight="1" thickBot="1">
      <c r="B98" s="38"/>
      <c r="C98" s="263"/>
      <c r="D98" s="263"/>
      <c r="E98" s="263"/>
      <c r="F98" s="263"/>
      <c r="G98" s="263"/>
      <c r="H98" s="263"/>
      <c r="I98" s="263"/>
      <c r="J98" s="263"/>
      <c r="K98" s="263"/>
      <c r="L98" s="263"/>
      <c r="M98" s="263"/>
      <c r="N98" s="263"/>
      <c r="O98" s="263"/>
      <c r="P98" s="263"/>
      <c r="Q98" s="263"/>
      <c r="R98" s="233"/>
      <c r="S98" s="234"/>
      <c r="T98" s="234"/>
      <c r="U98" s="234"/>
      <c r="V98" s="234"/>
      <c r="W98" s="234"/>
      <c r="X98" s="234"/>
      <c r="Y98" s="235"/>
      <c r="Z98" s="336" t="s">
        <v>200</v>
      </c>
      <c r="AA98" s="336"/>
      <c r="AB98" s="336"/>
      <c r="AC98" s="336"/>
      <c r="AD98" s="336"/>
      <c r="AE98" s="336"/>
      <c r="AF98" s="336"/>
      <c r="AG98" s="337"/>
      <c r="AH98" s="39"/>
      <c r="AI98" s="160"/>
      <c r="AJ98" s="77"/>
    </row>
    <row r="99" spans="2:36" ht="5.25" customHeight="1">
      <c r="B99" s="38"/>
      <c r="C99" s="263"/>
      <c r="D99" s="263"/>
      <c r="E99" s="263"/>
      <c r="F99" s="263"/>
      <c r="G99" s="263"/>
      <c r="H99" s="263"/>
      <c r="I99" s="263"/>
      <c r="J99" s="263"/>
      <c r="K99" s="263"/>
      <c r="L99" s="263"/>
      <c r="M99" s="263"/>
      <c r="N99" s="263"/>
      <c r="O99" s="263"/>
      <c r="P99" s="263"/>
      <c r="Q99" s="263"/>
      <c r="R99" s="230"/>
      <c r="S99" s="230"/>
      <c r="T99" s="230"/>
      <c r="U99" s="230"/>
      <c r="V99" s="230"/>
      <c r="W99" s="230"/>
      <c r="X99" s="230"/>
      <c r="Y99" s="5"/>
      <c r="Z99" s="5"/>
      <c r="AA99" s="5"/>
      <c r="AB99" s="5"/>
      <c r="AC99" s="5"/>
      <c r="AD99" s="5"/>
      <c r="AE99" s="5"/>
      <c r="AF99" s="5"/>
      <c r="AG99" s="5"/>
      <c r="AH99" s="39"/>
      <c r="AI99" s="141"/>
    </row>
    <row r="100" spans="2:36" ht="3.75" customHeight="1">
      <c r="B100" s="38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0"/>
      <c r="Q100" s="230"/>
      <c r="R100" s="230"/>
      <c r="S100" s="230"/>
      <c r="T100" s="230"/>
      <c r="U100" s="230"/>
      <c r="V100" s="230"/>
      <c r="W100" s="230"/>
      <c r="X100" s="230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62"/>
      <c r="AI100" s="141"/>
    </row>
    <row r="101" spans="2:36" ht="9.75" hidden="1" customHeight="1">
      <c r="B101" s="38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0"/>
      <c r="S101" s="230"/>
      <c r="T101" s="230"/>
      <c r="U101" s="230"/>
      <c r="V101" s="230"/>
      <c r="W101" s="230"/>
      <c r="X101" s="230"/>
      <c r="Y101" s="138"/>
      <c r="Z101" s="138"/>
      <c r="AA101" s="138"/>
      <c r="AB101" s="138"/>
      <c r="AC101" s="138"/>
      <c r="AD101" s="138"/>
      <c r="AE101" s="138"/>
      <c r="AF101" s="138"/>
      <c r="AG101" s="170"/>
      <c r="AH101" s="39"/>
      <c r="AI101" s="141"/>
    </row>
    <row r="102" spans="2:36" ht="7.5" hidden="1" customHeight="1">
      <c r="B102" s="38"/>
      <c r="C102" s="230"/>
      <c r="D102" s="230"/>
      <c r="E102" s="230"/>
      <c r="F102" s="230"/>
      <c r="G102" s="230"/>
      <c r="H102" s="230"/>
      <c r="I102" s="230"/>
      <c r="J102" s="230"/>
      <c r="K102" s="230"/>
      <c r="L102" s="230"/>
      <c r="M102" s="230"/>
      <c r="N102" s="230"/>
      <c r="O102" s="230"/>
      <c r="P102" s="230"/>
      <c r="Q102" s="230"/>
      <c r="R102" s="230"/>
      <c r="S102" s="230"/>
      <c r="T102" s="230"/>
      <c r="U102" s="230"/>
      <c r="V102" s="230"/>
      <c r="W102" s="230"/>
      <c r="X102" s="230"/>
      <c r="Y102" s="138"/>
      <c r="Z102" s="138"/>
      <c r="AA102" s="138"/>
      <c r="AB102" s="138"/>
      <c r="AC102" s="138"/>
      <c r="AD102" s="138"/>
      <c r="AE102" s="138"/>
      <c r="AF102" s="138"/>
      <c r="AG102" s="170"/>
      <c r="AH102" s="39"/>
      <c r="AI102" s="141"/>
    </row>
    <row r="103" spans="2:36" ht="0.75" customHeight="1">
      <c r="B103" s="38"/>
      <c r="C103" s="230"/>
      <c r="D103" s="230"/>
      <c r="E103" s="230"/>
      <c r="F103" s="230"/>
      <c r="G103" s="230"/>
      <c r="H103" s="230"/>
      <c r="I103" s="230"/>
      <c r="J103" s="230"/>
      <c r="K103" s="230"/>
      <c r="L103" s="230"/>
      <c r="M103" s="230"/>
      <c r="N103" s="230"/>
      <c r="O103" s="230"/>
      <c r="P103" s="230"/>
      <c r="Q103" s="230"/>
      <c r="R103" s="230"/>
      <c r="S103" s="230"/>
      <c r="T103" s="230"/>
      <c r="U103" s="230"/>
      <c r="V103" s="230"/>
      <c r="W103" s="230"/>
      <c r="X103" s="230"/>
      <c r="Y103" s="138"/>
      <c r="Z103" s="138"/>
      <c r="AA103" s="138"/>
      <c r="AB103" s="138"/>
      <c r="AC103" s="138"/>
      <c r="AD103" s="138"/>
      <c r="AE103" s="138"/>
      <c r="AF103" s="138"/>
      <c r="AG103" s="184"/>
      <c r="AH103" s="39"/>
      <c r="AI103" s="141"/>
    </row>
    <row r="104" spans="2:36" ht="3.75" hidden="1" customHeight="1">
      <c r="B104" s="38"/>
      <c r="C104" s="5"/>
      <c r="D104" s="1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  <c r="AB104" s="121"/>
      <c r="AC104" s="121"/>
      <c r="AD104" s="121"/>
      <c r="AE104" s="121"/>
      <c r="AF104" s="121"/>
      <c r="AG104" s="169"/>
      <c r="AH104" s="39"/>
      <c r="AI104" s="141"/>
    </row>
    <row r="105" spans="2:36" ht="1.5" customHeight="1">
      <c r="B105" s="38"/>
      <c r="C105" s="5"/>
      <c r="D105" s="1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62"/>
      <c r="AI105" s="141"/>
    </row>
    <row r="106" spans="2:36" ht="15.75" hidden="1" customHeight="1">
      <c r="B106" s="123"/>
      <c r="C106" s="93"/>
      <c r="D106" s="124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115"/>
      <c r="R106" s="115"/>
      <c r="S106" s="115"/>
      <c r="T106" s="115"/>
      <c r="U106" s="115"/>
      <c r="V106" s="115"/>
      <c r="W106" s="115"/>
      <c r="X106" s="115"/>
      <c r="Y106" s="121"/>
      <c r="Z106" s="121"/>
      <c r="AA106" s="121"/>
      <c r="AB106" s="121"/>
      <c r="AC106" s="121"/>
      <c r="AD106" s="121"/>
      <c r="AE106" s="121"/>
      <c r="AF106" s="121"/>
      <c r="AG106" s="169"/>
      <c r="AH106" s="125"/>
      <c r="AI106" s="141"/>
    </row>
    <row r="107" spans="2:36" ht="15.75" hidden="1" customHeight="1">
      <c r="B107" s="38"/>
      <c r="C107" s="5"/>
      <c r="D107" s="18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  <c r="AA107" s="121"/>
      <c r="AB107" s="121"/>
      <c r="AC107" s="121"/>
      <c r="AD107" s="121"/>
      <c r="AE107" s="121"/>
      <c r="AF107" s="121"/>
      <c r="AG107" s="169"/>
      <c r="AH107" s="39"/>
      <c r="AI107" s="141"/>
    </row>
    <row r="108" spans="2:36" ht="15.75" hidden="1" customHeight="1">
      <c r="B108" s="38"/>
      <c r="C108" s="5"/>
      <c r="D108" s="18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  <c r="AA108" s="121"/>
      <c r="AB108" s="121"/>
      <c r="AC108" s="121"/>
      <c r="AD108" s="121"/>
      <c r="AE108" s="121"/>
      <c r="AF108" s="121"/>
      <c r="AG108" s="169"/>
      <c r="AH108" s="39"/>
      <c r="AI108" s="141"/>
    </row>
    <row r="109" spans="2:36" ht="15.75" hidden="1" customHeight="1">
      <c r="B109" s="38"/>
      <c r="C109" s="5"/>
      <c r="D109" s="18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  <c r="AA109" s="121"/>
      <c r="AB109" s="121"/>
      <c r="AC109" s="121"/>
      <c r="AD109" s="121"/>
      <c r="AE109" s="121"/>
      <c r="AF109" s="121"/>
      <c r="AG109" s="169"/>
      <c r="AH109" s="39"/>
      <c r="AI109" s="141"/>
    </row>
    <row r="110" spans="2:36" ht="15.75" hidden="1" customHeight="1">
      <c r="B110" s="38"/>
      <c r="C110" s="5"/>
      <c r="D110" s="18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69"/>
      <c r="AH110" s="39"/>
      <c r="AI110" s="141"/>
    </row>
    <row r="111" spans="2:36" ht="15.75" hidden="1" customHeight="1">
      <c r="B111" s="38"/>
      <c r="C111" s="5"/>
      <c r="D111" s="1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1"/>
      <c r="AC111" s="121"/>
      <c r="AD111" s="121"/>
      <c r="AE111" s="121"/>
      <c r="AF111" s="121"/>
      <c r="AG111" s="169"/>
      <c r="AH111" s="39"/>
      <c r="AI111" s="141"/>
    </row>
    <row r="112" spans="2:36" ht="15.75" hidden="1" customHeight="1">
      <c r="B112" s="38"/>
      <c r="C112" s="5"/>
      <c r="D112" s="1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  <c r="AA112" s="121"/>
      <c r="AB112" s="121"/>
      <c r="AC112" s="121"/>
      <c r="AD112" s="121"/>
      <c r="AE112" s="121"/>
      <c r="AF112" s="121"/>
      <c r="AG112" s="169"/>
      <c r="AH112" s="39"/>
      <c r="AI112" s="141"/>
    </row>
    <row r="113" spans="2:35" ht="15.75" hidden="1" customHeight="1">
      <c r="B113" s="123"/>
      <c r="C113" s="93"/>
      <c r="D113" s="124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71"/>
      <c r="AH113" s="125"/>
      <c r="AI113" s="141"/>
    </row>
    <row r="114" spans="2:35" ht="0.75" customHeight="1">
      <c r="B114" s="174"/>
      <c r="C114" s="142"/>
      <c r="D114" s="142"/>
      <c r="E114" s="142"/>
      <c r="F114" s="142"/>
      <c r="G114" s="143"/>
      <c r="H114" s="143"/>
      <c r="I114" s="143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72"/>
      <c r="AH114" s="172"/>
      <c r="AI114" s="77"/>
    </row>
    <row r="115" spans="2:35" ht="15" customHeight="1">
      <c r="B115" s="17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 t="b">
        <v>0</v>
      </c>
      <c r="AH115" s="237">
        <v>34700</v>
      </c>
    </row>
    <row r="116" spans="2:35" ht="11.25" customHeight="1">
      <c r="B116" s="38"/>
      <c r="C116" s="5"/>
      <c r="D116" s="5"/>
      <c r="E116" s="5"/>
      <c r="F116" s="5"/>
      <c r="G116" s="403">
        <v>41291.042360185187</v>
      </c>
      <c r="H116" s="403"/>
      <c r="I116" s="403"/>
      <c r="J116" s="403"/>
      <c r="K116" s="44"/>
      <c r="L116" s="288" t="s">
        <v>109</v>
      </c>
      <c r="M116" s="288"/>
      <c r="N116" s="288"/>
      <c r="O116" s="288"/>
      <c r="P116" s="288"/>
      <c r="Q116" s="288"/>
      <c r="R116" s="288"/>
      <c r="S116" s="288"/>
      <c r="T116" s="288"/>
      <c r="U116" s="288"/>
      <c r="V116" s="288"/>
      <c r="W116" s="288"/>
      <c r="X116" s="288"/>
      <c r="Y116" s="288"/>
      <c r="Z116" s="44"/>
      <c r="AA116" s="44"/>
      <c r="AB116" s="44"/>
      <c r="AC116" s="44"/>
      <c r="AD116" s="44"/>
      <c r="AE116" s="44"/>
      <c r="AF116" s="44"/>
      <c r="AG116" s="44"/>
      <c r="AH116" s="39"/>
    </row>
    <row r="117" spans="2:35" ht="5.25" customHeight="1">
      <c r="B117" s="38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39"/>
    </row>
    <row r="118" spans="2:35" ht="15" customHeight="1">
      <c r="B118" s="38"/>
      <c r="C118" s="5"/>
      <c r="D118" s="5"/>
      <c r="E118" s="5"/>
      <c r="F118" s="5"/>
      <c r="G118" s="44"/>
      <c r="H118" s="44"/>
      <c r="I118" s="44"/>
      <c r="J118" s="44"/>
      <c r="K118" s="44"/>
      <c r="L118" s="335" t="str">
        <f>L14</f>
        <v>RALLYES TIERRA 2021</v>
      </c>
      <c r="M118" s="335"/>
      <c r="N118" s="335"/>
      <c r="O118" s="335"/>
      <c r="P118" s="335"/>
      <c r="Q118" s="335"/>
      <c r="R118" s="335"/>
      <c r="S118" s="335"/>
      <c r="T118" s="335"/>
      <c r="U118" s="335"/>
      <c r="V118" s="335"/>
      <c r="W118" s="335"/>
      <c r="X118" s="335"/>
      <c r="Y118" s="335"/>
      <c r="Z118" s="44"/>
      <c r="AA118" s="44"/>
      <c r="AB118" s="44"/>
      <c r="AC118" s="44"/>
      <c r="AD118" s="44"/>
      <c r="AE118" s="44"/>
      <c r="AF118" s="44"/>
      <c r="AG118" s="44"/>
      <c r="AH118" s="39"/>
    </row>
    <row r="119" spans="2:35" ht="3.75" customHeight="1">
      <c r="B119" s="38"/>
      <c r="C119" s="5"/>
      <c r="D119" s="5"/>
      <c r="E119" s="5"/>
      <c r="F119" s="5"/>
      <c r="G119" s="5"/>
      <c r="H119" s="127"/>
      <c r="I119" s="127"/>
      <c r="J119" s="127"/>
      <c r="K119" s="127"/>
      <c r="L119" s="335"/>
      <c r="M119" s="335"/>
      <c r="N119" s="335"/>
      <c r="O119" s="335"/>
      <c r="P119" s="335"/>
      <c r="Q119" s="335"/>
      <c r="R119" s="335"/>
      <c r="S119" s="335"/>
      <c r="T119" s="335"/>
      <c r="U119" s="335"/>
      <c r="V119" s="335"/>
      <c r="W119" s="335"/>
      <c r="X119" s="335"/>
      <c r="Y119" s="335"/>
      <c r="Z119" s="127"/>
      <c r="AA119" s="127"/>
      <c r="AB119" s="127"/>
      <c r="AC119" s="127"/>
      <c r="AD119" s="127"/>
      <c r="AE119" s="127"/>
      <c r="AF119" s="127"/>
      <c r="AG119" s="127"/>
      <c r="AH119" s="39"/>
    </row>
    <row r="120" spans="2:35" ht="4.5" customHeight="1">
      <c r="B120" s="40">
        <v>3</v>
      </c>
      <c r="C120" s="5"/>
      <c r="D120" s="5"/>
      <c r="E120" s="5"/>
      <c r="F120" s="5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39"/>
    </row>
    <row r="121" spans="2:35" ht="10.5" customHeight="1">
      <c r="B121" s="40"/>
      <c r="C121" s="300" t="s">
        <v>20</v>
      </c>
      <c r="D121" s="301"/>
      <c r="E121" s="301"/>
      <c r="F121" s="301"/>
      <c r="G121" s="301"/>
      <c r="H121" s="301"/>
      <c r="I121" s="301"/>
      <c r="J121" s="301"/>
      <c r="K121" s="301"/>
      <c r="L121" s="301"/>
      <c r="M121" s="301"/>
      <c r="N121" s="301"/>
      <c r="O121" s="301"/>
      <c r="P121" s="301"/>
      <c r="Q121" s="301"/>
      <c r="R121" s="301"/>
      <c r="S121" s="301"/>
      <c r="T121" s="301"/>
      <c r="U121" s="301"/>
      <c r="V121" s="301"/>
      <c r="W121" s="301"/>
      <c r="X121" s="302"/>
      <c r="Y121" s="101"/>
      <c r="Z121" s="300" t="s">
        <v>82</v>
      </c>
      <c r="AA121" s="301"/>
      <c r="AB121" s="301"/>
      <c r="AC121" s="301"/>
      <c r="AD121" s="301"/>
      <c r="AE121" s="301"/>
      <c r="AF121" s="301"/>
      <c r="AG121" s="302"/>
      <c r="AH121" s="39"/>
    </row>
    <row r="122" spans="2:35" ht="6.75" customHeight="1">
      <c r="B122" s="40"/>
      <c r="C122" s="385" t="str">
        <f>C18</f>
        <v>I TC TIERRA VILLA DE FELIX</v>
      </c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7"/>
      <c r="Y122" s="101"/>
      <c r="Z122" s="391">
        <f>Z18</f>
        <v>44261</v>
      </c>
      <c r="AA122" s="392"/>
      <c r="AB122" s="392"/>
      <c r="AC122" s="392"/>
      <c r="AD122" s="392"/>
      <c r="AE122" s="392"/>
      <c r="AF122" s="392"/>
      <c r="AG122" s="393"/>
      <c r="AH122" s="39"/>
    </row>
    <row r="123" spans="2:35" ht="13.5" customHeight="1">
      <c r="B123" s="40"/>
      <c r="C123" s="388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90"/>
      <c r="Y123" s="101"/>
      <c r="Z123" s="394"/>
      <c r="AA123" s="395"/>
      <c r="AB123" s="395"/>
      <c r="AC123" s="395"/>
      <c r="AD123" s="395"/>
      <c r="AE123" s="395"/>
      <c r="AF123" s="395"/>
      <c r="AG123" s="396"/>
      <c r="AH123" s="39"/>
    </row>
    <row r="124" spans="2:35" ht="13.5" customHeight="1" thickBot="1">
      <c r="B124" s="40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67"/>
      <c r="AA124" s="167"/>
      <c r="AB124" s="167"/>
      <c r="AC124" s="167"/>
      <c r="AD124" s="167"/>
      <c r="AE124" s="167"/>
      <c r="AF124" s="167"/>
      <c r="AG124" s="167"/>
      <c r="AH124" s="39"/>
    </row>
    <row r="125" spans="2:35" ht="6.75" customHeight="1">
      <c r="B125" s="38"/>
      <c r="C125" s="304" t="s">
        <v>80</v>
      </c>
      <c r="D125" s="304"/>
      <c r="E125" s="304"/>
      <c r="F125" s="304"/>
      <c r="G125" s="372" t="str">
        <f>CONCATENATE(D44," ",L44," ",V44)</f>
        <v xml:space="preserve">  </v>
      </c>
      <c r="H125" s="372"/>
      <c r="I125" s="372"/>
      <c r="J125" s="372"/>
      <c r="K125" s="372"/>
      <c r="L125" s="372"/>
      <c r="M125" s="372"/>
      <c r="N125" s="372"/>
      <c r="O125" s="372"/>
      <c r="P125" s="372"/>
      <c r="Q125" s="372"/>
      <c r="R125" s="372"/>
      <c r="S125" s="372"/>
      <c r="T125" s="372"/>
      <c r="U125" s="372"/>
      <c r="V125" s="372"/>
      <c r="W125" s="372"/>
      <c r="X125" s="372"/>
      <c r="Y125" s="187"/>
      <c r="Z125" s="397" t="s">
        <v>174</v>
      </c>
      <c r="AA125" s="398"/>
      <c r="AB125" s="398"/>
      <c r="AC125" s="399"/>
      <c r="AD125" s="178"/>
      <c r="AE125" s="373" t="s">
        <v>72</v>
      </c>
      <c r="AF125" s="374"/>
      <c r="AG125" s="375"/>
      <c r="AH125" s="39"/>
    </row>
    <row r="126" spans="2:35" ht="6.75" customHeight="1" thickBot="1">
      <c r="B126" s="38"/>
      <c r="C126" s="304"/>
      <c r="D126" s="304"/>
      <c r="E126" s="304"/>
      <c r="F126" s="304"/>
      <c r="G126" s="372"/>
      <c r="H126" s="372"/>
      <c r="I126" s="372"/>
      <c r="J126" s="372"/>
      <c r="K126" s="372"/>
      <c r="L126" s="372"/>
      <c r="M126" s="372"/>
      <c r="N126" s="372"/>
      <c r="O126" s="372"/>
      <c r="P126" s="372"/>
      <c r="Q126" s="372"/>
      <c r="R126" s="372"/>
      <c r="S126" s="372"/>
      <c r="T126" s="372"/>
      <c r="U126" s="372"/>
      <c r="V126" s="372"/>
      <c r="W126" s="372"/>
      <c r="X126" s="372"/>
      <c r="Y126" s="187"/>
      <c r="Z126" s="400"/>
      <c r="AA126" s="401"/>
      <c r="AB126" s="401"/>
      <c r="AC126" s="402"/>
      <c r="AD126" s="178"/>
      <c r="AE126" s="376"/>
      <c r="AF126" s="377"/>
      <c r="AG126" s="378"/>
      <c r="AH126" s="39"/>
    </row>
    <row r="127" spans="2:35" ht="6.75" customHeight="1">
      <c r="B127" s="38"/>
      <c r="C127" s="304"/>
      <c r="D127" s="304"/>
      <c r="E127" s="304"/>
      <c r="F127" s="304"/>
      <c r="G127" s="372"/>
      <c r="H127" s="372"/>
      <c r="I127" s="372"/>
      <c r="J127" s="372"/>
      <c r="K127" s="372"/>
      <c r="L127" s="372"/>
      <c r="M127" s="372"/>
      <c r="N127" s="372"/>
      <c r="O127" s="372"/>
      <c r="P127" s="372"/>
      <c r="Q127" s="372"/>
      <c r="R127" s="372"/>
      <c r="S127" s="372"/>
      <c r="T127" s="372"/>
      <c r="U127" s="372"/>
      <c r="V127" s="372"/>
      <c r="W127" s="372"/>
      <c r="X127" s="372"/>
      <c r="Y127" s="187"/>
      <c r="Z127" s="264" t="str">
        <f>CONCATENATE(Q68," ",Q65)</f>
        <v xml:space="preserve"> </v>
      </c>
      <c r="AA127" s="265"/>
      <c r="AB127" s="265"/>
      <c r="AC127" s="266"/>
      <c r="AD127" s="179"/>
      <c r="AE127" s="379">
        <f>AE25</f>
        <v>0</v>
      </c>
      <c r="AF127" s="380"/>
      <c r="AG127" s="381"/>
      <c r="AH127" s="39"/>
    </row>
    <row r="128" spans="2:35" ht="6.75" customHeight="1">
      <c r="B128" s="38"/>
      <c r="C128" s="176"/>
      <c r="D128" s="176"/>
      <c r="E128" s="176"/>
      <c r="F128" s="176"/>
      <c r="G128" s="176"/>
      <c r="H128" s="176"/>
      <c r="I128" s="176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267"/>
      <c r="AA128" s="268"/>
      <c r="AB128" s="268"/>
      <c r="AC128" s="269"/>
      <c r="AD128" s="179"/>
      <c r="AE128" s="379"/>
      <c r="AF128" s="380"/>
      <c r="AG128" s="381"/>
      <c r="AH128" s="39"/>
    </row>
    <row r="129" spans="1:36" ht="6.75" customHeight="1">
      <c r="B129" s="38"/>
      <c r="C129" s="303" t="s">
        <v>161</v>
      </c>
      <c r="D129" s="303"/>
      <c r="E129" s="303"/>
      <c r="F129" s="303"/>
      <c r="G129" s="371" t="str">
        <f>CONCATENATE(C64," ",C66)</f>
        <v xml:space="preserve"> </v>
      </c>
      <c r="H129" s="371"/>
      <c r="I129" s="371"/>
      <c r="J129" s="371"/>
      <c r="K129" s="371"/>
      <c r="L129" s="371"/>
      <c r="M129" s="371"/>
      <c r="N129" s="371"/>
      <c r="O129" s="371"/>
      <c r="P129" s="371"/>
      <c r="Q129" s="371"/>
      <c r="R129" s="371"/>
      <c r="S129" s="371"/>
      <c r="T129" s="371"/>
      <c r="U129" s="371"/>
      <c r="V129" s="371"/>
      <c r="W129" s="371"/>
      <c r="X129" s="371"/>
      <c r="Y129" s="185"/>
      <c r="Z129" s="267"/>
      <c r="AA129" s="268"/>
      <c r="AB129" s="268"/>
      <c r="AC129" s="269"/>
      <c r="AD129" s="179"/>
      <c r="AE129" s="379"/>
      <c r="AF129" s="380"/>
      <c r="AG129" s="381"/>
      <c r="AH129" s="39"/>
    </row>
    <row r="130" spans="1:36" ht="6.75" customHeight="1">
      <c r="B130" s="38"/>
      <c r="C130" s="303"/>
      <c r="D130" s="303"/>
      <c r="E130" s="303"/>
      <c r="F130" s="303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371"/>
      <c r="Y130" s="185"/>
      <c r="Z130" s="267"/>
      <c r="AA130" s="268"/>
      <c r="AB130" s="268"/>
      <c r="AC130" s="269"/>
      <c r="AD130" s="179"/>
      <c r="AE130" s="379"/>
      <c r="AF130" s="380"/>
      <c r="AG130" s="381"/>
      <c r="AH130" s="39"/>
    </row>
    <row r="131" spans="1:36" ht="6" customHeight="1">
      <c r="B131" s="38"/>
      <c r="C131" s="303"/>
      <c r="D131" s="303"/>
      <c r="E131" s="303"/>
      <c r="F131" s="303"/>
      <c r="G131" s="371"/>
      <c r="H131" s="371"/>
      <c r="I131" s="371"/>
      <c r="J131" s="371"/>
      <c r="K131" s="371"/>
      <c r="L131" s="371"/>
      <c r="M131" s="371"/>
      <c r="N131" s="371"/>
      <c r="O131" s="371"/>
      <c r="P131" s="371"/>
      <c r="Q131" s="371"/>
      <c r="R131" s="371"/>
      <c r="S131" s="371"/>
      <c r="T131" s="371"/>
      <c r="U131" s="371"/>
      <c r="V131" s="371"/>
      <c r="W131" s="371"/>
      <c r="X131" s="371"/>
      <c r="Y131" s="185"/>
      <c r="Z131" s="267"/>
      <c r="AA131" s="268"/>
      <c r="AB131" s="268"/>
      <c r="AC131" s="269"/>
      <c r="AD131" s="179"/>
      <c r="AE131" s="379"/>
      <c r="AF131" s="380"/>
      <c r="AG131" s="381"/>
      <c r="AH131" s="39"/>
    </row>
    <row r="132" spans="1:36" ht="6" customHeight="1" thickBot="1">
      <c r="B132" s="38"/>
      <c r="C132" s="303"/>
      <c r="D132" s="303"/>
      <c r="E132" s="303"/>
      <c r="F132" s="303"/>
      <c r="G132" s="371"/>
      <c r="H132" s="371"/>
      <c r="I132" s="371"/>
      <c r="J132" s="371"/>
      <c r="K132" s="371"/>
      <c r="L132" s="371"/>
      <c r="M132" s="371"/>
      <c r="N132" s="371"/>
      <c r="O132" s="371"/>
      <c r="P132" s="371"/>
      <c r="Q132" s="371"/>
      <c r="R132" s="371"/>
      <c r="S132" s="371"/>
      <c r="T132" s="371"/>
      <c r="U132" s="371"/>
      <c r="V132" s="371"/>
      <c r="W132" s="371"/>
      <c r="X132" s="371"/>
      <c r="Y132" s="186"/>
      <c r="Z132" s="270"/>
      <c r="AA132" s="271"/>
      <c r="AB132" s="271"/>
      <c r="AC132" s="272"/>
      <c r="AD132" s="179"/>
      <c r="AE132" s="382"/>
      <c r="AF132" s="383"/>
      <c r="AG132" s="384"/>
      <c r="AH132" s="39"/>
    </row>
    <row r="133" spans="1:36" ht="5.25" customHeight="1">
      <c r="B133" s="40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67"/>
      <c r="AA133" s="167"/>
      <c r="AB133" s="167"/>
      <c r="AC133" s="167"/>
      <c r="AD133" s="167"/>
      <c r="AE133" s="167"/>
      <c r="AF133" s="167"/>
      <c r="AG133" s="167"/>
      <c r="AH133" s="39"/>
    </row>
    <row r="134" spans="1:36" ht="4.5" customHeight="1">
      <c r="B134" s="40"/>
      <c r="C134" s="20"/>
      <c r="D134" s="20"/>
      <c r="E134" s="20"/>
      <c r="F134" s="20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2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39"/>
    </row>
    <row r="135" spans="1:36" ht="22.5" customHeight="1">
      <c r="A135" s="141"/>
      <c r="B135" s="38"/>
      <c r="C135" s="260" t="s">
        <v>128</v>
      </c>
      <c r="D135" s="261"/>
      <c r="E135" s="261"/>
      <c r="F135" s="261"/>
      <c r="G135" s="261"/>
      <c r="H135" s="261"/>
      <c r="I135" s="261"/>
      <c r="J135" s="261"/>
      <c r="K135" s="261"/>
      <c r="L135" s="261"/>
      <c r="M135" s="261"/>
      <c r="N135" s="261"/>
      <c r="O135" s="261"/>
      <c r="P135" s="261"/>
      <c r="Q135" s="261"/>
      <c r="R135" s="261"/>
      <c r="S135" s="261"/>
      <c r="T135" s="261"/>
      <c r="U135" s="261"/>
      <c r="V135" s="261"/>
      <c r="W135" s="261"/>
      <c r="X135" s="261"/>
      <c r="Y135" s="261"/>
      <c r="Z135" s="261"/>
      <c r="AA135" s="261"/>
      <c r="AB135" s="261"/>
      <c r="AC135" s="261"/>
      <c r="AD135" s="261"/>
      <c r="AE135" s="261"/>
      <c r="AF135" s="261"/>
      <c r="AG135" s="261"/>
      <c r="AH135" s="39"/>
    </row>
    <row r="136" spans="1:36" ht="3" customHeight="1">
      <c r="A136" s="141"/>
      <c r="B136" s="38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B136" s="162"/>
      <c r="AC136" s="162"/>
      <c r="AD136" s="162"/>
      <c r="AE136" s="162"/>
      <c r="AF136" s="162"/>
      <c r="AG136" s="162"/>
      <c r="AH136" s="39"/>
    </row>
    <row r="137" spans="1:36" s="77" customFormat="1" ht="12" customHeight="1">
      <c r="A137" s="141"/>
      <c r="B137" s="38"/>
      <c r="C137" s="368" t="s">
        <v>130</v>
      </c>
      <c r="D137" s="368"/>
      <c r="E137" s="368"/>
      <c r="F137" s="368"/>
      <c r="G137" s="368"/>
      <c r="H137" s="368"/>
      <c r="I137" s="368"/>
      <c r="J137" s="368"/>
      <c r="K137" s="368"/>
      <c r="L137" s="368"/>
      <c r="M137" s="368"/>
      <c r="N137" s="368"/>
      <c r="O137" s="368"/>
      <c r="P137" s="368"/>
      <c r="Q137" s="368"/>
      <c r="R137" s="368"/>
      <c r="S137" s="368"/>
      <c r="T137" s="368"/>
      <c r="U137" s="368"/>
      <c r="V137" s="368"/>
      <c r="W137" s="368"/>
      <c r="X137" s="368"/>
      <c r="Y137" s="368"/>
      <c r="Z137" s="368"/>
      <c r="AA137" s="368"/>
      <c r="AB137" s="368"/>
      <c r="AC137" s="368"/>
      <c r="AD137" s="368"/>
      <c r="AE137" s="368"/>
      <c r="AF137" s="368"/>
      <c r="AG137" s="368"/>
      <c r="AH137" s="39"/>
    </row>
    <row r="138" spans="1:36" s="77" customFormat="1" ht="12" customHeight="1">
      <c r="A138" s="141"/>
      <c r="B138" s="38"/>
      <c r="C138" s="159"/>
      <c r="D138" s="614" t="s">
        <v>188</v>
      </c>
      <c r="E138" s="614"/>
      <c r="F138" s="614"/>
      <c r="G138" s="614"/>
      <c r="H138" s="614"/>
      <c r="I138" s="614"/>
      <c r="J138" s="614"/>
      <c r="K138" s="614"/>
      <c r="L138" s="614"/>
      <c r="M138" s="614"/>
      <c r="N138" s="614"/>
      <c r="O138" s="614"/>
      <c r="P138" s="614"/>
      <c r="Q138" s="614"/>
      <c r="R138" s="614"/>
      <c r="S138" s="614"/>
      <c r="T138" s="614"/>
      <c r="U138" s="614"/>
      <c r="V138" s="614"/>
      <c r="W138" s="614"/>
      <c r="X138" s="614"/>
      <c r="Y138" s="614"/>
      <c r="Z138" s="614"/>
      <c r="AA138" s="614"/>
      <c r="AB138" s="614"/>
      <c r="AC138" s="614"/>
      <c r="AD138" s="614"/>
      <c r="AE138" s="614"/>
      <c r="AF138" s="614"/>
      <c r="AG138" s="159"/>
      <c r="AH138" s="39"/>
    </row>
    <row r="139" spans="1:36" s="77" customFormat="1" ht="15" customHeight="1">
      <c r="A139" s="141"/>
      <c r="B139" s="38"/>
      <c r="C139" s="611" t="s">
        <v>131</v>
      </c>
      <c r="D139" s="612"/>
      <c r="E139" s="612"/>
      <c r="F139" s="612"/>
      <c r="G139" s="612"/>
      <c r="H139" s="612"/>
      <c r="I139" s="612"/>
      <c r="J139" s="612"/>
      <c r="K139" s="612"/>
      <c r="L139" s="612"/>
      <c r="M139" s="612"/>
      <c r="N139" s="612"/>
      <c r="O139" s="612"/>
      <c r="P139" s="613"/>
      <c r="Q139" s="413" t="s">
        <v>80</v>
      </c>
      <c r="R139" s="414"/>
      <c r="S139" s="414"/>
      <c r="T139" s="414"/>
      <c r="U139" s="414"/>
      <c r="V139" s="414"/>
      <c r="W139" s="414"/>
      <c r="X139" s="414"/>
      <c r="Y139" s="415"/>
      <c r="Z139" s="416" t="s">
        <v>122</v>
      </c>
      <c r="AA139" s="417"/>
      <c r="AB139" s="417"/>
      <c r="AC139" s="417"/>
      <c r="AD139" s="417"/>
      <c r="AE139" s="417"/>
      <c r="AF139" s="417"/>
      <c r="AG139" s="418"/>
      <c r="AH139" s="39"/>
    </row>
    <row r="140" spans="1:36" s="77" customFormat="1" ht="15" customHeight="1">
      <c r="A140" s="141"/>
      <c r="B140" s="38"/>
      <c r="C140" s="317" t="s">
        <v>173</v>
      </c>
      <c r="D140" s="318"/>
      <c r="E140" s="318"/>
      <c r="F140" s="318"/>
      <c r="G140" s="318"/>
      <c r="H140" s="318"/>
      <c r="I140" s="318"/>
      <c r="J140" s="318"/>
      <c r="K140" s="318"/>
      <c r="L140" s="318"/>
      <c r="M140" s="318"/>
      <c r="N140" s="318"/>
      <c r="O140" s="318"/>
      <c r="P140" s="319"/>
      <c r="Q140" s="586" t="s">
        <v>166</v>
      </c>
      <c r="R140" s="587"/>
      <c r="S140" s="324"/>
      <c r="T140" s="324"/>
      <c r="U140" s="324"/>
      <c r="V140" s="324"/>
      <c r="W140" s="324"/>
      <c r="X140" s="324"/>
      <c r="Y140" s="325"/>
      <c r="Z140" s="586" t="s">
        <v>166</v>
      </c>
      <c r="AA140" s="587"/>
      <c r="AB140" s="324"/>
      <c r="AC140" s="324"/>
      <c r="AD140" s="324"/>
      <c r="AE140" s="324"/>
      <c r="AF140" s="324"/>
      <c r="AG140" s="325"/>
      <c r="AH140" s="39"/>
    </row>
    <row r="141" spans="1:36" s="77" customFormat="1" ht="15" customHeight="1">
      <c r="A141" s="141"/>
      <c r="B141" s="38"/>
      <c r="C141" s="317" t="s">
        <v>167</v>
      </c>
      <c r="D141" s="318"/>
      <c r="E141" s="318"/>
      <c r="F141" s="318"/>
      <c r="G141" s="318"/>
      <c r="H141" s="318"/>
      <c r="I141" s="318"/>
      <c r="J141" s="318"/>
      <c r="K141" s="318"/>
      <c r="L141" s="318"/>
      <c r="M141" s="318"/>
      <c r="N141" s="318"/>
      <c r="O141" s="318"/>
      <c r="P141" s="319"/>
      <c r="Q141" s="320" t="s">
        <v>129</v>
      </c>
      <c r="R141" s="321"/>
      <c r="S141" s="321"/>
      <c r="T141" s="321"/>
      <c r="U141" s="321"/>
      <c r="V141" s="321"/>
      <c r="W141" s="321"/>
      <c r="X141" s="321"/>
      <c r="Y141" s="322"/>
      <c r="Z141" s="323" t="s">
        <v>129</v>
      </c>
      <c r="AA141" s="324"/>
      <c r="AB141" s="324"/>
      <c r="AC141" s="324"/>
      <c r="AD141" s="324"/>
      <c r="AE141" s="324"/>
      <c r="AF141" s="324"/>
      <c r="AG141" s="325"/>
      <c r="AH141" s="39"/>
    </row>
    <row r="142" spans="1:36" s="77" customFormat="1" ht="15" customHeight="1">
      <c r="A142" s="141"/>
      <c r="B142" s="38"/>
      <c r="C142" s="317" t="s">
        <v>168</v>
      </c>
      <c r="D142" s="318"/>
      <c r="E142" s="318"/>
      <c r="F142" s="318"/>
      <c r="G142" s="318"/>
      <c r="H142" s="318"/>
      <c r="I142" s="318"/>
      <c r="J142" s="318"/>
      <c r="K142" s="318"/>
      <c r="L142" s="318"/>
      <c r="M142" s="318"/>
      <c r="N142" s="318"/>
      <c r="O142" s="318"/>
      <c r="P142" s="319"/>
      <c r="Q142" s="320" t="s">
        <v>129</v>
      </c>
      <c r="R142" s="321"/>
      <c r="S142" s="321"/>
      <c r="T142" s="321"/>
      <c r="U142" s="321"/>
      <c r="V142" s="321"/>
      <c r="W142" s="321"/>
      <c r="X142" s="321"/>
      <c r="Y142" s="322"/>
      <c r="Z142" s="323" t="s">
        <v>129</v>
      </c>
      <c r="AA142" s="324"/>
      <c r="AB142" s="324"/>
      <c r="AC142" s="324"/>
      <c r="AD142" s="324"/>
      <c r="AE142" s="324"/>
      <c r="AF142" s="324"/>
      <c r="AG142" s="325"/>
      <c r="AH142" s="39"/>
    </row>
    <row r="143" spans="1:36" s="77" customFormat="1" ht="15" customHeight="1">
      <c r="A143" s="141"/>
      <c r="B143" s="38"/>
      <c r="C143" s="317" t="s">
        <v>169</v>
      </c>
      <c r="D143" s="318"/>
      <c r="E143" s="318"/>
      <c r="F143" s="318"/>
      <c r="G143" s="318"/>
      <c r="H143" s="318"/>
      <c r="I143" s="318"/>
      <c r="J143" s="318"/>
      <c r="K143" s="318"/>
      <c r="L143" s="318"/>
      <c r="M143" s="318"/>
      <c r="N143" s="318"/>
      <c r="O143" s="318"/>
      <c r="P143" s="319"/>
      <c r="Q143" s="320" t="s">
        <v>129</v>
      </c>
      <c r="R143" s="321"/>
      <c r="S143" s="321"/>
      <c r="T143" s="321"/>
      <c r="U143" s="321"/>
      <c r="V143" s="321"/>
      <c r="W143" s="321"/>
      <c r="X143" s="321"/>
      <c r="Y143" s="322"/>
      <c r="Z143" s="323" t="s">
        <v>129</v>
      </c>
      <c r="AA143" s="324"/>
      <c r="AB143" s="324"/>
      <c r="AC143" s="324"/>
      <c r="AD143" s="324"/>
      <c r="AE143" s="324"/>
      <c r="AF143" s="324"/>
      <c r="AG143" s="325"/>
      <c r="AH143" s="39"/>
    </row>
    <row r="144" spans="1:36" customFormat="1" ht="6" customHeight="1">
      <c r="A144" s="141"/>
      <c r="B144" s="180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2"/>
      <c r="AI144" s="77"/>
      <c r="AJ144" s="77"/>
    </row>
    <row r="145" spans="1:36" s="77" customFormat="1" ht="15" customHeight="1">
      <c r="A145" s="141"/>
      <c r="B145" s="38"/>
      <c r="C145" s="404" t="s">
        <v>352</v>
      </c>
      <c r="D145" s="405"/>
      <c r="E145" s="405"/>
      <c r="F145" s="405"/>
      <c r="G145" s="405"/>
      <c r="H145" s="405"/>
      <c r="I145" s="405"/>
      <c r="J145" s="405"/>
      <c r="K145" s="405"/>
      <c r="L145" s="406"/>
      <c r="M145" s="369" t="s">
        <v>132</v>
      </c>
      <c r="N145" s="369"/>
      <c r="O145" s="369"/>
      <c r="P145" s="369"/>
      <c r="Q145" s="323"/>
      <c r="R145" s="324"/>
      <c r="S145" s="324"/>
      <c r="T145" s="324"/>
      <c r="U145" s="324"/>
      <c r="V145" s="324"/>
      <c r="W145" s="324"/>
      <c r="X145" s="324"/>
      <c r="Y145" s="325"/>
      <c r="Z145" s="323"/>
      <c r="AA145" s="324"/>
      <c r="AB145" s="324"/>
      <c r="AC145" s="324"/>
      <c r="AD145" s="324"/>
      <c r="AE145" s="324"/>
      <c r="AF145" s="324"/>
      <c r="AG145" s="325"/>
      <c r="AH145" s="39"/>
    </row>
    <row r="146" spans="1:36" s="77" customFormat="1" ht="15" customHeight="1">
      <c r="A146" s="141"/>
      <c r="B146" s="38"/>
      <c r="C146" s="407"/>
      <c r="D146" s="408"/>
      <c r="E146" s="408"/>
      <c r="F146" s="408"/>
      <c r="G146" s="408"/>
      <c r="H146" s="408"/>
      <c r="I146" s="408"/>
      <c r="J146" s="408"/>
      <c r="K146" s="408"/>
      <c r="L146" s="409"/>
      <c r="M146" s="369" t="s">
        <v>58</v>
      </c>
      <c r="N146" s="369"/>
      <c r="O146" s="369"/>
      <c r="P146" s="369"/>
      <c r="Q146" s="323"/>
      <c r="R146" s="324"/>
      <c r="S146" s="324"/>
      <c r="T146" s="324"/>
      <c r="U146" s="324"/>
      <c r="V146" s="324"/>
      <c r="W146" s="324"/>
      <c r="X146" s="324"/>
      <c r="Y146" s="325"/>
      <c r="Z146" s="323"/>
      <c r="AA146" s="324"/>
      <c r="AB146" s="324"/>
      <c r="AC146" s="324"/>
      <c r="AD146" s="324"/>
      <c r="AE146" s="324"/>
      <c r="AF146" s="324"/>
      <c r="AG146" s="325"/>
      <c r="AH146" s="39"/>
    </row>
    <row r="147" spans="1:36" s="77" customFormat="1" ht="15" customHeight="1">
      <c r="A147" s="141"/>
      <c r="B147" s="38"/>
      <c r="C147" s="410"/>
      <c r="D147" s="411"/>
      <c r="E147" s="411"/>
      <c r="F147" s="411"/>
      <c r="G147" s="411"/>
      <c r="H147" s="411"/>
      <c r="I147" s="411"/>
      <c r="J147" s="411"/>
      <c r="K147" s="411"/>
      <c r="L147" s="412"/>
      <c r="M147" s="369" t="s">
        <v>59</v>
      </c>
      <c r="N147" s="369"/>
      <c r="O147" s="369"/>
      <c r="P147" s="369"/>
      <c r="Q147" s="323"/>
      <c r="R147" s="324"/>
      <c r="S147" s="324"/>
      <c r="T147" s="324"/>
      <c r="U147" s="324"/>
      <c r="V147" s="324"/>
      <c r="W147" s="324"/>
      <c r="X147" s="324"/>
      <c r="Y147" s="325"/>
      <c r="Z147" s="323"/>
      <c r="AA147" s="324"/>
      <c r="AB147" s="324"/>
      <c r="AC147" s="324"/>
      <c r="AD147" s="324"/>
      <c r="AE147" s="324"/>
      <c r="AF147" s="324"/>
      <c r="AG147" s="325"/>
      <c r="AH147" s="39"/>
    </row>
    <row r="148" spans="1:36" customFormat="1" ht="6" customHeight="1">
      <c r="A148" s="141"/>
      <c r="B148" s="180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3"/>
      <c r="N148" s="183"/>
      <c r="O148" s="183"/>
      <c r="P148" s="183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2"/>
      <c r="AI148" s="77"/>
      <c r="AJ148" s="77"/>
    </row>
    <row r="149" spans="1:36" s="77" customFormat="1" ht="15" customHeight="1">
      <c r="A149" s="141"/>
      <c r="B149" s="38"/>
      <c r="C149" s="615" t="s">
        <v>246</v>
      </c>
      <c r="D149" s="616"/>
      <c r="E149" s="616"/>
      <c r="F149" s="616"/>
      <c r="G149" s="616"/>
      <c r="H149" s="616"/>
      <c r="I149" s="616"/>
      <c r="J149" s="616"/>
      <c r="K149" s="616"/>
      <c r="L149" s="617"/>
      <c r="M149" s="369" t="s">
        <v>132</v>
      </c>
      <c r="N149" s="369"/>
      <c r="O149" s="369"/>
      <c r="P149" s="369"/>
      <c r="Q149" s="323"/>
      <c r="R149" s="324"/>
      <c r="S149" s="324"/>
      <c r="T149" s="324"/>
      <c r="U149" s="324"/>
      <c r="V149" s="324"/>
      <c r="W149" s="324"/>
      <c r="X149" s="324"/>
      <c r="Y149" s="325"/>
      <c r="Z149" s="323"/>
      <c r="AA149" s="324"/>
      <c r="AB149" s="324"/>
      <c r="AC149" s="324"/>
      <c r="AD149" s="324"/>
      <c r="AE149" s="324"/>
      <c r="AF149" s="324"/>
      <c r="AG149" s="325"/>
      <c r="AH149" s="39"/>
    </row>
    <row r="150" spans="1:36" s="77" customFormat="1" ht="15" customHeight="1">
      <c r="A150" s="141"/>
      <c r="B150" s="38"/>
      <c r="C150" s="618"/>
      <c r="D150" s="619"/>
      <c r="E150" s="619"/>
      <c r="F150" s="619"/>
      <c r="G150" s="619"/>
      <c r="H150" s="619"/>
      <c r="I150" s="619"/>
      <c r="J150" s="619"/>
      <c r="K150" s="619"/>
      <c r="L150" s="620"/>
      <c r="M150" s="369" t="s">
        <v>58</v>
      </c>
      <c r="N150" s="369"/>
      <c r="O150" s="369"/>
      <c r="P150" s="369"/>
      <c r="Q150" s="323"/>
      <c r="R150" s="324"/>
      <c r="S150" s="324"/>
      <c r="T150" s="324"/>
      <c r="U150" s="324"/>
      <c r="V150" s="324"/>
      <c r="W150" s="324"/>
      <c r="X150" s="324"/>
      <c r="Y150" s="325"/>
      <c r="Z150" s="323"/>
      <c r="AA150" s="324"/>
      <c r="AB150" s="324"/>
      <c r="AC150" s="324"/>
      <c r="AD150" s="324"/>
      <c r="AE150" s="324"/>
      <c r="AF150" s="324"/>
      <c r="AG150" s="325"/>
      <c r="AH150" s="39"/>
    </row>
    <row r="151" spans="1:36" s="77" customFormat="1" ht="15" customHeight="1">
      <c r="A151" s="141"/>
      <c r="B151" s="38"/>
      <c r="C151" s="621"/>
      <c r="D151" s="622"/>
      <c r="E151" s="622"/>
      <c r="F151" s="622"/>
      <c r="G151" s="622"/>
      <c r="H151" s="622"/>
      <c r="I151" s="622"/>
      <c r="J151" s="622"/>
      <c r="K151" s="622"/>
      <c r="L151" s="623"/>
      <c r="M151" s="369" t="s">
        <v>59</v>
      </c>
      <c r="N151" s="369"/>
      <c r="O151" s="369"/>
      <c r="P151" s="369"/>
      <c r="Q151" s="323"/>
      <c r="R151" s="324"/>
      <c r="S151" s="324"/>
      <c r="T151" s="324"/>
      <c r="U151" s="324"/>
      <c r="V151" s="324"/>
      <c r="W151" s="324"/>
      <c r="X151" s="324"/>
      <c r="Y151" s="325"/>
      <c r="Z151" s="323"/>
      <c r="AA151" s="324"/>
      <c r="AB151" s="324"/>
      <c r="AC151" s="324"/>
      <c r="AD151" s="324"/>
      <c r="AE151" s="324"/>
      <c r="AF151" s="324"/>
      <c r="AG151" s="325"/>
      <c r="AH151" s="39"/>
    </row>
    <row r="152" spans="1:36" ht="15" customHeight="1">
      <c r="A152" s="141"/>
      <c r="B152" s="38"/>
      <c r="C152" s="626" t="s">
        <v>133</v>
      </c>
      <c r="D152" s="626"/>
      <c r="E152" s="626"/>
      <c r="F152" s="626"/>
      <c r="G152" s="626"/>
      <c r="H152" s="626"/>
      <c r="I152" s="626"/>
      <c r="J152" s="626"/>
      <c r="K152" s="626"/>
      <c r="L152" s="626"/>
      <c r="M152" s="369" t="s">
        <v>132</v>
      </c>
      <c r="N152" s="369"/>
      <c r="O152" s="369"/>
      <c r="P152" s="369"/>
      <c r="Q152" s="323"/>
      <c r="R152" s="324"/>
      <c r="S152" s="324"/>
      <c r="T152" s="324"/>
      <c r="U152" s="324"/>
      <c r="V152" s="324"/>
      <c r="W152" s="324"/>
      <c r="X152" s="324"/>
      <c r="Y152" s="325"/>
      <c r="Z152" s="323"/>
      <c r="AA152" s="324"/>
      <c r="AB152" s="324"/>
      <c r="AC152" s="324"/>
      <c r="AD152" s="324"/>
      <c r="AE152" s="324"/>
      <c r="AF152" s="324"/>
      <c r="AG152" s="325"/>
      <c r="AH152" s="39"/>
    </row>
    <row r="153" spans="1:36" customFormat="1" ht="6" customHeight="1">
      <c r="A153" s="141"/>
      <c r="B153" s="180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2"/>
      <c r="AI153" s="77"/>
      <c r="AJ153" s="77"/>
    </row>
    <row r="154" spans="1:36" ht="15" customHeight="1">
      <c r="A154" s="141"/>
      <c r="B154" s="38"/>
      <c r="C154" s="624" t="s">
        <v>134</v>
      </c>
      <c r="D154" s="625"/>
      <c r="E154" s="625"/>
      <c r="F154" s="625"/>
      <c r="G154" s="625"/>
      <c r="H154" s="625"/>
      <c r="I154" s="625"/>
      <c r="J154" s="625"/>
      <c r="K154" s="625"/>
      <c r="L154" s="625"/>
      <c r="M154" s="625"/>
      <c r="N154" s="625"/>
      <c r="O154" s="625"/>
      <c r="P154" s="625"/>
      <c r="Q154" s="625"/>
      <c r="R154" s="625"/>
      <c r="S154" s="625"/>
      <c r="T154" s="625"/>
      <c r="U154" s="625"/>
      <c r="V154" s="625"/>
      <c r="W154" s="625"/>
      <c r="X154" s="625"/>
      <c r="Y154" s="625"/>
      <c r="Z154" s="625"/>
      <c r="AA154" s="625"/>
      <c r="AB154" s="625"/>
      <c r="AC154" s="625"/>
      <c r="AD154" s="625"/>
      <c r="AE154" s="625"/>
      <c r="AF154" s="625"/>
      <c r="AG154" s="625"/>
      <c r="AH154" s="39"/>
    </row>
    <row r="155" spans="1:36" customFormat="1" ht="6" customHeight="1">
      <c r="A155" s="141"/>
      <c r="B155" s="180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2"/>
      <c r="AI155" s="77"/>
      <c r="AJ155" s="77"/>
    </row>
    <row r="156" spans="1:36" ht="15" customHeight="1">
      <c r="A156" s="141"/>
      <c r="B156" s="38"/>
      <c r="C156" s="633" t="s">
        <v>135</v>
      </c>
      <c r="D156" s="634"/>
      <c r="E156" s="635"/>
      <c r="F156" s="633" t="s">
        <v>80</v>
      </c>
      <c r="G156" s="634"/>
      <c r="H156" s="634"/>
      <c r="I156" s="634"/>
      <c r="J156" s="634"/>
      <c r="K156" s="635"/>
      <c r="L156" s="633" t="s">
        <v>122</v>
      </c>
      <c r="M156" s="634"/>
      <c r="N156" s="634"/>
      <c r="O156" s="634"/>
      <c r="P156" s="635"/>
      <c r="Q156" s="633" t="s">
        <v>136</v>
      </c>
      <c r="R156" s="634"/>
      <c r="S156" s="634"/>
      <c r="T156" s="634"/>
      <c r="U156" s="635"/>
      <c r="V156" s="633" t="s">
        <v>80</v>
      </c>
      <c r="W156" s="634"/>
      <c r="X156" s="634"/>
      <c r="Y156" s="634"/>
      <c r="Z156" s="634"/>
      <c r="AA156" s="635"/>
      <c r="AB156" s="633" t="s">
        <v>122</v>
      </c>
      <c r="AC156" s="634"/>
      <c r="AD156" s="634"/>
      <c r="AE156" s="634"/>
      <c r="AF156" s="634"/>
      <c r="AG156" s="635"/>
      <c r="AH156" s="39"/>
    </row>
    <row r="157" spans="1:36" ht="15" customHeight="1">
      <c r="B157" s="38"/>
      <c r="C157" s="627" t="s">
        <v>137</v>
      </c>
      <c r="D157" s="628"/>
      <c r="E157" s="629"/>
      <c r="F157" s="323"/>
      <c r="G157" s="324"/>
      <c r="H157" s="324"/>
      <c r="I157" s="324"/>
      <c r="J157" s="324"/>
      <c r="K157" s="325"/>
      <c r="L157" s="323"/>
      <c r="M157" s="324"/>
      <c r="N157" s="324"/>
      <c r="O157" s="324"/>
      <c r="P157" s="324"/>
      <c r="Q157" s="627" t="s">
        <v>137</v>
      </c>
      <c r="R157" s="628"/>
      <c r="S157" s="628"/>
      <c r="T157" s="628"/>
      <c r="U157" s="629"/>
      <c r="V157" s="323"/>
      <c r="W157" s="324"/>
      <c r="X157" s="324"/>
      <c r="Y157" s="324"/>
      <c r="Z157" s="324"/>
      <c r="AA157" s="325"/>
      <c r="AB157" s="323"/>
      <c r="AC157" s="324"/>
      <c r="AD157" s="324"/>
      <c r="AE157" s="324"/>
      <c r="AF157" s="324"/>
      <c r="AG157" s="325"/>
      <c r="AH157" s="39"/>
    </row>
    <row r="158" spans="1:36" ht="15" customHeight="1">
      <c r="B158" s="38"/>
      <c r="C158" s="627" t="s">
        <v>132</v>
      </c>
      <c r="D158" s="628"/>
      <c r="E158" s="629"/>
      <c r="F158" s="323"/>
      <c r="G158" s="324"/>
      <c r="H158" s="324"/>
      <c r="I158" s="324"/>
      <c r="J158" s="324"/>
      <c r="K158" s="325"/>
      <c r="L158" s="323"/>
      <c r="M158" s="324"/>
      <c r="N158" s="324"/>
      <c r="O158" s="324"/>
      <c r="P158" s="325"/>
      <c r="Q158" s="627" t="s">
        <v>132</v>
      </c>
      <c r="R158" s="628"/>
      <c r="S158" s="628"/>
      <c r="T158" s="628"/>
      <c r="U158" s="629"/>
      <c r="V158" s="323"/>
      <c r="W158" s="324"/>
      <c r="X158" s="324"/>
      <c r="Y158" s="324"/>
      <c r="Z158" s="324"/>
      <c r="AA158" s="325"/>
      <c r="AB158" s="323"/>
      <c r="AC158" s="324"/>
      <c r="AD158" s="324"/>
      <c r="AE158" s="324"/>
      <c r="AF158" s="324"/>
      <c r="AG158" s="325"/>
      <c r="AH158" s="39"/>
    </row>
    <row r="159" spans="1:36" ht="15" customHeight="1">
      <c r="B159" s="38"/>
      <c r="C159" s="627" t="s">
        <v>58</v>
      </c>
      <c r="D159" s="628"/>
      <c r="E159" s="629"/>
      <c r="F159" s="323"/>
      <c r="G159" s="324"/>
      <c r="H159" s="324"/>
      <c r="I159" s="324"/>
      <c r="J159" s="324"/>
      <c r="K159" s="325"/>
      <c r="L159" s="323"/>
      <c r="M159" s="324"/>
      <c r="N159" s="324"/>
      <c r="O159" s="324"/>
      <c r="P159" s="325"/>
      <c r="Q159" s="627" t="s">
        <v>138</v>
      </c>
      <c r="R159" s="628"/>
      <c r="S159" s="628"/>
      <c r="T159" s="628"/>
      <c r="U159" s="629"/>
      <c r="V159" s="323"/>
      <c r="W159" s="324"/>
      <c r="X159" s="324"/>
      <c r="Y159" s="324"/>
      <c r="Z159" s="324"/>
      <c r="AA159" s="325"/>
      <c r="AB159" s="323"/>
      <c r="AC159" s="324"/>
      <c r="AD159" s="324"/>
      <c r="AE159" s="324"/>
      <c r="AF159" s="324"/>
      <c r="AG159" s="325"/>
      <c r="AH159" s="39"/>
    </row>
    <row r="160" spans="1:36" ht="15" customHeight="1">
      <c r="B160" s="38"/>
      <c r="C160" s="627" t="s">
        <v>139</v>
      </c>
      <c r="D160" s="628"/>
      <c r="E160" s="629"/>
      <c r="F160" s="323"/>
      <c r="G160" s="324"/>
      <c r="H160" s="324"/>
      <c r="I160" s="324"/>
      <c r="J160" s="324"/>
      <c r="K160" s="325"/>
      <c r="L160" s="323"/>
      <c r="M160" s="324"/>
      <c r="N160" s="324"/>
      <c r="O160" s="324"/>
      <c r="P160" s="325"/>
      <c r="Q160" s="630"/>
      <c r="R160" s="631"/>
      <c r="S160" s="631"/>
      <c r="T160" s="631"/>
      <c r="U160" s="632"/>
      <c r="V160" s="323"/>
      <c r="W160" s="324"/>
      <c r="X160" s="324"/>
      <c r="Y160" s="324"/>
      <c r="Z160" s="324"/>
      <c r="AA160" s="325"/>
      <c r="AB160" s="323"/>
      <c r="AC160" s="324"/>
      <c r="AD160" s="324"/>
      <c r="AE160" s="324"/>
      <c r="AF160" s="324"/>
      <c r="AG160" s="325"/>
      <c r="AH160" s="39"/>
    </row>
    <row r="161" spans="1:36" customFormat="1" ht="6" customHeight="1">
      <c r="A161" s="141"/>
      <c r="B161" s="180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2"/>
      <c r="AI161" s="77"/>
      <c r="AJ161" s="77"/>
    </row>
    <row r="162" spans="1:36" ht="15" customHeight="1">
      <c r="A162" s="141"/>
      <c r="B162" s="38"/>
      <c r="C162" s="641" t="s">
        <v>140</v>
      </c>
      <c r="D162" s="642"/>
      <c r="E162" s="642"/>
      <c r="F162" s="642"/>
      <c r="G162" s="642"/>
      <c r="H162" s="642"/>
      <c r="I162" s="642"/>
      <c r="J162" s="642"/>
      <c r="K162" s="642"/>
      <c r="L162" s="643"/>
      <c r="M162" s="627" t="s">
        <v>142</v>
      </c>
      <c r="N162" s="628"/>
      <c r="O162" s="628"/>
      <c r="P162" s="629"/>
      <c r="Q162" s="627" t="s">
        <v>137</v>
      </c>
      <c r="R162" s="628"/>
      <c r="S162" s="628"/>
      <c r="T162" s="628"/>
      <c r="U162" s="629"/>
      <c r="V162" s="323"/>
      <c r="W162" s="324"/>
      <c r="X162" s="325"/>
      <c r="Y162" s="627" t="s">
        <v>147</v>
      </c>
      <c r="Z162" s="628"/>
      <c r="AA162" s="628"/>
      <c r="AB162" s="629"/>
      <c r="AC162" s="323"/>
      <c r="AD162" s="324"/>
      <c r="AE162" s="324"/>
      <c r="AF162" s="324"/>
      <c r="AG162" s="325"/>
      <c r="AH162" s="39"/>
    </row>
    <row r="163" spans="1:36" ht="15" customHeight="1">
      <c r="A163" s="141"/>
      <c r="B163" s="38"/>
      <c r="C163" s="644"/>
      <c r="D163" s="645"/>
      <c r="E163" s="645"/>
      <c r="F163" s="645"/>
      <c r="G163" s="645"/>
      <c r="H163" s="645"/>
      <c r="I163" s="645"/>
      <c r="J163" s="645"/>
      <c r="K163" s="645"/>
      <c r="L163" s="646"/>
      <c r="M163" s="627" t="s">
        <v>141</v>
      </c>
      <c r="N163" s="628"/>
      <c r="O163" s="628"/>
      <c r="P163" s="629"/>
      <c r="Q163" s="627" t="s">
        <v>143</v>
      </c>
      <c r="R163" s="628"/>
      <c r="S163" s="628"/>
      <c r="T163" s="628"/>
      <c r="U163" s="629"/>
      <c r="V163" s="323"/>
      <c r="W163" s="324"/>
      <c r="X163" s="325"/>
      <c r="Y163" s="638" t="s">
        <v>144</v>
      </c>
      <c r="Z163" s="639"/>
      <c r="AA163" s="639"/>
      <c r="AB163" s="639"/>
      <c r="AC163" s="639"/>
      <c r="AD163" s="639"/>
      <c r="AE163" s="639"/>
      <c r="AF163" s="639"/>
      <c r="AG163" s="640"/>
      <c r="AH163" s="39"/>
    </row>
    <row r="164" spans="1:36" customFormat="1" ht="6" customHeight="1">
      <c r="A164" s="141"/>
      <c r="B164" s="180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3"/>
      <c r="N164" s="183"/>
      <c r="O164" s="183"/>
      <c r="P164" s="183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2"/>
      <c r="AI164" s="77"/>
      <c r="AJ164" s="77"/>
    </row>
    <row r="165" spans="1:36" ht="15" customHeight="1">
      <c r="A165" s="141"/>
      <c r="B165" s="38"/>
      <c r="C165" s="413" t="s">
        <v>145</v>
      </c>
      <c r="D165" s="414"/>
      <c r="E165" s="414"/>
      <c r="F165" s="414"/>
      <c r="G165" s="414"/>
      <c r="H165" s="414"/>
      <c r="I165" s="414"/>
      <c r="J165" s="414"/>
      <c r="K165" s="414"/>
      <c r="L165" s="415"/>
      <c r="M165" s="369" t="s">
        <v>132</v>
      </c>
      <c r="N165" s="369"/>
      <c r="O165" s="369"/>
      <c r="P165" s="369"/>
      <c r="Q165" s="323"/>
      <c r="R165" s="324"/>
      <c r="S165" s="324"/>
      <c r="T165" s="324"/>
      <c r="U165" s="324"/>
      <c r="V165" s="324"/>
      <c r="W165" s="324"/>
      <c r="X165" s="325"/>
      <c r="Y165" s="627" t="s">
        <v>201</v>
      </c>
      <c r="Z165" s="628"/>
      <c r="AA165" s="628"/>
      <c r="AB165" s="629"/>
      <c r="AC165" s="323"/>
      <c r="AD165" s="324"/>
      <c r="AE165" s="324"/>
      <c r="AF165" s="324"/>
      <c r="AG165" s="325"/>
      <c r="AH165" s="39"/>
    </row>
    <row r="166" spans="1:36" customFormat="1" ht="6" customHeight="1">
      <c r="A166" s="141"/>
      <c r="B166" s="180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2"/>
      <c r="AI166" s="77"/>
      <c r="AJ166" s="77"/>
    </row>
    <row r="167" spans="1:36" ht="15" customHeight="1">
      <c r="A167" s="141"/>
      <c r="B167" s="38"/>
      <c r="C167" s="636" t="s">
        <v>146</v>
      </c>
      <c r="D167" s="637"/>
      <c r="E167" s="637"/>
      <c r="F167" s="637"/>
      <c r="G167" s="637"/>
      <c r="H167" s="637"/>
      <c r="I167" s="637"/>
      <c r="J167" s="637"/>
      <c r="K167" s="637"/>
      <c r="L167" s="637"/>
      <c r="M167" s="637"/>
      <c r="N167" s="637"/>
      <c r="O167" s="637"/>
      <c r="P167" s="637"/>
      <c r="Q167" s="637"/>
      <c r="R167" s="637"/>
      <c r="S167" s="637"/>
      <c r="T167" s="637"/>
      <c r="U167" s="637"/>
      <c r="V167" s="637"/>
      <c r="W167" s="637"/>
      <c r="X167" s="637"/>
      <c r="Y167" s="637"/>
      <c r="Z167" s="637"/>
      <c r="AA167" s="637"/>
      <c r="AB167" s="637"/>
      <c r="AC167" s="637"/>
      <c r="AD167" s="637"/>
      <c r="AE167" s="637"/>
      <c r="AF167" s="637"/>
      <c r="AG167" s="637"/>
      <c r="AH167" s="39"/>
    </row>
    <row r="168" spans="1:36" ht="15" customHeight="1">
      <c r="B168" s="38"/>
      <c r="C168" s="630" t="s">
        <v>148</v>
      </c>
      <c r="D168" s="631"/>
      <c r="E168" s="631"/>
      <c r="F168" s="631"/>
      <c r="G168" s="632"/>
      <c r="H168" s="164"/>
      <c r="I168" s="630" t="s">
        <v>154</v>
      </c>
      <c r="J168" s="631"/>
      <c r="K168" s="631"/>
      <c r="L168" s="631"/>
      <c r="M168" s="631"/>
      <c r="N168" s="632"/>
      <c r="O168" s="630"/>
      <c r="P168" s="632"/>
      <c r="Q168" s="139"/>
      <c r="R168" s="161"/>
      <c r="S168" s="161"/>
      <c r="T168" s="161"/>
      <c r="U168" s="161"/>
      <c r="V168" s="161"/>
      <c r="W168" s="161"/>
      <c r="X168" s="161"/>
      <c r="Y168" s="161"/>
      <c r="Z168" s="161"/>
      <c r="AA168" s="161"/>
      <c r="AB168" s="161"/>
      <c r="AC168" s="161"/>
      <c r="AD168" s="161"/>
      <c r="AE168" s="161"/>
      <c r="AF168" s="161"/>
      <c r="AG168" s="140"/>
      <c r="AH168" s="39"/>
    </row>
    <row r="169" spans="1:36" ht="15" customHeight="1">
      <c r="B169" s="38"/>
      <c r="C169" s="630" t="s">
        <v>149</v>
      </c>
      <c r="D169" s="631"/>
      <c r="E169" s="631"/>
      <c r="F169" s="631"/>
      <c r="G169" s="632"/>
      <c r="H169" s="164"/>
      <c r="I169" s="630" t="s">
        <v>155</v>
      </c>
      <c r="J169" s="631"/>
      <c r="K169" s="631"/>
      <c r="L169" s="631"/>
      <c r="M169" s="631"/>
      <c r="N169" s="632"/>
      <c r="O169" s="630"/>
      <c r="P169" s="632"/>
      <c r="Q169" s="38"/>
      <c r="R169" s="162"/>
      <c r="S169" s="162"/>
      <c r="T169" s="162"/>
      <c r="U169" s="162"/>
      <c r="V169" s="162"/>
      <c r="W169" s="162"/>
      <c r="X169" s="162"/>
      <c r="Y169" s="162"/>
      <c r="Z169" s="162"/>
      <c r="AA169" s="162"/>
      <c r="AB169" s="162"/>
      <c r="AC169" s="162"/>
      <c r="AD169" s="162"/>
      <c r="AE169" s="162"/>
      <c r="AF169" s="162"/>
      <c r="AG169" s="39"/>
      <c r="AH169" s="39"/>
    </row>
    <row r="170" spans="1:36" ht="15" customHeight="1">
      <c r="B170" s="38"/>
      <c r="C170" s="630" t="s">
        <v>150</v>
      </c>
      <c r="D170" s="631"/>
      <c r="E170" s="631"/>
      <c r="F170" s="631"/>
      <c r="G170" s="632"/>
      <c r="H170" s="164"/>
      <c r="I170" s="630" t="s">
        <v>156</v>
      </c>
      <c r="J170" s="631"/>
      <c r="K170" s="631"/>
      <c r="L170" s="631"/>
      <c r="M170" s="631"/>
      <c r="N170" s="632"/>
      <c r="O170" s="630"/>
      <c r="P170" s="632"/>
      <c r="Q170" s="38"/>
      <c r="R170" s="162"/>
      <c r="S170" s="162"/>
      <c r="T170" s="162"/>
      <c r="U170" s="162"/>
      <c r="V170" s="162"/>
      <c r="W170" s="162"/>
      <c r="X170" s="162"/>
      <c r="Y170" s="162"/>
      <c r="Z170" s="162"/>
      <c r="AA170" s="162"/>
      <c r="AB170" s="162"/>
      <c r="AC170" s="162"/>
      <c r="AD170" s="162"/>
      <c r="AE170" s="162"/>
      <c r="AF170" s="162"/>
      <c r="AG170" s="39"/>
      <c r="AH170" s="39"/>
    </row>
    <row r="171" spans="1:36" ht="15" customHeight="1">
      <c r="B171" s="38"/>
      <c r="C171" s="630" t="s">
        <v>151</v>
      </c>
      <c r="D171" s="631"/>
      <c r="E171" s="631"/>
      <c r="F171" s="631"/>
      <c r="G171" s="632"/>
      <c r="H171" s="164"/>
      <c r="I171" s="630" t="s">
        <v>157</v>
      </c>
      <c r="J171" s="631"/>
      <c r="K171" s="631"/>
      <c r="L171" s="631"/>
      <c r="M171" s="631"/>
      <c r="N171" s="632"/>
      <c r="O171" s="630"/>
      <c r="P171" s="632"/>
      <c r="Q171" s="38"/>
      <c r="R171" s="162"/>
      <c r="S171" s="162"/>
      <c r="T171" s="162"/>
      <c r="U171" s="162"/>
      <c r="V171" s="162"/>
      <c r="W171" s="162"/>
      <c r="X171" s="162"/>
      <c r="Y171" s="162"/>
      <c r="Z171" s="162"/>
      <c r="AA171" s="162"/>
      <c r="AB171" s="162"/>
      <c r="AC171" s="162"/>
      <c r="AD171" s="162"/>
      <c r="AE171" s="162"/>
      <c r="AF171" s="162"/>
      <c r="AG171" s="39"/>
      <c r="AH171" s="39"/>
    </row>
    <row r="172" spans="1:36" ht="15" customHeight="1">
      <c r="B172" s="38"/>
      <c r="C172" s="630" t="s">
        <v>152</v>
      </c>
      <c r="D172" s="631"/>
      <c r="E172" s="631"/>
      <c r="F172" s="631"/>
      <c r="G172" s="632"/>
      <c r="H172" s="164"/>
      <c r="I172" s="630" t="s">
        <v>158</v>
      </c>
      <c r="J172" s="631"/>
      <c r="K172" s="631"/>
      <c r="L172" s="631"/>
      <c r="M172" s="631"/>
      <c r="N172" s="632"/>
      <c r="O172" s="630"/>
      <c r="P172" s="632"/>
      <c r="Q172" s="38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  <c r="AB172" s="162"/>
      <c r="AC172" s="162"/>
      <c r="AD172" s="162"/>
      <c r="AE172" s="162"/>
      <c r="AF172" s="162"/>
      <c r="AG172" s="39"/>
      <c r="AH172" s="39"/>
    </row>
    <row r="173" spans="1:36" ht="15" customHeight="1">
      <c r="B173" s="38"/>
      <c r="C173" s="630" t="s">
        <v>153</v>
      </c>
      <c r="D173" s="631"/>
      <c r="E173" s="631"/>
      <c r="F173" s="631"/>
      <c r="G173" s="632"/>
      <c r="H173" s="164"/>
      <c r="I173" s="630"/>
      <c r="J173" s="631"/>
      <c r="K173" s="631"/>
      <c r="L173" s="631"/>
      <c r="M173" s="631"/>
      <c r="N173" s="632"/>
      <c r="O173" s="630"/>
      <c r="P173" s="632"/>
      <c r="Q173" s="38"/>
      <c r="R173" s="162"/>
      <c r="S173" s="162"/>
      <c r="T173" s="162"/>
      <c r="U173" s="162"/>
      <c r="V173" s="162"/>
      <c r="W173" s="162"/>
      <c r="X173" s="162"/>
      <c r="Y173" s="162"/>
      <c r="Z173" s="162"/>
      <c r="AA173" s="162"/>
      <c r="AB173" s="162"/>
      <c r="AC173" s="162"/>
      <c r="AD173" s="162"/>
      <c r="AE173" s="162"/>
      <c r="AF173" s="162"/>
      <c r="AG173" s="39"/>
      <c r="AH173" s="39"/>
    </row>
    <row r="174" spans="1:36" ht="15" customHeight="1">
      <c r="B174" s="38"/>
      <c r="C174" s="630"/>
      <c r="D174" s="631"/>
      <c r="E174" s="631"/>
      <c r="F174" s="631"/>
      <c r="G174" s="632"/>
      <c r="H174" s="164"/>
      <c r="I174" s="630" t="s">
        <v>197</v>
      </c>
      <c r="J174" s="631"/>
      <c r="K174" s="631"/>
      <c r="L174" s="631"/>
      <c r="M174" s="631"/>
      <c r="N174" s="632"/>
      <c r="O174" s="630"/>
      <c r="P174" s="632"/>
      <c r="Q174" s="123"/>
      <c r="R174" s="166" t="s">
        <v>172</v>
      </c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3"/>
      <c r="AG174" s="125"/>
      <c r="AH174" s="39"/>
    </row>
    <row r="175" spans="1:36" ht="15" customHeight="1">
      <c r="B175" s="38"/>
      <c r="C175" s="165" t="s">
        <v>159</v>
      </c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40"/>
      <c r="Q175" s="139"/>
      <c r="R175" s="161"/>
      <c r="S175" s="161"/>
      <c r="T175" s="161"/>
      <c r="U175" s="161"/>
      <c r="V175" s="161"/>
      <c r="W175" s="161"/>
      <c r="X175" s="161"/>
      <c r="Y175" s="161"/>
      <c r="Z175" s="161"/>
      <c r="AA175" s="161"/>
      <c r="AB175" s="161"/>
      <c r="AC175" s="161"/>
      <c r="AD175" s="161"/>
      <c r="AE175" s="161"/>
      <c r="AF175" s="161"/>
      <c r="AG175" s="140"/>
      <c r="AH175" s="39"/>
    </row>
    <row r="176" spans="1:36" ht="15" customHeight="1">
      <c r="B176" s="38"/>
      <c r="C176" s="38"/>
      <c r="D176" s="162"/>
      <c r="E176" s="162"/>
      <c r="F176" s="162"/>
      <c r="G176" s="162"/>
      <c r="H176" s="162"/>
      <c r="I176" s="162"/>
      <c r="J176" s="162"/>
      <c r="K176" s="162"/>
      <c r="L176" s="162"/>
      <c r="M176" s="162"/>
      <c r="N176" s="162"/>
      <c r="O176" s="162"/>
      <c r="P176" s="39"/>
      <c r="Q176" s="38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  <c r="AB176" s="162"/>
      <c r="AC176" s="162"/>
      <c r="AD176" s="162"/>
      <c r="AE176" s="162"/>
      <c r="AF176" s="162"/>
      <c r="AG176" s="39"/>
      <c r="AH176" s="39"/>
    </row>
    <row r="177" spans="2:34" ht="15" customHeight="1">
      <c r="B177" s="38"/>
      <c r="C177" s="38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39"/>
      <c r="Q177" s="38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  <c r="AB177" s="162"/>
      <c r="AC177" s="162"/>
      <c r="AD177" s="162"/>
      <c r="AE177" s="162"/>
      <c r="AF177" s="162"/>
      <c r="AG177" s="39"/>
      <c r="AH177" s="39"/>
    </row>
    <row r="178" spans="2:34" ht="15" customHeight="1">
      <c r="B178" s="38"/>
      <c r="C178" s="38"/>
      <c r="D178" s="162"/>
      <c r="E178" s="162"/>
      <c r="F178" s="162"/>
      <c r="G178" s="162"/>
      <c r="H178" s="162"/>
      <c r="I178" s="162"/>
      <c r="J178" s="162"/>
      <c r="K178" s="162"/>
      <c r="L178" s="162"/>
      <c r="M178" s="162"/>
      <c r="N178" s="162"/>
      <c r="O178" s="162"/>
      <c r="P178" s="39"/>
      <c r="Q178" s="38"/>
      <c r="R178" s="162"/>
      <c r="S178" s="162"/>
      <c r="T178" s="162"/>
      <c r="U178" s="162"/>
      <c r="V178" s="162"/>
      <c r="W178" s="162"/>
      <c r="X178" s="162"/>
      <c r="Y178" s="162"/>
      <c r="Z178" s="162"/>
      <c r="AA178" s="162"/>
      <c r="AB178" s="162"/>
      <c r="AC178" s="162"/>
      <c r="AD178" s="162"/>
      <c r="AE178" s="162"/>
      <c r="AF178" s="162"/>
      <c r="AG178" s="39"/>
      <c r="AH178" s="39"/>
    </row>
    <row r="179" spans="2:34" ht="15" customHeight="1">
      <c r="B179" s="38"/>
      <c r="C179" s="38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39"/>
      <c r="Q179" s="38"/>
      <c r="R179" s="162"/>
      <c r="S179" s="162"/>
      <c r="T179" s="162"/>
      <c r="U179" s="162"/>
      <c r="V179" s="162"/>
      <c r="W179" s="162"/>
      <c r="X179" s="162"/>
      <c r="Y179" s="162"/>
      <c r="Z179" s="162"/>
      <c r="AA179" s="162"/>
      <c r="AB179" s="162"/>
      <c r="AC179" s="162"/>
      <c r="AD179" s="162"/>
      <c r="AE179" s="162"/>
      <c r="AF179" s="162"/>
      <c r="AG179" s="39"/>
      <c r="AH179" s="39"/>
    </row>
    <row r="180" spans="2:34" ht="15" customHeight="1">
      <c r="B180" s="38"/>
      <c r="C180" s="38"/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  <c r="O180" s="162"/>
      <c r="P180" s="39"/>
      <c r="Q180" s="38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162"/>
      <c r="AC180" s="162"/>
      <c r="AD180" s="162"/>
      <c r="AE180" s="162"/>
      <c r="AF180" s="162"/>
      <c r="AG180" s="39"/>
      <c r="AH180" s="39"/>
    </row>
    <row r="181" spans="2:34" ht="15" customHeight="1">
      <c r="B181" s="38"/>
      <c r="C181" s="38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  <c r="P181" s="39"/>
      <c r="Q181" s="38"/>
      <c r="R181" s="162"/>
      <c r="S181" s="162"/>
      <c r="T181" s="162"/>
      <c r="U181" s="162"/>
      <c r="V181" s="162"/>
      <c r="W181" s="162"/>
      <c r="X181" s="162"/>
      <c r="Y181" s="162"/>
      <c r="Z181" s="162"/>
      <c r="AA181" s="162"/>
      <c r="AB181" s="162"/>
      <c r="AC181" s="162"/>
      <c r="AD181" s="162"/>
      <c r="AE181" s="162"/>
      <c r="AF181" s="162"/>
      <c r="AG181" s="39"/>
      <c r="AH181" s="39"/>
    </row>
    <row r="182" spans="2:34" ht="15" customHeight="1">
      <c r="B182" s="38"/>
      <c r="C182" s="123"/>
      <c r="D182" s="163"/>
      <c r="E182" s="163"/>
      <c r="F182" s="163"/>
      <c r="G182" s="166"/>
      <c r="H182" s="163"/>
      <c r="I182" s="163"/>
      <c r="J182" s="163"/>
      <c r="K182" s="163"/>
      <c r="L182" s="163"/>
      <c r="M182" s="163"/>
      <c r="N182" s="163"/>
      <c r="O182" s="163"/>
      <c r="P182" s="125"/>
      <c r="Q182" s="123"/>
      <c r="R182" s="166" t="s">
        <v>160</v>
      </c>
      <c r="S182" s="166"/>
      <c r="T182" s="163"/>
      <c r="U182" s="163"/>
      <c r="V182" s="163"/>
      <c r="W182" s="163"/>
      <c r="X182" s="163"/>
      <c r="Y182" s="163"/>
      <c r="Z182" s="163"/>
      <c r="AA182" s="163"/>
      <c r="AB182" s="163"/>
      <c r="AC182" s="163"/>
      <c r="AD182" s="163"/>
      <c r="AE182" s="163"/>
      <c r="AF182" s="163"/>
      <c r="AG182" s="125"/>
      <c r="AH182" s="39"/>
    </row>
    <row r="183" spans="2:34" ht="15" customHeight="1">
      <c r="B183" s="123"/>
      <c r="C183" s="163"/>
      <c r="D183" s="163"/>
      <c r="E183" s="163"/>
      <c r="F183" s="163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3"/>
      <c r="S183" s="163"/>
      <c r="T183" s="163"/>
      <c r="U183" s="163"/>
      <c r="V183" s="163"/>
      <c r="W183" s="163"/>
      <c r="X183" s="163"/>
      <c r="Y183" s="163"/>
      <c r="Z183" s="163"/>
      <c r="AA183" s="163"/>
      <c r="AB183" s="163"/>
      <c r="AC183" s="163"/>
      <c r="AD183" s="163"/>
      <c r="AE183" s="163"/>
      <c r="AF183" s="163"/>
      <c r="AG183" s="163"/>
      <c r="AH183" s="125"/>
    </row>
    <row r="184" spans="2:34" ht="15" customHeight="1"/>
    <row r="185" spans="2:34" ht="15" customHeight="1"/>
    <row r="186" spans="2:34" ht="15" customHeight="1"/>
    <row r="187" spans="2:34" ht="15" customHeight="1"/>
    <row r="188" spans="2:34" ht="15" customHeight="1"/>
    <row r="189" spans="2:34" ht="15" customHeight="1"/>
    <row r="190" spans="2:34" ht="15" customHeight="1"/>
    <row r="191" spans="2:34" ht="15" customHeight="1"/>
    <row r="192" spans="2:34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</sheetData>
  <sheetProtection algorithmName="SHA-512" hashValue="r1kN+v7g6lgPP4YP9jMWC8h122ceqbA55v3ysgO1WQ2m9ot5h9EH5gJZiA9I6k3Wxg2PRPlTYTfjWHZf1knnzA==" saltValue="T8XDARKRtr/xyOCuh8oY2A==" spinCount="100000" sheet="1" objects="1" scenarios="1"/>
  <mergeCells count="267">
    <mergeCell ref="Y165:AB165"/>
    <mergeCell ref="C168:G168"/>
    <mergeCell ref="C167:AG167"/>
    <mergeCell ref="O168:P168"/>
    <mergeCell ref="C165:L165"/>
    <mergeCell ref="M165:P165"/>
    <mergeCell ref="C173:G173"/>
    <mergeCell ref="I168:N168"/>
    <mergeCell ref="Y163:AG163"/>
    <mergeCell ref="AC165:AG165"/>
    <mergeCell ref="Q165:X165"/>
    <mergeCell ref="O169:P169"/>
    <mergeCell ref="O170:P170"/>
    <mergeCell ref="O171:P171"/>
    <mergeCell ref="O172:P172"/>
    <mergeCell ref="O173:P173"/>
    <mergeCell ref="C162:L163"/>
    <mergeCell ref="M162:P162"/>
    <mergeCell ref="M163:P163"/>
    <mergeCell ref="V163:X163"/>
    <mergeCell ref="I172:N172"/>
    <mergeCell ref="C172:G172"/>
    <mergeCell ref="I170:N170"/>
    <mergeCell ref="C171:G171"/>
    <mergeCell ref="C169:G169"/>
    <mergeCell ref="I169:N169"/>
    <mergeCell ref="I171:N171"/>
    <mergeCell ref="C170:G170"/>
    <mergeCell ref="O174:P174"/>
    <mergeCell ref="I173:N173"/>
    <mergeCell ref="C174:G174"/>
    <mergeCell ref="I174:N174"/>
    <mergeCell ref="Q162:U162"/>
    <mergeCell ref="Q163:U163"/>
    <mergeCell ref="C159:E159"/>
    <mergeCell ref="F159:K159"/>
    <mergeCell ref="C160:E160"/>
    <mergeCell ref="F160:K160"/>
    <mergeCell ref="L160:P160"/>
    <mergeCell ref="V162:X162"/>
    <mergeCell ref="Y162:AB162"/>
    <mergeCell ref="AC162:AG162"/>
    <mergeCell ref="Q159:U159"/>
    <mergeCell ref="C157:E157"/>
    <mergeCell ref="F157:K157"/>
    <mergeCell ref="L157:P157"/>
    <mergeCell ref="Q160:U160"/>
    <mergeCell ref="L159:P159"/>
    <mergeCell ref="AB157:AG157"/>
    <mergeCell ref="C156:E156"/>
    <mergeCell ref="F156:K156"/>
    <mergeCell ref="V159:AA159"/>
    <mergeCell ref="AB159:AG159"/>
    <mergeCell ref="C158:E158"/>
    <mergeCell ref="F158:K158"/>
    <mergeCell ref="L158:P158"/>
    <mergeCell ref="Q157:U157"/>
    <mergeCell ref="V157:AA157"/>
    <mergeCell ref="L156:P156"/>
    <mergeCell ref="Q156:U156"/>
    <mergeCell ref="V156:AA156"/>
    <mergeCell ref="AB156:AG156"/>
    <mergeCell ref="Q158:U158"/>
    <mergeCell ref="V158:AA158"/>
    <mergeCell ref="AB158:AG158"/>
    <mergeCell ref="V160:AA160"/>
    <mergeCell ref="AB160:AG160"/>
    <mergeCell ref="M152:P152"/>
    <mergeCell ref="Q152:Y152"/>
    <mergeCell ref="M150:P150"/>
    <mergeCell ref="Q150:Y150"/>
    <mergeCell ref="Z150:AG150"/>
    <mergeCell ref="C149:L151"/>
    <mergeCell ref="C154:AG154"/>
    <mergeCell ref="Z151:AG151"/>
    <mergeCell ref="Z152:AG152"/>
    <mergeCell ref="M151:P151"/>
    <mergeCell ref="Q151:Y151"/>
    <mergeCell ref="M149:P149"/>
    <mergeCell ref="Q149:Y149"/>
    <mergeCell ref="Z149:AG149"/>
    <mergeCell ref="C152:L152"/>
    <mergeCell ref="V59:AG59"/>
    <mergeCell ref="C61:AG61"/>
    <mergeCell ref="C64:I64"/>
    <mergeCell ref="Q55:U55"/>
    <mergeCell ref="AA64:AG64"/>
    <mergeCell ref="C140:P140"/>
    <mergeCell ref="C142:P142"/>
    <mergeCell ref="Q142:Y142"/>
    <mergeCell ref="Z142:AG142"/>
    <mergeCell ref="Q140:R140"/>
    <mergeCell ref="Z140:AA140"/>
    <mergeCell ref="S140:Y140"/>
    <mergeCell ref="Q63:AG63"/>
    <mergeCell ref="Q67:V67"/>
    <mergeCell ref="G86:J90"/>
    <mergeCell ref="AC83:AG84"/>
    <mergeCell ref="C67:D67"/>
    <mergeCell ref="E67:I67"/>
    <mergeCell ref="C68:D68"/>
    <mergeCell ref="E75:P75"/>
    <mergeCell ref="C139:P139"/>
    <mergeCell ref="D138:AF138"/>
    <mergeCell ref="D57:I57"/>
    <mergeCell ref="J57:P57"/>
    <mergeCell ref="N50:U50"/>
    <mergeCell ref="N65:P65"/>
    <mergeCell ref="C79:D79"/>
    <mergeCell ref="J66:M66"/>
    <mergeCell ref="W77:X78"/>
    <mergeCell ref="C52:C59"/>
    <mergeCell ref="D53:K53"/>
    <mergeCell ref="N59:U59"/>
    <mergeCell ref="V55:AG55"/>
    <mergeCell ref="L53:U53"/>
    <mergeCell ref="I59:M59"/>
    <mergeCell ref="Y57:AC57"/>
    <mergeCell ref="W68:Z70"/>
    <mergeCell ref="J70:P70"/>
    <mergeCell ref="C70:I70"/>
    <mergeCell ref="N66:P66"/>
    <mergeCell ref="AA65:AG65"/>
    <mergeCell ref="AA66:AG66"/>
    <mergeCell ref="W67:Z67"/>
    <mergeCell ref="Q65:Z66"/>
    <mergeCell ref="D55:P55"/>
    <mergeCell ref="Q57:X57"/>
    <mergeCell ref="Q64:Z64"/>
    <mergeCell ref="J64:P64"/>
    <mergeCell ref="B1:AH1"/>
    <mergeCell ref="C21:P21"/>
    <mergeCell ref="B6:AH6"/>
    <mergeCell ref="B9:N9"/>
    <mergeCell ref="B8:N8"/>
    <mergeCell ref="Q8:AH9"/>
    <mergeCell ref="C17:X17"/>
    <mergeCell ref="Z17:AG17"/>
    <mergeCell ref="C3:AG3"/>
    <mergeCell ref="C18:X19"/>
    <mergeCell ref="G12:J12"/>
    <mergeCell ref="L12:Y12"/>
    <mergeCell ref="L15:Y15"/>
    <mergeCell ref="L14:Y14"/>
    <mergeCell ref="Z18:AG19"/>
    <mergeCell ref="R21:AG21"/>
    <mergeCell ref="AA23:AD24"/>
    <mergeCell ref="C26:P27"/>
    <mergeCell ref="R23:Z24"/>
    <mergeCell ref="AE25:AG30"/>
    <mergeCell ref="V28:Z30"/>
    <mergeCell ref="R25:U27"/>
    <mergeCell ref="AA25:AD30"/>
    <mergeCell ref="C28:P30"/>
    <mergeCell ref="R28:U30"/>
    <mergeCell ref="V25:Z27"/>
    <mergeCell ref="C22:P23"/>
    <mergeCell ref="C24:P25"/>
    <mergeCell ref="AE23:AG24"/>
    <mergeCell ref="L44:U44"/>
    <mergeCell ref="J48:P48"/>
    <mergeCell ref="D46:P46"/>
    <mergeCell ref="C32:AG32"/>
    <mergeCell ref="C34:C41"/>
    <mergeCell ref="AD39:AG39"/>
    <mergeCell ref="Q37:U37"/>
    <mergeCell ref="V37:AG37"/>
    <mergeCell ref="D37:P37"/>
    <mergeCell ref="Q39:X39"/>
    <mergeCell ref="D35:P35"/>
    <mergeCell ref="AD47:AG47"/>
    <mergeCell ref="Q46:U46"/>
    <mergeCell ref="D39:I39"/>
    <mergeCell ref="V41:AG41"/>
    <mergeCell ref="D44:K44"/>
    <mergeCell ref="Y48:AC48"/>
    <mergeCell ref="AF43:AG43"/>
    <mergeCell ref="J39:P39"/>
    <mergeCell ref="D41:H41"/>
    <mergeCell ref="N41:U41"/>
    <mergeCell ref="Q35:AG35"/>
    <mergeCell ref="V50:AG50"/>
    <mergeCell ref="D50:H50"/>
    <mergeCell ref="Y39:AC39"/>
    <mergeCell ref="Q75:AG76"/>
    <mergeCell ref="C66:I66"/>
    <mergeCell ref="C81:AG81"/>
    <mergeCell ref="C72:AG72"/>
    <mergeCell ref="AA67:AG67"/>
    <mergeCell ref="J65:M65"/>
    <mergeCell ref="N67:P67"/>
    <mergeCell ref="S77:V78"/>
    <mergeCell ref="AA77:AF78"/>
    <mergeCell ref="E76:P76"/>
    <mergeCell ref="C74:AG74"/>
    <mergeCell ref="E68:I68"/>
    <mergeCell ref="C43:C50"/>
    <mergeCell ref="Q48:X48"/>
    <mergeCell ref="I50:M50"/>
    <mergeCell ref="I79:P79"/>
    <mergeCell ref="E77:P77"/>
    <mergeCell ref="D59:H59"/>
    <mergeCell ref="D48:I48"/>
    <mergeCell ref="V46:AG46"/>
    <mergeCell ref="I41:M41"/>
    <mergeCell ref="M147:P147"/>
    <mergeCell ref="AB140:AG140"/>
    <mergeCell ref="C141:P141"/>
    <mergeCell ref="Q91:AG91"/>
    <mergeCell ref="Q141:Y141"/>
    <mergeCell ref="Z141:AG141"/>
    <mergeCell ref="Z121:AG121"/>
    <mergeCell ref="G129:X132"/>
    <mergeCell ref="G125:X127"/>
    <mergeCell ref="AE125:AG126"/>
    <mergeCell ref="AE127:AG132"/>
    <mergeCell ref="C122:X123"/>
    <mergeCell ref="Z122:AG123"/>
    <mergeCell ref="Z125:AC126"/>
    <mergeCell ref="G116:J116"/>
    <mergeCell ref="C145:L147"/>
    <mergeCell ref="Q145:Y145"/>
    <mergeCell ref="Z145:AG145"/>
    <mergeCell ref="Q147:Y147"/>
    <mergeCell ref="Z147:AG147"/>
    <mergeCell ref="M145:P145"/>
    <mergeCell ref="M146:P146"/>
    <mergeCell ref="Q139:Y139"/>
    <mergeCell ref="Z139:AG139"/>
    <mergeCell ref="C143:P143"/>
    <mergeCell ref="Q143:Y143"/>
    <mergeCell ref="Z143:AG143"/>
    <mergeCell ref="Q146:Y146"/>
    <mergeCell ref="Z146:AG146"/>
    <mergeCell ref="V44:AE44"/>
    <mergeCell ref="AF44:AG44"/>
    <mergeCell ref="V53:AE53"/>
    <mergeCell ref="AF53:AG53"/>
    <mergeCell ref="AF52:AG52"/>
    <mergeCell ref="AD56:AG56"/>
    <mergeCell ref="AD57:AF57"/>
    <mergeCell ref="AD48:AF48"/>
    <mergeCell ref="L119:Y119"/>
    <mergeCell ref="L118:Y118"/>
    <mergeCell ref="Z98:AG98"/>
    <mergeCell ref="Z92:AG96"/>
    <mergeCell ref="AC86:AG90"/>
    <mergeCell ref="E78:P78"/>
    <mergeCell ref="G83:J84"/>
    <mergeCell ref="E79:F79"/>
    <mergeCell ref="R92:Y93"/>
    <mergeCell ref="Y77:Z78"/>
    <mergeCell ref="C137:AG137"/>
    <mergeCell ref="C135:AG135"/>
    <mergeCell ref="C92:Q99"/>
    <mergeCell ref="Z127:AC132"/>
    <mergeCell ref="C86:F90"/>
    <mergeCell ref="D83:F84"/>
    <mergeCell ref="C83:C84"/>
    <mergeCell ref="L116:Y116"/>
    <mergeCell ref="Q68:V70"/>
    <mergeCell ref="Z97:AG97"/>
    <mergeCell ref="C121:X121"/>
    <mergeCell ref="C129:F132"/>
    <mergeCell ref="C125:F127"/>
    <mergeCell ref="K83:AB84"/>
    <mergeCell ref="K86:AB90"/>
  </mergeCells>
  <phoneticPr fontId="25" type="noConversion"/>
  <conditionalFormatting sqref="D35:P35 D44:K44">
    <cfRule type="expression" dxfId="31" priority="4" stopIfTrue="1">
      <formula>Blanco=TRUE</formula>
    </cfRule>
    <cfRule type="expression" dxfId="30" priority="5" stopIfTrue="1">
      <formula>$D35=""</formula>
    </cfRule>
  </conditionalFormatting>
  <conditionalFormatting sqref="AC68:AG69 AB69">
    <cfRule type="expression" dxfId="29" priority="6" stopIfTrue="1">
      <formula>Trofeo10=TRUE</formula>
    </cfRule>
  </conditionalFormatting>
  <conditionalFormatting sqref="D55:AG55 I50:AG50 J64 H63:I63 H65:I65 Q35:AG35 AC86:AG90 I79:P79 Q77:R79 E79:F79 S79:AF79 D41:AG41 C70:C71 E75:P78 Q64 D46:AG46 I59:AG59 AD48 D48:P48 D57:P57 D37:AG37 H69:I69 O69 D39:P39 AG48">
    <cfRule type="expression" dxfId="28" priority="7" stopIfTrue="1">
      <formula>Blanco=TRUE</formula>
    </cfRule>
  </conditionalFormatting>
  <conditionalFormatting sqref="AE25:AG30 AA25 AE127:AG132">
    <cfRule type="expression" dxfId="27" priority="8" stopIfTrue="1">
      <formula>$L$15="40 Rallye de Ourense"</formula>
    </cfRule>
  </conditionalFormatting>
  <conditionalFormatting sqref="O9">
    <cfRule type="expression" dxfId="26" priority="9" stopIfTrue="1">
      <formula>Blanco=TRUE</formula>
    </cfRule>
  </conditionalFormatting>
  <conditionalFormatting sqref="B9 B8:O8">
    <cfRule type="expression" dxfId="25" priority="10" stopIfTrue="1">
      <formula>Blanco=TRUE</formula>
    </cfRule>
  </conditionalFormatting>
  <conditionalFormatting sqref="S77:AF78 G86">
    <cfRule type="expression" dxfId="24" priority="11" stopIfTrue="1">
      <formula>Blanco=TRUE</formula>
    </cfRule>
    <cfRule type="cellIs" dxfId="23" priority="12" stopIfTrue="1" operator="equal">
      <formula>""</formula>
    </cfRule>
  </conditionalFormatting>
  <conditionalFormatting sqref="W68:Z70">
    <cfRule type="expression" dxfId="22" priority="13" stopIfTrue="1">
      <formula>Blanco=TRUE</formula>
    </cfRule>
    <cfRule type="expression" priority="14" stopIfTrue="1">
      <formula>Campeonato=TRUE</formula>
    </cfRule>
  </conditionalFormatting>
  <conditionalFormatting sqref="Q65:Z66">
    <cfRule type="expression" dxfId="21" priority="15" stopIfTrue="1">
      <formula>Blanco=TRUE</formula>
    </cfRule>
    <cfRule type="expression" dxfId="20" priority="16" stopIfTrue="1">
      <formula>Campeonato=2</formula>
    </cfRule>
  </conditionalFormatting>
  <conditionalFormatting sqref="C86:F90">
    <cfRule type="expression" dxfId="19" priority="17" stopIfTrue="1">
      <formula>Blanco=TRUE</formula>
    </cfRule>
  </conditionalFormatting>
  <conditionalFormatting sqref="C68 J70:P70 Q39 Y39:AC39 E68">
    <cfRule type="expression" dxfId="18" priority="18" stopIfTrue="1">
      <formula>Blanco=TRUE</formula>
    </cfRule>
    <cfRule type="cellIs" dxfId="17" priority="19" stopIfTrue="1" operator="equal">
      <formula xml:space="preserve"> ""</formula>
    </cfRule>
  </conditionalFormatting>
  <conditionalFormatting sqref="AD39:AG39">
    <cfRule type="expression" dxfId="16" priority="20" stopIfTrue="1">
      <formula>Blanco=TRUE</formula>
    </cfRule>
    <cfRule type="cellIs" dxfId="15" priority="21" stopIfTrue="1" operator="equal">
      <formula>""</formula>
    </cfRule>
  </conditionalFormatting>
  <conditionalFormatting sqref="L44:V44 Q48:AC48 D50:H50 D53:V53 D59:H59 Q57:AC57 AF44 AF53">
    <cfRule type="expression" dxfId="14" priority="22" stopIfTrue="1">
      <formula>Blanco=TRUE</formula>
    </cfRule>
    <cfRule type="cellIs" dxfId="13" priority="23" stopIfTrue="1" operator="equal">
      <formula>""</formula>
    </cfRule>
  </conditionalFormatting>
  <conditionalFormatting sqref="C64:I64 C66:I66">
    <cfRule type="expression" dxfId="12" priority="24" stopIfTrue="1">
      <formula>Blanco=TRUE</formula>
    </cfRule>
    <cfRule type="cellIs" dxfId="11" priority="25" stopIfTrue="1" operator="equal">
      <formula xml:space="preserve"> ""</formula>
    </cfRule>
  </conditionalFormatting>
  <conditionalFormatting sqref="Q68">
    <cfRule type="expression" dxfId="10" priority="26" stopIfTrue="1">
      <formula>Grupo=1</formula>
    </cfRule>
    <cfRule type="cellIs" dxfId="9" priority="27" stopIfTrue="1" operator="equal">
      <formula>""</formula>
    </cfRule>
    <cfRule type="expression" dxfId="8" priority="28" stopIfTrue="1">
      <formula>Blanco=TRUE</formula>
    </cfRule>
  </conditionalFormatting>
  <conditionalFormatting sqref="J66:P66">
    <cfRule type="expression" dxfId="7" priority="32" stopIfTrue="1">
      <formula>Grupo&lt;&gt;5</formula>
    </cfRule>
    <cfRule type="cellIs" dxfId="6" priority="33" stopIfTrue="1" operator="equal">
      <formula>""</formula>
    </cfRule>
    <cfRule type="expression" dxfId="5" priority="34" stopIfTrue="1">
      <formula>Blanco=TRUE</formula>
    </cfRule>
  </conditionalFormatting>
  <conditionalFormatting sqref="AA66:AG66">
    <cfRule type="expression" dxfId="4" priority="35" stopIfTrue="1">
      <formula>Grupo&lt;&gt;12</formula>
    </cfRule>
    <cfRule type="cellIs" dxfId="3" priority="36" stopIfTrue="1" operator="equal">
      <formula>""</formula>
    </cfRule>
    <cfRule type="expression" dxfId="2" priority="37" stopIfTrue="1">
      <formula>Blanco=TRUE</formula>
    </cfRule>
  </conditionalFormatting>
  <conditionalFormatting sqref="AG57">
    <cfRule type="expression" dxfId="1" priority="2" stopIfTrue="1">
      <formula>Blanco=TRUE</formula>
    </cfRule>
  </conditionalFormatting>
  <conditionalFormatting sqref="AD57">
    <cfRule type="expression" dxfId="0" priority="1" stopIfTrue="1">
      <formula>Blanco=TRUE</formula>
    </cfRule>
  </conditionalFormatting>
  <dataValidations disablePrompts="1" xWindow="445" yWindow="489" count="23">
    <dataValidation type="whole" allowBlank="1" showInputMessage="1" showErrorMessage="1" errorTitle="Cilindrada" error="Teclee un valor numérico comprendido entre 1 y 2000" sqref="C70:I70">
      <formula1>1</formula1>
      <formula2>2000</formula2>
    </dataValidation>
    <dataValidation type="textLength" operator="equal" allowBlank="1" showInputMessage="1" showErrorMessage="1" errorTitle="Código de Banco" error="El Código de Banco debe tener 4 caracteres_x000a_Si el mismo comienza por ceros teclee primero ' _x000a_Ejemplo: para 0097 teclear '0097" sqref="S77 S79:V79">
      <formula1>4</formula1>
    </dataValidation>
    <dataValidation type="textLength" operator="equal" allowBlank="1" showInputMessage="1" showErrorMessage="1" errorTitle="Código de Oficina" error="El Código de Oficina debe tener 4 caracteres" sqref="W77 W79:X79">
      <formula1>4</formula1>
    </dataValidation>
    <dataValidation type="textLength" operator="equal" allowBlank="1" showInputMessage="1" showErrorMessage="1" errorTitle="Dígitos de Control" error="Los dígitos de control de Oficina y Cuenta deben de ser 2 caracteres" sqref="Y77 Y79:Z79">
      <formula1>2</formula1>
    </dataValidation>
    <dataValidation type="textLength" operator="equal" allowBlank="1" showInputMessage="1" showErrorMessage="1" errorTitle="Número de cuenta" error="El número de cuenta debe tener 10 caracteres" sqref="AA77 AA79:AF79">
      <formula1>10</formula1>
    </dataValidation>
    <dataValidation type="whole" allowBlank="1" showInputMessage="1" showErrorMessage="1" errorTitle="Número de dorsal" error="Teclee un valor numérico entre 0 y 120" promptTitle="Nº de dorsal" prompt="_x000a_¡¡¡ ATENCIÓN !!! Dato a rellenar por el Organizador" sqref="AE127:AG132">
      <formula1>0</formula1>
      <formula2>120</formula2>
    </dataValidation>
    <dataValidation type="whole" allowBlank="1" showInputMessage="1" showErrorMessage="1" errorTitle="Fecha de Recepción" error="Teclee una fecha (formato DD/MM/AA) entre el 01/01/07 y el 31/12/07" promptTitle="Nº de entrada de la inscripción" prompt="_x000a_¡¡¡ ATENCIÓN !!! Dato a rellenar por el Organizador" sqref="AA25:AD30 AD127:AD132">
      <formula1>1</formula1>
      <formula2>500</formula2>
    </dataValidation>
    <dataValidation allowBlank="1" showInputMessage="1" showErrorMessage="1" errorTitle="Fecha de recepcion" error="Teclee una fecha en formato DD-MM-AA ó DD/MM/AA" promptTitle="Fecha recepcion inscripción" prompt="_x000a_¡¡¡ ATENCIÓN !!! Dato a cubrir por el Organizador" sqref="V25:Z27"/>
    <dataValidation allowBlank="1" showInputMessage="1" showErrorMessage="1" promptTitle="Hora recepción inscripción" prompt="_x000a_¡¡¡ ATENCIÓN ||| Dato a cubrir por el Organizador" sqref="V28:Z30"/>
    <dataValidation type="whole" allowBlank="1" showInputMessage="1" showErrorMessage="1" errorTitle="Cilindrada" error="Teclee un valor numérico comprendido entre 1 y 2000" sqref="C68">
      <formula1>1</formula1>
      <formula2>5000</formula2>
    </dataValidation>
    <dataValidation allowBlank="1" showInputMessage="1" showErrorMessage="1" promptTitle="Normas en Vigor Cascos" prompt="*Normas admitidas: FIA 8860-2004,FIA8860-2010_x000a_SNELL SAH2010, SNELL SA2010, SNELL SA2005, SNELL SA 2000, SFI 31.1,SFI 31.1A, SFI 31.2A, BS6658-85 TYPE A/FR, SNELL M2010, SNELL M 2005, SNELL M 2000_x000a_" sqref="Q145:Y145"/>
    <dataValidation allowBlank="1" showInputMessage="1" showErrorMessage="1" promptTitle="Normas en Vigor Cascos" prompt="*Normas admitidas: FIA 8860-2004,FIA8860-2010_x000a_SNELL SAH2010, SNELL SA2010, SNELL SA2005, SNELL SA 2000, SFI 31.1,SFI 31.1A, SFI 31.2A, BS6658-85 TYPE A/FR, SNELL M 2010, SNELL M 2005, SNELL M 2000_x000a_" sqref="Z145:AG145"/>
    <dataValidation allowBlank="1" showInputMessage="1" showErrorMessage="1" promptTitle="Normas en Vigor Hans" prompt="* Normas Admitidas_x000a_FIA 8858-2002 _x000a_FIA 8858-2010" sqref="Q149:AG149"/>
    <dataValidation allowBlank="1" showInputMessage="1" showErrorMessage="1" promptTitle="Normas en Vigor Tirante Hans" prompt="* Normas Admitidas_x000a_FIA 8858-2002 _x000a_FIA 8858-2010" sqref="Q152:AG152"/>
    <dataValidation allowBlank="1" showInputMessage="1" showErrorMessage="1" promptTitle="Ejemplo Homologacion" prompt="MIRAR EN LA ETIQUETA_x000a_EJEMPLO FIA D-107 T/98" sqref="F157:K157"/>
    <dataValidation allowBlank="1" showInputMessage="1" showErrorMessage="1" promptTitle="EJEMPLO NORMA CINTURON" prompt="MIRAR EN LA ETIQUETA_x000a_EJEMPLO FIA D-107 T/98" sqref="L157:P157"/>
    <dataValidation allowBlank="1" showInputMessage="1" showErrorMessage="1" promptTitle="MIRAR ETIQUETA ASIENTO" prompt="EJEMPLO_x000a_CS 197 07" sqref="V157:AG157"/>
    <dataValidation allowBlank="1" showInputMessage="1" showErrorMessage="1" promptTitle="MIRAR EN LA ETIQUETA" prompt="EJEMPLO_x000a_FIA 8855-1999" sqref="V158:AG158"/>
    <dataValidation allowBlank="1" showInputMessage="1" showErrorMessage="1" promptTitle="MIRAR EN LA ETIQUETA" prompt="MIRAR EN LA ETIQUETA_x000a_EJEMPLO FIA 8853/98" sqref="F158:P158"/>
    <dataValidation allowBlank="1" showInputMessage="1" showErrorMessage="1" promptTitle="MIRAR EN LA ETIQUETA" prompt="EJEMPLO_x000a_EXT.001.97" sqref="V162:X162"/>
    <dataValidation allowBlank="1" showInputMessage="1" showErrorMessage="1" promptTitle="MIRAR ETIQUETA" prompt="EJEMPLO_x000a_FT3-1999" sqref="Q165:X165"/>
    <dataValidation type="whole" allowBlank="1" showInputMessage="1" showErrorMessage="1" errorTitle="Número de dorsal" error="Teclee un valor numérico entre 0 y 120" promptTitle="Nº de dorsal" prompt="_x000a_¡¡¡ ATENCIÓN !!! Dato a rellenar por el Organizador" sqref="AE25:AG30">
      <formula1>0</formula1>
      <formula2>300</formula2>
    </dataValidation>
    <dataValidation allowBlank="1" showInputMessage="1" showErrorMessage="1" errorTitle="Cilindrada" error="Teclee un valor numérico comprendido entre 1 y 2000" sqref="E68:I68"/>
  </dataValidations>
  <printOptions horizontalCentered="1"/>
  <pageMargins left="0.31496062992125984" right="0.39370078740157483" top="0.23622047244094491" bottom="0.23622047244094491" header="0" footer="0"/>
  <pageSetup paperSize="9" scale="86" fitToHeight="2" orientation="portrait" r:id="rId1"/>
  <headerFooter alignWithMargins="0"/>
  <rowBreaks count="1" manualBreakCount="1">
    <brk id="114" min="1" max="3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0" r:id="rId4" name="Lista desplegable 46">
              <controlPr defaultSize="0" print="0" autoLine="0" autoPict="0">
                <anchor moveWithCells="1">
                  <from>
                    <xdr:col>21</xdr:col>
                    <xdr:colOff>114300</xdr:colOff>
                    <xdr:row>7</xdr:row>
                    <xdr:rowOff>66675</xdr:rowOff>
                  </from>
                  <to>
                    <xdr:col>32</xdr:col>
                    <xdr:colOff>142875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" name="Casilla 78">
              <controlPr defaultSize="0" print="0" autoFill="0" autoLine="0" autoPict="0">
                <anchor moveWithCells="1">
                  <from>
                    <xdr:col>13</xdr:col>
                    <xdr:colOff>161925</xdr:colOff>
                    <xdr:row>7</xdr:row>
                    <xdr:rowOff>38100</xdr:rowOff>
                  </from>
                  <to>
                    <xdr:col>15</xdr:col>
                    <xdr:colOff>38100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6" name="Lista desplegable 157">
              <controlPr defaultSize="0" print="0" autoLine="0" autoPict="0">
                <anchor moveWithCells="1">
                  <from>
                    <xdr:col>16</xdr:col>
                    <xdr:colOff>38100</xdr:colOff>
                    <xdr:row>63</xdr:row>
                    <xdr:rowOff>28575</xdr:rowOff>
                  </from>
                  <to>
                    <xdr:col>32</xdr:col>
                    <xdr:colOff>142875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7" name="Botón de opción 198">
              <controlPr defaultSize="0" autoFill="0" autoLine="0" autoPict="0">
                <anchor moveWithCells="1" sizeWithCells="1">
                  <from>
                    <xdr:col>9</xdr:col>
                    <xdr:colOff>76200</xdr:colOff>
                    <xdr:row>67</xdr:row>
                    <xdr:rowOff>0</xdr:rowOff>
                  </from>
                  <to>
                    <xdr:col>11</xdr:col>
                    <xdr:colOff>180975</xdr:colOff>
                    <xdr:row>67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8" name="Botón de opción 199">
              <controlPr defaultSize="0" autoFill="0" autoLine="0" autoPict="0">
                <anchor moveWithCells="1" sizeWithCells="1">
                  <from>
                    <xdr:col>11</xdr:col>
                    <xdr:colOff>352425</xdr:colOff>
                    <xdr:row>67</xdr:row>
                    <xdr:rowOff>0</xdr:rowOff>
                  </from>
                  <to>
                    <xdr:col>12</xdr:col>
                    <xdr:colOff>161925</xdr:colOff>
                    <xdr:row>67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9" name="Casilla 204">
              <controlPr locked="0" defaultSize="0" autoFill="0" autoLine="0" autoPict="0">
                <anchor moveWithCells="1" sizeWithCells="1">
                  <from>
                    <xdr:col>26</xdr:col>
                    <xdr:colOff>0</xdr:colOff>
                    <xdr:row>67</xdr:row>
                    <xdr:rowOff>0</xdr:rowOff>
                  </from>
                  <to>
                    <xdr:col>27</xdr:col>
                    <xdr:colOff>104775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0" name="Casilla 235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139</xdr:row>
                    <xdr:rowOff>161925</xdr:rowOff>
                  </from>
                  <to>
                    <xdr:col>28</xdr:col>
                    <xdr:colOff>104775</xdr:colOff>
                    <xdr:row>141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1" name="Casilla 236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139</xdr:row>
                    <xdr:rowOff>180975</xdr:rowOff>
                  </from>
                  <to>
                    <xdr:col>31</xdr:col>
                    <xdr:colOff>142875</xdr:colOff>
                    <xdr:row>141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2" name="Casilla 233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140</xdr:row>
                    <xdr:rowOff>0</xdr:rowOff>
                  </from>
                  <to>
                    <xdr:col>23</xdr:col>
                    <xdr:colOff>123825</xdr:colOff>
                    <xdr:row>141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3" name="Casilla 234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139</xdr:row>
                    <xdr:rowOff>180975</xdr:rowOff>
                  </from>
                  <to>
                    <xdr:col>21</xdr:col>
                    <xdr:colOff>28575</xdr:colOff>
                    <xdr:row>141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4" name="Casilla 237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141</xdr:row>
                    <xdr:rowOff>0</xdr:rowOff>
                  </from>
                  <to>
                    <xdr:col>23</xdr:col>
                    <xdr:colOff>123825</xdr:colOff>
                    <xdr:row>142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5" name="Casilla 238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140</xdr:row>
                    <xdr:rowOff>180975</xdr:rowOff>
                  </from>
                  <to>
                    <xdr:col>21</xdr:col>
                    <xdr:colOff>28575</xdr:colOff>
                    <xdr:row>142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" name="Casilla 239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142</xdr:row>
                    <xdr:rowOff>0</xdr:rowOff>
                  </from>
                  <to>
                    <xdr:col>23</xdr:col>
                    <xdr:colOff>123825</xdr:colOff>
                    <xdr:row>143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" name="Casilla 240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141</xdr:row>
                    <xdr:rowOff>180975</xdr:rowOff>
                  </from>
                  <to>
                    <xdr:col>21</xdr:col>
                    <xdr:colOff>28575</xdr:colOff>
                    <xdr:row>143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8" name="Casilla 241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140</xdr:row>
                    <xdr:rowOff>161925</xdr:rowOff>
                  </from>
                  <to>
                    <xdr:col>28</xdr:col>
                    <xdr:colOff>104775</xdr:colOff>
                    <xdr:row>142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9" name="Casilla 242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140</xdr:row>
                    <xdr:rowOff>180975</xdr:rowOff>
                  </from>
                  <to>
                    <xdr:col>31</xdr:col>
                    <xdr:colOff>142875</xdr:colOff>
                    <xdr:row>142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0" name="Casilla 243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141</xdr:row>
                    <xdr:rowOff>161925</xdr:rowOff>
                  </from>
                  <to>
                    <xdr:col>28</xdr:col>
                    <xdr:colOff>104775</xdr:colOff>
                    <xdr:row>143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1" name="Casilla 244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141</xdr:row>
                    <xdr:rowOff>180975</xdr:rowOff>
                  </from>
                  <to>
                    <xdr:col>31</xdr:col>
                    <xdr:colOff>142875</xdr:colOff>
                    <xdr:row>143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22" name="Casilla 507">
              <controlPr defaultSize="0" autoFill="0" autoLine="0" autoPict="0">
                <anchor moveWithCells="1">
                  <from>
                    <xdr:col>17</xdr:col>
                    <xdr:colOff>28575</xdr:colOff>
                    <xdr:row>95</xdr:row>
                    <xdr:rowOff>190500</xdr:rowOff>
                  </from>
                  <to>
                    <xdr:col>24</xdr:col>
                    <xdr:colOff>152400</xdr:colOff>
                    <xdr:row>97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3" name="Cuadro de grupo 220">
              <controlPr defaultSize="0" print="0" autoFill="0" autoPict="0">
                <anchor moveWithCells="1" sizeWithCells="1">
                  <from>
                    <xdr:col>29</xdr:col>
                    <xdr:colOff>38100</xdr:colOff>
                    <xdr:row>83</xdr:row>
                    <xdr:rowOff>76200</xdr:rowOff>
                  </from>
                  <to>
                    <xdr:col>32</xdr:col>
                    <xdr:colOff>47625</xdr:colOff>
                    <xdr:row>88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4" name="Botón de opción 221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86</xdr:row>
                    <xdr:rowOff>38100</xdr:rowOff>
                  </from>
                  <to>
                    <xdr:col>31</xdr:col>
                    <xdr:colOff>104775</xdr:colOff>
                    <xdr:row>87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5" name="Botón de opción 222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88</xdr:row>
                    <xdr:rowOff>9525</xdr:rowOff>
                  </from>
                  <to>
                    <xdr:col>31</xdr:col>
                    <xdr:colOff>266700</xdr:colOff>
                    <xdr:row>88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topLeftCell="E1" workbookViewId="0">
      <selection activeCell="M29" sqref="M29"/>
    </sheetView>
  </sheetViews>
  <sheetFormatPr baseColWidth="10" defaultColWidth="31.42578125" defaultRowHeight="12.75"/>
  <cols>
    <col min="1" max="1" width="2.140625" bestFit="1" customWidth="1"/>
    <col min="2" max="2" width="24.42578125" bestFit="1" customWidth="1"/>
    <col min="3" max="3" width="16.28515625" bestFit="1" customWidth="1"/>
    <col min="4" max="4" width="33.42578125" bestFit="1" customWidth="1"/>
    <col min="5" max="5" width="33.42578125" customWidth="1"/>
    <col min="6" max="6" width="10.28515625" bestFit="1" customWidth="1"/>
    <col min="7" max="7" width="7.85546875" bestFit="1" customWidth="1"/>
    <col min="8" max="8" width="5.28515625" bestFit="1" customWidth="1"/>
    <col min="9" max="9" width="5.42578125" bestFit="1" customWidth="1"/>
    <col min="10" max="10" width="11.7109375" bestFit="1" customWidth="1"/>
    <col min="11" max="11" width="11.85546875" bestFit="1" customWidth="1"/>
    <col min="12" max="12" width="21.140625" bestFit="1" customWidth="1"/>
    <col min="13" max="13" width="21.140625" customWidth="1"/>
    <col min="14" max="14" width="9.85546875" bestFit="1" customWidth="1"/>
    <col min="15" max="15" width="7.85546875" bestFit="1" customWidth="1"/>
    <col min="16" max="16" width="5.28515625" bestFit="1" customWidth="1"/>
    <col min="17" max="17" width="5.42578125" bestFit="1" customWidth="1"/>
    <col min="18" max="18" width="13.42578125" bestFit="1" customWidth="1"/>
    <col min="19" max="19" width="11.85546875" bestFit="1" customWidth="1"/>
    <col min="20" max="20" width="17" customWidth="1"/>
    <col min="21" max="21" width="5.85546875" customWidth="1"/>
    <col min="22" max="22" width="11.7109375" customWidth="1"/>
    <col min="23" max="23" width="8" bestFit="1" customWidth="1"/>
    <col min="24" max="32" width="11.85546875" customWidth="1"/>
  </cols>
  <sheetData>
    <row r="1" spans="1:32" ht="35.25" customHeight="1">
      <c r="A1" s="647" t="s">
        <v>264</v>
      </c>
      <c r="B1" s="647"/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  <c r="R1" s="647"/>
      <c r="S1" s="647"/>
      <c r="T1" s="647"/>
      <c r="U1" s="647"/>
      <c r="V1" s="647"/>
      <c r="W1" s="647"/>
      <c r="X1" s="647"/>
      <c r="Y1" s="647"/>
      <c r="Z1" s="647"/>
      <c r="AA1" s="647"/>
      <c r="AB1" s="647"/>
      <c r="AC1" s="647"/>
      <c r="AD1" s="647"/>
      <c r="AE1" s="647"/>
      <c r="AF1" s="647"/>
    </row>
    <row r="2" spans="1:32" s="249" customFormat="1" ht="26.25" customHeight="1">
      <c r="A2" s="246" t="s">
        <v>25</v>
      </c>
      <c r="B2" s="246" t="s">
        <v>265</v>
      </c>
      <c r="C2" s="246" t="s">
        <v>266</v>
      </c>
      <c r="D2" s="246" t="s">
        <v>80</v>
      </c>
      <c r="E2" s="246" t="s">
        <v>287</v>
      </c>
      <c r="F2" s="246" t="s">
        <v>267</v>
      </c>
      <c r="G2" s="246" t="s">
        <v>268</v>
      </c>
      <c r="H2" s="246" t="s">
        <v>269</v>
      </c>
      <c r="I2" s="246" t="s">
        <v>263</v>
      </c>
      <c r="J2" s="246" t="s">
        <v>270</v>
      </c>
      <c r="K2" s="247" t="s">
        <v>271</v>
      </c>
      <c r="L2" s="246" t="s">
        <v>122</v>
      </c>
      <c r="M2" s="246" t="s">
        <v>287</v>
      </c>
      <c r="N2" s="246" t="s">
        <v>272</v>
      </c>
      <c r="O2" s="246" t="s">
        <v>268</v>
      </c>
      <c r="P2" s="246" t="s">
        <v>269</v>
      </c>
      <c r="Q2" s="246" t="s">
        <v>263</v>
      </c>
      <c r="R2" s="246" t="s">
        <v>273</v>
      </c>
      <c r="S2" s="247" t="s">
        <v>271</v>
      </c>
      <c r="T2" s="246" t="s">
        <v>274</v>
      </c>
      <c r="U2" s="246" t="s">
        <v>275</v>
      </c>
      <c r="V2" s="246" t="s">
        <v>286</v>
      </c>
      <c r="W2" s="246" t="s">
        <v>276</v>
      </c>
      <c r="X2" s="246" t="s">
        <v>277</v>
      </c>
      <c r="Y2" s="246" t="s">
        <v>278</v>
      </c>
      <c r="Z2" s="246" t="s">
        <v>279</v>
      </c>
      <c r="AA2" s="246" t="s">
        <v>280</v>
      </c>
      <c r="AB2" s="248" t="s">
        <v>281</v>
      </c>
      <c r="AC2" s="248" t="s">
        <v>282</v>
      </c>
      <c r="AD2" s="248" t="s">
        <v>283</v>
      </c>
      <c r="AE2" s="248" t="s">
        <v>284</v>
      </c>
      <c r="AF2" s="246" t="s">
        <v>285</v>
      </c>
    </row>
    <row r="3" spans="1:32">
      <c r="B3">
        <f>' Boletín de Inscripción '!D35</f>
        <v>0</v>
      </c>
      <c r="C3" t="str">
        <f>CONCATENATE(' Boletín de Inscripción '!Y39," ",' Boletín de Inscripción '!AD39)</f>
        <v xml:space="preserve"> </v>
      </c>
      <c r="D3" t="str">
        <f>CONCATENATE(' Boletín de Inscripción '!D44," ",' Boletín de Inscripción '!L44," ",' Boletín de Inscripción '!V44)</f>
        <v xml:space="preserve">  </v>
      </c>
      <c r="E3">
        <f>' Boletín de Inscripción '!V50</f>
        <v>0</v>
      </c>
      <c r="F3">
        <f>' Boletín de Inscripción '!Q48</f>
        <v>0</v>
      </c>
      <c r="G3" s="250">
        <f>' Boletín de Inscripción '!AD48</f>
        <v>0</v>
      </c>
      <c r="H3" t="str">
        <f>' Boletín de Inscripción '!AG48</f>
        <v/>
      </c>
      <c r="I3">
        <f>' Boletín de Inscripción '!AF44</f>
        <v>0</v>
      </c>
      <c r="J3">
        <f>' Boletín de Inscripción '!Y48</f>
        <v>0</v>
      </c>
      <c r="K3">
        <f>' Boletín de Inscripción '!D50</f>
        <v>0</v>
      </c>
      <c r="L3" t="str">
        <f>CONCATENATE(' Boletín de Inscripción '!D53," ",' Boletín de Inscripción '!L53," ",' Boletín de Inscripción '!V53)</f>
        <v xml:space="preserve">  </v>
      </c>
      <c r="M3">
        <f>' Boletín de Inscripción '!V59</f>
        <v>0</v>
      </c>
      <c r="N3">
        <f>' Boletín de Inscripción '!Q57</f>
        <v>0</v>
      </c>
      <c r="O3" s="250">
        <f>' Boletín de Inscripción '!AD57</f>
        <v>0</v>
      </c>
      <c r="P3" t="str">
        <f>' Boletín de Inscripción '!AG57</f>
        <v/>
      </c>
      <c r="Q3">
        <f>' Boletín de Inscripción '!AF53</f>
        <v>0</v>
      </c>
      <c r="R3">
        <f>' Boletín de Inscripción '!Y57</f>
        <v>0</v>
      </c>
      <c r="S3">
        <f>' Boletín de Inscripción '!D59</f>
        <v>0</v>
      </c>
      <c r="T3" t="str">
        <f>CONCATENATE(' Boletín de Inscripción '!C64," ",' Boletín de Inscripción '!C66)</f>
        <v xml:space="preserve"> </v>
      </c>
      <c r="U3">
        <f>CILINDRADA</f>
        <v>0</v>
      </c>
      <c r="V3">
        <f>cc</f>
        <v>0</v>
      </c>
      <c r="W3">
        <f>' Boletín de Inscripción '!E68</f>
        <v>0</v>
      </c>
      <c r="X3" t="str">
        <f>' Boletín de Inscripción '!Q65</f>
        <v/>
      </c>
      <c r="Y3" t="str">
        <f>' Boletín de Inscripción '!Q68</f>
        <v/>
      </c>
      <c r="Z3" t="str">
        <f>' Boletín de Inscripción '!W68</f>
        <v/>
      </c>
      <c r="AA3">
        <f>' Boletín de Inscripción '!AA66</f>
        <v>0</v>
      </c>
      <c r="AB3">
        <f>' Boletín de Inscripción '!J70</f>
        <v>0</v>
      </c>
      <c r="AC3" t="b">
        <f>' Boletín de Inscripción '!$AG$115</f>
        <v>0</v>
      </c>
      <c r="AD3" t="b">
        <v>1</v>
      </c>
      <c r="AE3" t="b">
        <v>0</v>
      </c>
    </row>
  </sheetData>
  <mergeCells count="1">
    <mergeCell ref="A1:AF1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F3"/>
  <sheetViews>
    <sheetView workbookViewId="0">
      <selection activeCell="AG3" sqref="AG3"/>
    </sheetView>
  </sheetViews>
  <sheetFormatPr baseColWidth="10" defaultColWidth="11.42578125" defaultRowHeight="11.25"/>
  <cols>
    <col min="1" max="1" width="11.7109375" style="81" bestFit="1" customWidth="1"/>
    <col min="2" max="2" width="19.140625" style="81" bestFit="1" customWidth="1"/>
    <col min="3" max="3" width="10.7109375" style="81" bestFit="1" customWidth="1"/>
    <col min="4" max="4" width="15.28515625" style="81" bestFit="1" customWidth="1"/>
    <col min="5" max="5" width="19.85546875" style="81" bestFit="1" customWidth="1"/>
    <col min="6" max="6" width="21.85546875" style="81" bestFit="1" customWidth="1"/>
    <col min="7" max="7" width="27.42578125" style="81" bestFit="1" customWidth="1"/>
    <col min="8" max="8" width="18.85546875" style="81" bestFit="1" customWidth="1"/>
    <col min="9" max="9" width="15.42578125" style="81" bestFit="1" customWidth="1"/>
    <col min="10" max="10" width="14" style="81" bestFit="1" customWidth="1"/>
    <col min="11" max="11" width="21.85546875" style="81" bestFit="1" customWidth="1"/>
    <col min="12" max="12" width="18.85546875" style="81" customWidth="1"/>
    <col min="13" max="13" width="16.7109375" style="81" bestFit="1" customWidth="1"/>
    <col min="14" max="14" width="16.42578125" style="81" bestFit="1" customWidth="1"/>
    <col min="15" max="16" width="17" style="81" bestFit="1" customWidth="1"/>
    <col min="17" max="17" width="12.42578125" style="81" bestFit="1" customWidth="1"/>
    <col min="18" max="18" width="13.42578125" style="81" bestFit="1" customWidth="1"/>
    <col min="19" max="19" width="10" style="81" bestFit="1" customWidth="1"/>
    <col min="20" max="20" width="14.42578125" style="81" bestFit="1" customWidth="1"/>
    <col min="21" max="21" width="16.42578125" style="81" bestFit="1" customWidth="1"/>
    <col min="22" max="22" width="23.7109375" style="81" customWidth="1"/>
    <col min="23" max="23" width="13.42578125" style="81" bestFit="1" customWidth="1"/>
    <col min="24" max="24" width="10.42578125" style="81" bestFit="1" customWidth="1"/>
    <col min="25" max="25" width="8.7109375" style="81" bestFit="1" customWidth="1"/>
    <col min="26" max="26" width="16.28515625" style="81" customWidth="1"/>
    <col min="27" max="27" width="13.42578125" style="81" bestFit="1" customWidth="1"/>
    <col min="28" max="28" width="11.28515625" style="81" bestFit="1" customWidth="1"/>
    <col min="29" max="29" width="14.140625" style="81" bestFit="1" customWidth="1"/>
    <col min="30" max="31" width="11.42578125" style="81" bestFit="1" customWidth="1"/>
    <col min="32" max="32" width="7.28515625" style="81" bestFit="1" customWidth="1"/>
    <col min="33" max="33" width="8.140625" style="81" bestFit="1" customWidth="1"/>
    <col min="34" max="34" width="11.85546875" style="81" bestFit="1" customWidth="1"/>
    <col min="35" max="35" width="18" style="81" bestFit="1" customWidth="1"/>
    <col min="36" max="36" width="18.28515625" style="81" bestFit="1" customWidth="1"/>
    <col min="37" max="37" width="29.140625" style="81" bestFit="1" customWidth="1"/>
    <col min="38" max="38" width="15.28515625" style="81" bestFit="1" customWidth="1"/>
    <col min="39" max="39" width="12.28515625" style="81" bestFit="1" customWidth="1"/>
    <col min="40" max="40" width="10.42578125" style="81" bestFit="1" customWidth="1"/>
    <col min="41" max="41" width="13" style="81" bestFit="1" customWidth="1"/>
    <col min="42" max="42" width="15.42578125" style="81" bestFit="1" customWidth="1"/>
    <col min="43" max="43" width="13.140625" style="81" bestFit="1" customWidth="1"/>
    <col min="44" max="44" width="16.42578125" style="81" bestFit="1" customWidth="1"/>
    <col min="45" max="46" width="13.42578125" style="81" bestFit="1" customWidth="1"/>
    <col min="47" max="47" width="9.140625" style="81" bestFit="1" customWidth="1"/>
    <col min="48" max="48" width="10" style="81" bestFit="1" customWidth="1"/>
    <col min="49" max="49" width="9.140625" style="81" bestFit="1" customWidth="1"/>
    <col min="50" max="50" width="11.7109375" style="81" bestFit="1" customWidth="1"/>
    <col min="51" max="51" width="10.28515625" style="81" customWidth="1"/>
    <col min="52" max="52" width="7.85546875" style="81" bestFit="1" customWidth="1"/>
    <col min="53" max="53" width="14.28515625" style="81" bestFit="1" customWidth="1"/>
    <col min="54" max="54" width="5.42578125" style="81" bestFit="1" customWidth="1"/>
    <col min="55" max="55" width="5.140625" style="81" bestFit="1" customWidth="1"/>
    <col min="56" max="56" width="12" style="81" bestFit="1" customWidth="1"/>
    <col min="57" max="62" width="7.42578125" style="81" bestFit="1" customWidth="1"/>
    <col min="63" max="65" width="7.28515625" style="81" bestFit="1" customWidth="1"/>
    <col min="66" max="66" width="7.85546875" style="81" bestFit="1" customWidth="1"/>
    <col min="67" max="67" width="9.28515625" style="81" bestFit="1" customWidth="1"/>
    <col min="68" max="68" width="8.85546875" style="81" bestFit="1" customWidth="1"/>
    <col min="69" max="69" width="5.28515625" style="81" bestFit="1" customWidth="1"/>
    <col min="70" max="70" width="11.28515625" style="81" bestFit="1" customWidth="1"/>
    <col min="71" max="71" width="17" style="81" bestFit="1" customWidth="1"/>
    <col min="72" max="72" width="6.42578125" style="81" bestFit="1" customWidth="1"/>
    <col min="73" max="73" width="6" style="81" bestFit="1" customWidth="1"/>
    <col min="74" max="74" width="6.42578125" style="81" bestFit="1" customWidth="1"/>
    <col min="75" max="75" width="6.140625" style="81" bestFit="1" customWidth="1"/>
    <col min="76" max="76" width="6.7109375" style="81" bestFit="1" customWidth="1"/>
    <col min="77" max="77" width="6.140625" style="81" bestFit="1" customWidth="1"/>
    <col min="78" max="78" width="9.7109375" style="81" bestFit="1" customWidth="1"/>
    <col min="79" max="79" width="12.85546875" style="81" bestFit="1" customWidth="1"/>
    <col min="80" max="80" width="14.7109375" style="81" bestFit="1" customWidth="1"/>
    <col min="81" max="81" width="7.42578125" style="81" bestFit="1" customWidth="1"/>
    <col min="82" max="82" width="9.42578125" style="81" bestFit="1" customWidth="1"/>
    <col min="83" max="83" width="9.7109375" style="81" bestFit="1" customWidth="1"/>
    <col min="84" max="84" width="12.85546875" style="81" bestFit="1" customWidth="1"/>
    <col min="85" max="85" width="14.7109375" style="81" bestFit="1" customWidth="1"/>
    <col min="86" max="86" width="7.42578125" style="81" bestFit="1" customWidth="1"/>
    <col min="87" max="87" width="9.42578125" style="81" bestFit="1" customWidth="1"/>
    <col min="88" max="88" width="9.7109375" style="81" bestFit="1" customWidth="1"/>
    <col min="89" max="89" width="12.85546875" style="81" bestFit="1" customWidth="1"/>
    <col min="90" max="90" width="14.7109375" style="81" bestFit="1" customWidth="1"/>
    <col min="91" max="91" width="7.42578125" style="81" bestFit="1" customWidth="1"/>
    <col min="92" max="92" width="9.42578125" style="81" bestFit="1" customWidth="1"/>
    <col min="93" max="93" width="9.7109375" style="81" bestFit="1" customWidth="1"/>
    <col min="94" max="94" width="12.85546875" style="81" bestFit="1" customWidth="1"/>
    <col min="95" max="95" width="14.7109375" style="81" bestFit="1" customWidth="1"/>
    <col min="96" max="96" width="7.42578125" style="81" bestFit="1" customWidth="1"/>
    <col min="97" max="97" width="9.42578125" style="81" bestFit="1" customWidth="1"/>
    <col min="98" max="98" width="9.7109375" style="81" bestFit="1" customWidth="1"/>
    <col min="99" max="99" width="12.85546875" style="81" bestFit="1" customWidth="1"/>
    <col min="100" max="100" width="14.7109375" style="81" bestFit="1" customWidth="1"/>
    <col min="101" max="101" width="7.42578125" style="81" bestFit="1" customWidth="1"/>
    <col min="102" max="102" width="9.42578125" style="81" bestFit="1" customWidth="1"/>
    <col min="103" max="103" width="9.7109375" style="81" bestFit="1" customWidth="1"/>
    <col min="104" max="104" width="12.85546875" style="81" bestFit="1" customWidth="1"/>
    <col min="105" max="105" width="14.7109375" style="81" bestFit="1" customWidth="1"/>
    <col min="106" max="106" width="7.42578125" style="81" bestFit="1" customWidth="1"/>
    <col min="107" max="107" width="9.42578125" style="81" bestFit="1" customWidth="1"/>
    <col min="108" max="108" width="9.7109375" style="81" bestFit="1" customWidth="1"/>
    <col min="109" max="109" width="12.85546875" style="81" bestFit="1" customWidth="1"/>
    <col min="110" max="110" width="14.7109375" style="81" bestFit="1" customWidth="1"/>
    <col min="111" max="111" width="7.42578125" style="81" bestFit="1" customWidth="1"/>
    <col min="112" max="112" width="9.42578125" style="81" bestFit="1" customWidth="1"/>
    <col min="113" max="113" width="9.7109375" style="81" bestFit="1" customWidth="1"/>
    <col min="114" max="114" width="12.85546875" style="81" bestFit="1" customWidth="1"/>
    <col min="115" max="115" width="14.7109375" style="81" bestFit="1" customWidth="1"/>
    <col min="116" max="16384" width="11.42578125" style="81"/>
  </cols>
  <sheetData>
    <row r="1" spans="1:32" customFormat="1" ht="35.25" customHeight="1">
      <c r="A1" s="647" t="s">
        <v>264</v>
      </c>
      <c r="B1" s="647"/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  <c r="R1" s="647"/>
      <c r="S1" s="647"/>
      <c r="T1" s="647"/>
      <c r="U1" s="647"/>
      <c r="V1" s="647"/>
      <c r="W1" s="647"/>
      <c r="X1" s="647"/>
      <c r="Y1" s="647"/>
      <c r="Z1" s="647"/>
      <c r="AA1" s="647"/>
      <c r="AB1" s="647"/>
      <c r="AC1" s="647"/>
      <c r="AD1" s="647"/>
      <c r="AE1" s="647"/>
      <c r="AF1" s="647"/>
    </row>
    <row r="2" spans="1:32" s="249" customFormat="1" ht="26.25" customHeight="1">
      <c r="A2" s="246" t="s">
        <v>25</v>
      </c>
      <c r="B2" s="246" t="s">
        <v>265</v>
      </c>
      <c r="C2" s="246" t="s">
        <v>266</v>
      </c>
      <c r="D2" s="246" t="s">
        <v>80</v>
      </c>
      <c r="E2" s="246" t="s">
        <v>287</v>
      </c>
      <c r="F2" s="246" t="s">
        <v>267</v>
      </c>
      <c r="G2" s="246" t="s">
        <v>268</v>
      </c>
      <c r="H2" s="246" t="s">
        <v>269</v>
      </c>
      <c r="I2" s="246" t="s">
        <v>263</v>
      </c>
      <c r="J2" s="246" t="s">
        <v>270</v>
      </c>
      <c r="K2" s="247" t="s">
        <v>271</v>
      </c>
      <c r="L2" s="246" t="s">
        <v>122</v>
      </c>
      <c r="M2" s="246" t="s">
        <v>287</v>
      </c>
      <c r="N2" s="246" t="s">
        <v>272</v>
      </c>
      <c r="O2" s="246" t="s">
        <v>268</v>
      </c>
      <c r="P2" s="246" t="s">
        <v>269</v>
      </c>
      <c r="Q2" s="246" t="s">
        <v>263</v>
      </c>
      <c r="R2" s="246" t="s">
        <v>273</v>
      </c>
      <c r="S2" s="247" t="s">
        <v>271</v>
      </c>
      <c r="T2" s="246" t="s">
        <v>274</v>
      </c>
      <c r="U2" s="246" t="s">
        <v>275</v>
      </c>
      <c r="V2" s="246" t="s">
        <v>286</v>
      </c>
      <c r="W2" s="246" t="s">
        <v>276</v>
      </c>
      <c r="X2" s="246" t="s">
        <v>277</v>
      </c>
      <c r="Y2" s="246" t="s">
        <v>278</v>
      </c>
      <c r="Z2" s="246" t="s">
        <v>279</v>
      </c>
      <c r="AA2" s="246" t="s">
        <v>280</v>
      </c>
      <c r="AB2" s="248" t="s">
        <v>281</v>
      </c>
      <c r="AC2" s="248" t="s">
        <v>282</v>
      </c>
      <c r="AD2" s="248" t="s">
        <v>283</v>
      </c>
      <c r="AE2" s="248" t="s">
        <v>284</v>
      </c>
      <c r="AF2" s="246" t="s">
        <v>285</v>
      </c>
    </row>
    <row r="3" spans="1:32" customFormat="1" ht="12.75">
      <c r="B3">
        <f>' Boletín de Inscripción '!D35</f>
        <v>0</v>
      </c>
      <c r="C3" t="str">
        <f>CONCATENATE(' Boletín de Inscripción '!Y39," ",' Boletín de Inscripción '!AD39)</f>
        <v xml:space="preserve"> </v>
      </c>
      <c r="D3" t="str">
        <f>CONCATENATE(' Boletín de Inscripción '!D44," ",' Boletín de Inscripción '!L44," ",' Boletín de Inscripción '!V44)</f>
        <v xml:space="preserve">  </v>
      </c>
      <c r="E3">
        <f>' Boletín de Inscripción '!V50</f>
        <v>0</v>
      </c>
      <c r="F3">
        <f>'[1] Boletín de Inscripción '!Q48</f>
        <v>0</v>
      </c>
      <c r="G3" s="250">
        <f>' Boletín de Inscripción '!AD48</f>
        <v>0</v>
      </c>
      <c r="H3" t="str">
        <f>' Boletín de Inscripción '!AG48</f>
        <v/>
      </c>
      <c r="I3">
        <f>' Boletín de Inscripción '!AF44</f>
        <v>0</v>
      </c>
      <c r="J3">
        <f>' Boletín de Inscripción '!Y48</f>
        <v>0</v>
      </c>
      <c r="K3">
        <f>' Boletín de Inscripción '!D50</f>
        <v>0</v>
      </c>
      <c r="L3" t="str">
        <f>CONCATENATE(' Boletín de Inscripción '!D53," ",' Boletín de Inscripción '!L53," ",' Boletín de Inscripción '!V53)</f>
        <v xml:space="preserve">  </v>
      </c>
      <c r="M3">
        <f>' Boletín de Inscripción '!V59</f>
        <v>0</v>
      </c>
      <c r="N3">
        <f>' Boletín de Inscripción '!Q57</f>
        <v>0</v>
      </c>
      <c r="O3" s="250">
        <f>' Boletín de Inscripción '!AD57</f>
        <v>0</v>
      </c>
      <c r="P3" t="str">
        <f>' Boletín de Inscripción '!AG57</f>
        <v/>
      </c>
      <c r="Q3">
        <f>' Boletín de Inscripción '!AF53</f>
        <v>0</v>
      </c>
      <c r="R3">
        <f>' Boletín de Inscripción '!Y57</f>
        <v>0</v>
      </c>
      <c r="S3">
        <f>' Boletín de Inscripción '!D59</f>
        <v>0</v>
      </c>
      <c r="T3" t="str">
        <f>CONCATENATE(' Boletín de Inscripción '!C64," ",' Boletín de Inscripción '!C66)</f>
        <v xml:space="preserve"> </v>
      </c>
      <c r="U3">
        <f>CILINDRADA</f>
        <v>0</v>
      </c>
      <c r="V3">
        <f>cc</f>
        <v>0</v>
      </c>
      <c r="W3">
        <f>' Boletín de Inscripción '!E68</f>
        <v>0</v>
      </c>
      <c r="X3" t="str">
        <f>' Boletín de Inscripción '!Q65</f>
        <v/>
      </c>
      <c r="Y3" t="str">
        <f>' Boletín de Inscripción '!Q68</f>
        <v/>
      </c>
      <c r="Z3" t="str">
        <f>' Boletín de Inscripción '!W68</f>
        <v/>
      </c>
      <c r="AA3">
        <f>' Boletín de Inscripción '!AA66</f>
        <v>0</v>
      </c>
      <c r="AB3">
        <f>' Boletín de Inscripción '!J70</f>
        <v>0</v>
      </c>
      <c r="AC3" t="b">
        <f>' Boletín de Inscripción '!$AG$115</f>
        <v>0</v>
      </c>
      <c r="AD3" t="b">
        <v>0</v>
      </c>
      <c r="AE3" t="b">
        <v>0</v>
      </c>
    </row>
  </sheetData>
  <mergeCells count="1">
    <mergeCell ref="A1:AF1"/>
  </mergeCells>
  <phoneticPr fontId="25" type="noConversion"/>
  <pageMargins left="0.75" right="0.75" top="1" bottom="1" header="0" footer="0"/>
  <pageSetup paperSize="9" orientation="portrait"/>
  <headerFooter alignWithMargins="0"/>
  <cellWatches>
    <cellWatch r="I2"/>
  </cellWatch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indexed="21"/>
    <pageSetUpPr autoPageBreaks="0"/>
  </sheetPr>
  <dimension ref="A1:FG34"/>
  <sheetViews>
    <sheetView showOutlineSymbols="0" topLeftCell="C11" zoomScale="174" zoomScaleNormal="174" workbookViewId="0">
      <selection activeCell="K86" sqref="K86:AB90"/>
    </sheetView>
  </sheetViews>
  <sheetFormatPr baseColWidth="10" defaultColWidth="0" defaultRowHeight="0" customHeight="1" zeroHeight="1"/>
  <cols>
    <col min="1" max="1" width="4" style="41" hidden="1" customWidth="1"/>
    <col min="2" max="2" width="5.7109375" style="37" hidden="1" customWidth="1"/>
    <col min="3" max="3" width="9.7109375" style="37" customWidth="1"/>
    <col min="4" max="4" width="13.7109375" style="37" customWidth="1"/>
    <col min="5" max="5" width="6.28515625" style="37" customWidth="1"/>
    <col min="6" max="6" width="13.7109375" style="37" customWidth="1"/>
    <col min="7" max="8" width="8.7109375" style="37" customWidth="1"/>
    <col min="9" max="15" width="4.7109375" style="37" customWidth="1"/>
    <col min="16" max="16" width="3.7109375" style="42" hidden="1" customWidth="1"/>
    <col min="17" max="17" width="4.140625" style="42" hidden="1" customWidth="1"/>
    <col min="18" max="26" width="11.42578125" style="42" hidden="1" customWidth="1"/>
    <col min="27" max="31" width="11.42578125" style="43" hidden="1" customWidth="1"/>
    <col min="32" max="162" width="11.42578125" style="41" hidden="1" customWidth="1"/>
    <col min="163" max="163" width="7.7109375" style="41" hidden="1" customWidth="1"/>
    <col min="164" max="16384" width="11.42578125" style="41" hidden="1"/>
  </cols>
  <sheetData>
    <row r="1" spans="1:16" ht="10.5" customHeight="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0"/>
    </row>
    <row r="2" spans="1:16" ht="8.25" customHeight="1">
      <c r="A2" s="59"/>
      <c r="B2" s="58"/>
      <c r="C2" s="33"/>
      <c r="D2" s="33"/>
      <c r="E2" s="648" t="s">
        <v>239</v>
      </c>
      <c r="F2" s="648"/>
      <c r="G2" s="648"/>
      <c r="H2" s="648"/>
      <c r="I2" s="648"/>
      <c r="J2" s="648"/>
      <c r="K2" s="648"/>
      <c r="L2" s="648"/>
      <c r="M2" s="648"/>
      <c r="N2" s="648"/>
      <c r="O2" s="649"/>
      <c r="P2" s="60"/>
    </row>
    <row r="3" spans="1:16" ht="60" customHeight="1">
      <c r="A3" s="59"/>
      <c r="B3" s="652"/>
      <c r="C3" s="653"/>
      <c r="D3" s="49"/>
      <c r="E3" s="650"/>
      <c r="F3" s="650"/>
      <c r="G3" s="650"/>
      <c r="H3" s="650"/>
      <c r="I3" s="650"/>
      <c r="J3" s="650"/>
      <c r="K3" s="650"/>
      <c r="L3" s="650"/>
      <c r="M3" s="650"/>
      <c r="N3" s="650"/>
      <c r="O3" s="651"/>
      <c r="P3" s="60"/>
    </row>
    <row r="4" spans="1:16" ht="6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1"/>
    </row>
    <row r="5" spans="1:16" ht="27" customHeight="1">
      <c r="A5" s="59"/>
      <c r="B5" s="654" t="s">
        <v>51</v>
      </c>
      <c r="C5" s="655"/>
      <c r="D5" s="655"/>
      <c r="E5" s="655"/>
      <c r="F5" s="655"/>
      <c r="G5" s="655"/>
      <c r="H5" s="655"/>
      <c r="I5" s="655"/>
      <c r="J5" s="655"/>
      <c r="K5" s="655"/>
      <c r="L5" s="655"/>
      <c r="M5" s="655"/>
      <c r="N5" s="655"/>
      <c r="O5" s="656"/>
      <c r="P5" s="60"/>
    </row>
    <row r="6" spans="1:16" ht="5.25" customHeight="1">
      <c r="A6" s="59"/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  <c r="P6" s="60"/>
    </row>
    <row r="7" spans="1:16" ht="12" customHeight="1">
      <c r="A7" s="59"/>
      <c r="B7" s="34"/>
      <c r="C7" s="668">
        <v>1</v>
      </c>
      <c r="D7" s="665" t="s">
        <v>32</v>
      </c>
      <c r="E7" s="666"/>
      <c r="F7" s="666"/>
      <c r="G7" s="666"/>
      <c r="H7" s="666"/>
      <c r="I7" s="666"/>
      <c r="J7" s="666"/>
      <c r="K7" s="666"/>
      <c r="L7" s="666"/>
      <c r="M7" s="666"/>
      <c r="N7" s="667"/>
      <c r="O7" s="36"/>
      <c r="P7" s="60"/>
    </row>
    <row r="8" spans="1:16" ht="12" customHeight="1">
      <c r="A8" s="59"/>
      <c r="B8" s="34"/>
      <c r="C8" s="664"/>
      <c r="D8" s="660"/>
      <c r="E8" s="661"/>
      <c r="F8" s="661"/>
      <c r="G8" s="661"/>
      <c r="H8" s="661"/>
      <c r="I8" s="661"/>
      <c r="J8" s="661"/>
      <c r="K8" s="661"/>
      <c r="L8" s="661"/>
      <c r="M8" s="661"/>
      <c r="N8" s="662"/>
      <c r="O8" s="36"/>
      <c r="P8" s="60"/>
    </row>
    <row r="9" spans="1:16" ht="12" customHeight="1">
      <c r="A9" s="59"/>
      <c r="B9" s="34"/>
      <c r="C9" s="663">
        <v>2</v>
      </c>
      <c r="D9" s="657" t="s">
        <v>31</v>
      </c>
      <c r="E9" s="658"/>
      <c r="F9" s="658"/>
      <c r="G9" s="658"/>
      <c r="H9" s="658"/>
      <c r="I9" s="658"/>
      <c r="J9" s="658"/>
      <c r="K9" s="658"/>
      <c r="L9" s="658"/>
      <c r="M9" s="658"/>
      <c r="N9" s="659"/>
      <c r="O9" s="36"/>
      <c r="P9" s="60"/>
    </row>
    <row r="10" spans="1:16" ht="12" customHeight="1">
      <c r="A10" s="59"/>
      <c r="B10" s="34"/>
      <c r="C10" s="664"/>
      <c r="D10" s="660"/>
      <c r="E10" s="661"/>
      <c r="F10" s="661"/>
      <c r="G10" s="661"/>
      <c r="H10" s="661"/>
      <c r="I10" s="661"/>
      <c r="J10" s="661"/>
      <c r="K10" s="661"/>
      <c r="L10" s="661"/>
      <c r="M10" s="661"/>
      <c r="N10" s="662"/>
      <c r="O10" s="36"/>
      <c r="P10" s="60"/>
    </row>
    <row r="11" spans="1:16" ht="12" customHeight="1">
      <c r="A11" s="59"/>
      <c r="B11" s="34"/>
      <c r="C11" s="663">
        <v>3</v>
      </c>
      <c r="D11" s="657" t="s">
        <v>33</v>
      </c>
      <c r="E11" s="658"/>
      <c r="F11" s="658"/>
      <c r="G11" s="658"/>
      <c r="H11" s="658"/>
      <c r="I11" s="658"/>
      <c r="J11" s="658"/>
      <c r="K11" s="658"/>
      <c r="L11" s="658"/>
      <c r="M11" s="658"/>
      <c r="N11" s="659"/>
      <c r="O11" s="36"/>
      <c r="P11" s="60"/>
    </row>
    <row r="12" spans="1:16" ht="12" customHeight="1" thickBot="1">
      <c r="A12" s="59"/>
      <c r="B12" s="34"/>
      <c r="C12" s="673"/>
      <c r="D12" s="669"/>
      <c r="E12" s="670"/>
      <c r="F12" s="670"/>
      <c r="G12" s="670"/>
      <c r="H12" s="670"/>
      <c r="I12" s="670"/>
      <c r="J12" s="670"/>
      <c r="K12" s="670"/>
      <c r="L12" s="670"/>
      <c r="M12" s="670"/>
      <c r="N12" s="671"/>
      <c r="O12" s="36"/>
      <c r="P12" s="60"/>
    </row>
    <row r="13" spans="1:16" ht="5.25" customHeight="1" thickTop="1">
      <c r="A13" s="59"/>
      <c r="B13" s="34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6"/>
      <c r="P13" s="60"/>
    </row>
    <row r="14" spans="1:16" ht="34.5" customHeight="1">
      <c r="A14" s="59"/>
      <c r="B14" s="34"/>
      <c r="C14" s="674" t="s">
        <v>198</v>
      </c>
      <c r="D14" s="674"/>
      <c r="E14" s="674"/>
      <c r="F14" s="674"/>
      <c r="G14" s="674"/>
      <c r="H14" s="674"/>
      <c r="I14" s="674"/>
      <c r="J14" s="674"/>
      <c r="K14" s="674"/>
      <c r="L14" s="674"/>
      <c r="M14" s="674"/>
      <c r="N14" s="674"/>
      <c r="O14" s="36"/>
      <c r="P14" s="60"/>
    </row>
    <row r="15" spans="1:16" ht="6" customHeight="1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1"/>
    </row>
    <row r="16" spans="1:16" ht="15" customHeight="1">
      <c r="A16" s="59"/>
      <c r="B16" s="50"/>
      <c r="C16" s="52">
        <v>1</v>
      </c>
      <c r="D16" s="229">
        <f>VLOOKUP(C16,' Datos de Organizadores '!A3:M11,11)</f>
        <v>44261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0"/>
      <c r="P16" s="60"/>
    </row>
    <row r="17" spans="1:16" ht="18" customHeight="1">
      <c r="A17" s="59"/>
      <c r="B17" s="50"/>
      <c r="C17" s="676" t="s">
        <v>26</v>
      </c>
      <c r="D17" s="677"/>
      <c r="E17" s="677"/>
      <c r="F17" s="677"/>
      <c r="G17" s="677"/>
      <c r="H17" s="677"/>
      <c r="I17" s="677"/>
      <c r="J17" s="677"/>
      <c r="K17" s="677"/>
      <c r="L17" s="677"/>
      <c r="M17" s="677"/>
      <c r="N17" s="678"/>
      <c r="O17" s="50"/>
      <c r="P17" s="60"/>
    </row>
    <row r="18" spans="1:16" ht="24.6" customHeight="1">
      <c r="A18" s="59"/>
      <c r="B18" s="654" t="str">
        <f>VLOOKUP(C16,' Datos de Organizadores '!A3:J11,2)</f>
        <v>I TC TIERRA VILLA DE FELIX</v>
      </c>
      <c r="C18" s="655"/>
      <c r="D18" s="655"/>
      <c r="E18" s="655"/>
      <c r="F18" s="655"/>
      <c r="G18" s="655"/>
      <c r="H18" s="655"/>
      <c r="I18" s="655"/>
      <c r="J18" s="655"/>
      <c r="K18" s="655"/>
      <c r="L18" s="655"/>
      <c r="M18" s="655"/>
      <c r="N18" s="655"/>
      <c r="O18" s="656"/>
      <c r="P18" s="60"/>
    </row>
    <row r="19" spans="1:16" ht="6" customHeight="1">
      <c r="A19" s="59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0"/>
    </row>
    <row r="20" spans="1:16" ht="18" customHeight="1">
      <c r="A20" s="59"/>
      <c r="B20" s="50"/>
      <c r="C20" s="679" t="s">
        <v>24</v>
      </c>
      <c r="D20" s="680"/>
      <c r="E20" s="680"/>
      <c r="F20" s="680"/>
      <c r="G20" s="680"/>
      <c r="H20" s="680"/>
      <c r="I20" s="680"/>
      <c r="J20" s="680"/>
      <c r="K20" s="680"/>
      <c r="L20" s="680"/>
      <c r="M20" s="680"/>
      <c r="N20" s="680"/>
      <c r="O20" s="50"/>
      <c r="P20" s="60"/>
    </row>
    <row r="21" spans="1:16" ht="18" customHeight="1">
      <c r="A21" s="59"/>
      <c r="B21" s="672" t="s">
        <v>48</v>
      </c>
      <c r="C21" s="57" t="s">
        <v>45</v>
      </c>
      <c r="D21" s="675" t="str">
        <f>VLOOKUP(C16,' Datos de Organizadores '!A3:J11,3)</f>
        <v>C.D. CODA</v>
      </c>
      <c r="E21" s="675"/>
      <c r="F21" s="675"/>
      <c r="G21" s="675"/>
      <c r="H21" s="675"/>
      <c r="I21" s="675"/>
      <c r="J21" s="675"/>
      <c r="K21" s="675"/>
      <c r="L21" s="675"/>
      <c r="M21" s="675"/>
      <c r="N21" s="675"/>
      <c r="O21" s="675"/>
      <c r="P21" s="60"/>
    </row>
    <row r="22" spans="1:16" ht="18" customHeight="1">
      <c r="A22" s="59"/>
      <c r="B22" s="672"/>
      <c r="C22" s="57" t="s">
        <v>2</v>
      </c>
      <c r="D22" s="675" t="str">
        <f>VLOOKUP(C16,' Datos de Organizadores '!A3:J11,4)</f>
        <v xml:space="preserve">C/ MATRONAS, 8 </v>
      </c>
      <c r="E22" s="675"/>
      <c r="F22" s="675"/>
      <c r="G22" s="675"/>
      <c r="H22" s="675"/>
      <c r="I22" s="675"/>
      <c r="J22" s="675"/>
      <c r="K22" s="675"/>
      <c r="L22" s="675"/>
      <c r="M22" s="675"/>
      <c r="N22" s="675"/>
      <c r="O22" s="675"/>
      <c r="P22" s="60"/>
    </row>
    <row r="23" spans="1:16" ht="18" customHeight="1">
      <c r="A23" s="59"/>
      <c r="B23" s="672"/>
      <c r="C23" s="57" t="s">
        <v>46</v>
      </c>
      <c r="D23" s="53" t="str">
        <f>VLOOKUP(C16,' Datos de Organizadores '!A3:J11,5)</f>
        <v>04005</v>
      </c>
      <c r="E23" s="55" t="s">
        <v>22</v>
      </c>
      <c r="F23" s="681" t="str">
        <f>VLOOKUP(C16,' Datos de Organizadores '!A3:J11,6)</f>
        <v>ALMERIA</v>
      </c>
      <c r="G23" s="681"/>
      <c r="H23" s="681"/>
      <c r="I23" s="681"/>
      <c r="J23" s="681"/>
      <c r="K23" s="681"/>
      <c r="L23" s="681"/>
      <c r="M23" s="681"/>
      <c r="N23" s="681"/>
      <c r="O23" s="681"/>
      <c r="P23" s="60"/>
    </row>
    <row r="24" spans="1:16" ht="18" customHeight="1">
      <c r="A24" s="59"/>
      <c r="B24" s="672"/>
      <c r="C24" s="57" t="s">
        <v>29</v>
      </c>
      <c r="D24" s="681" t="str">
        <f>IF(VLOOKUP($C$16,' Datos de Organizadores '!$A$3:$J$11,7)&lt;&gt;0,"("&amp;(VLOOKUP($C$16,' Datos de Organizadores '!$A$3:$J$11,7)&amp;")"),"")</f>
        <v>(ALMERIA)</v>
      </c>
      <c r="E24" s="681"/>
      <c r="F24" s="681"/>
      <c r="G24" s="681"/>
      <c r="H24" s="681"/>
      <c r="I24" s="681"/>
      <c r="J24" s="681"/>
      <c r="K24" s="681"/>
      <c r="L24" s="681"/>
      <c r="M24" s="681"/>
      <c r="N24" s="681"/>
      <c r="O24" s="681"/>
      <c r="P24" s="60"/>
    </row>
    <row r="25" spans="1:16" ht="18" customHeight="1">
      <c r="A25" s="59"/>
      <c r="B25" s="672"/>
      <c r="C25" s="57" t="s">
        <v>18</v>
      </c>
      <c r="D25" s="54">
        <f>VLOOKUP(C16,' Datos de Organizadores '!A3:J11,8)</f>
        <v>637738719</v>
      </c>
      <c r="E25" s="56" t="s">
        <v>165</v>
      </c>
      <c r="F25" s="54">
        <f>VLOOKUP(C16,' Datos de Organizadores '!A3:J9,9)</f>
        <v>0</v>
      </c>
      <c r="G25" s="56" t="s">
        <v>19</v>
      </c>
      <c r="H25" s="686" t="str">
        <f>VLOOKUP(C16,' Datos de Organizadores '!A3:J11,10)</f>
        <v>inscripciones@codea.es</v>
      </c>
      <c r="I25" s="687"/>
      <c r="J25" s="687"/>
      <c r="K25" s="687"/>
      <c r="L25" s="687"/>
      <c r="M25" s="687"/>
      <c r="N25" s="687"/>
      <c r="O25" s="687"/>
      <c r="P25" s="60"/>
    </row>
    <row r="26" spans="1:16" ht="6" customHeight="1">
      <c r="A26" s="5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60"/>
    </row>
    <row r="27" spans="1:16" ht="15.75" customHeight="1">
      <c r="A27" s="59"/>
      <c r="B27" s="50"/>
      <c r="C27" s="688" t="s">
        <v>16</v>
      </c>
      <c r="D27" s="689"/>
      <c r="E27" s="689"/>
      <c r="F27" s="689"/>
      <c r="G27" s="689"/>
      <c r="H27" s="689"/>
      <c r="I27" s="689"/>
      <c r="J27" s="689"/>
      <c r="K27" s="689"/>
      <c r="L27" s="689"/>
      <c r="M27" s="689"/>
      <c r="N27" s="690"/>
      <c r="O27" s="50"/>
      <c r="P27" s="60"/>
    </row>
    <row r="28" spans="1:16" ht="20.100000000000001" customHeight="1">
      <c r="A28" s="59"/>
      <c r="B28" s="693" t="s">
        <v>49</v>
      </c>
      <c r="C28" s="683" t="s">
        <v>17</v>
      </c>
      <c r="D28" s="683"/>
      <c r="E28" s="683"/>
      <c r="F28" s="683"/>
      <c r="G28" s="683"/>
      <c r="H28" s="683"/>
      <c r="I28" s="684"/>
      <c r="J28" s="685" t="s">
        <v>84</v>
      </c>
      <c r="K28" s="685"/>
      <c r="L28" s="685"/>
      <c r="M28" s="685" t="s">
        <v>85</v>
      </c>
      <c r="N28" s="685"/>
      <c r="O28" s="685"/>
      <c r="P28" s="60"/>
    </row>
    <row r="29" spans="1:16" ht="20.100000000000001" customHeight="1">
      <c r="A29" s="59"/>
      <c r="B29" s="693"/>
      <c r="C29" s="707" t="s">
        <v>121</v>
      </c>
      <c r="D29" s="708"/>
      <c r="E29" s="708"/>
      <c r="F29" s="708"/>
      <c r="G29" s="708"/>
      <c r="H29" s="708"/>
      <c r="I29" s="708"/>
      <c r="J29" s="695">
        <f>VLOOKUP($C$16,' Datos de Organizadores '!$A$3:$M$11,13)</f>
        <v>200</v>
      </c>
      <c r="K29" s="696"/>
      <c r="L29" s="696"/>
      <c r="M29" s="695">
        <f>Derechos1+50</f>
        <v>250</v>
      </c>
      <c r="N29" s="696"/>
      <c r="O29" s="696"/>
      <c r="P29" s="60"/>
    </row>
    <row r="30" spans="1:16" ht="18" hidden="1" customHeight="1">
      <c r="A30" s="59"/>
      <c r="B30" s="693"/>
      <c r="C30" s="682" t="s">
        <v>47</v>
      </c>
      <c r="D30" s="682"/>
      <c r="E30" s="682"/>
      <c r="F30" s="682"/>
      <c r="G30" s="682"/>
      <c r="H30" s="682"/>
      <c r="I30" s="682"/>
      <c r="J30" s="695">
        <v>0</v>
      </c>
      <c r="K30" s="696"/>
      <c r="L30" s="696"/>
      <c r="M30" s="696"/>
      <c r="N30" s="696"/>
      <c r="O30" s="696"/>
      <c r="P30" s="60"/>
    </row>
    <row r="31" spans="1:16" ht="18" customHeight="1">
      <c r="A31" s="59"/>
      <c r="B31" s="693"/>
      <c r="C31" s="682" t="s">
        <v>162</v>
      </c>
      <c r="D31" s="682"/>
      <c r="E31" s="682"/>
      <c r="F31" s="682"/>
      <c r="G31" s="682"/>
      <c r="H31" s="682"/>
      <c r="I31" s="682"/>
      <c r="J31" s="699">
        <f>VLOOKUP($C$16,' Datos de Organizadores '!$A$3:$M$11,12)</f>
        <v>44256</v>
      </c>
      <c r="K31" s="699"/>
      <c r="L31" s="700"/>
      <c r="M31" s="697">
        <f>' Boletín de Inscripción '!K9:AB86</f>
        <v>0</v>
      </c>
      <c r="N31" s="698"/>
      <c r="O31" s="698"/>
      <c r="P31" s="60"/>
    </row>
    <row r="32" spans="1:16" ht="18" hidden="1" customHeight="1">
      <c r="A32" s="59"/>
      <c r="B32" s="693"/>
      <c r="C32" s="682"/>
      <c r="D32" s="682"/>
      <c r="E32" s="682"/>
      <c r="F32" s="682"/>
      <c r="G32" s="682"/>
      <c r="H32" s="682"/>
      <c r="I32" s="682"/>
      <c r="J32" s="694">
        <v>0</v>
      </c>
      <c r="K32" s="694"/>
      <c r="L32" s="695"/>
      <c r="M32" s="704"/>
      <c r="N32" s="705"/>
      <c r="O32" s="706"/>
      <c r="P32" s="60"/>
    </row>
    <row r="33" spans="1:16" ht="6.75" customHeight="1">
      <c r="A33" s="59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0"/>
    </row>
    <row r="34" spans="1:16" ht="20.100000000000001" customHeight="1">
      <c r="A34" s="59"/>
      <c r="B34" s="691" t="s">
        <v>50</v>
      </c>
      <c r="C34" s="692"/>
      <c r="D34" s="692"/>
      <c r="E34" s="692"/>
      <c r="F34" s="692"/>
      <c r="G34" s="692"/>
      <c r="H34" s="701" t="s">
        <v>316</v>
      </c>
      <c r="I34" s="702"/>
      <c r="J34" s="702"/>
      <c r="K34" s="702"/>
      <c r="L34" s="702"/>
      <c r="M34" s="702"/>
      <c r="N34" s="702"/>
      <c r="O34" s="703"/>
      <c r="P34" s="60"/>
    </row>
  </sheetData>
  <mergeCells count="38">
    <mergeCell ref="B34:G34"/>
    <mergeCell ref="B28:B32"/>
    <mergeCell ref="C32:I32"/>
    <mergeCell ref="J32:L32"/>
    <mergeCell ref="M30:O30"/>
    <mergeCell ref="C31:I31"/>
    <mergeCell ref="J29:L29"/>
    <mergeCell ref="M29:O29"/>
    <mergeCell ref="M31:O31"/>
    <mergeCell ref="J30:L30"/>
    <mergeCell ref="J31:L31"/>
    <mergeCell ref="J28:L28"/>
    <mergeCell ref="H34:O34"/>
    <mergeCell ref="M32:O32"/>
    <mergeCell ref="C29:I29"/>
    <mergeCell ref="C30:I30"/>
    <mergeCell ref="C28:I28"/>
    <mergeCell ref="M28:O28"/>
    <mergeCell ref="D22:O22"/>
    <mergeCell ref="H25:O25"/>
    <mergeCell ref="C27:N27"/>
    <mergeCell ref="D11:N12"/>
    <mergeCell ref="B18:O18"/>
    <mergeCell ref="B21:B25"/>
    <mergeCell ref="C11:C12"/>
    <mergeCell ref="C14:N14"/>
    <mergeCell ref="D21:O21"/>
    <mergeCell ref="C17:N17"/>
    <mergeCell ref="C20:N20"/>
    <mergeCell ref="D24:O24"/>
    <mergeCell ref="F23:O23"/>
    <mergeCell ref="E2:O3"/>
    <mergeCell ref="B3:C3"/>
    <mergeCell ref="B5:O5"/>
    <mergeCell ref="D9:N10"/>
    <mergeCell ref="C9:C10"/>
    <mergeCell ref="D7:N8"/>
    <mergeCell ref="C7:C8"/>
  </mergeCells>
  <phoneticPr fontId="25" type="noConversion"/>
  <dataValidations count="1">
    <dataValidation operator="equal" showInputMessage="1" showErrorMessage="1" errorTitle="Cuenta bancaria del Organizador" error="El código del Banco debe de tener una longitud de 4 caracteres" sqref="H34:O34"/>
  </dataValidations>
  <hyperlinks>
    <hyperlink ref="H25" r:id="rId1" display="acgibralfaro@outlook.com"/>
  </hyperlinks>
  <printOptions horizontalCentered="1" verticalCentered="1"/>
  <pageMargins left="0.39370078740157483" right="0.39370078740157483" top="0.98425196850393704" bottom="0.98425196850393704" header="0" footer="0"/>
  <pageSetup paperSize="9" orientation="landscape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8" r:id="rId4" name="Lista desplegable 10">
              <controlPr defaultSize="0" print="0" autoLine="0" autoPict="0">
                <anchor moveWithCells="1">
                  <from>
                    <xdr:col>248</xdr:col>
                    <xdr:colOff>0</xdr:colOff>
                    <xdr:row>15</xdr:row>
                    <xdr:rowOff>0</xdr:rowOff>
                  </from>
                  <to>
                    <xdr:col>249</xdr:col>
                    <xdr:colOff>0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autoPageBreaks="0"/>
  </sheetPr>
  <dimension ref="A1:X61"/>
  <sheetViews>
    <sheetView zoomScale="190" zoomScaleNormal="19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J7" sqref="J7"/>
    </sheetView>
  </sheetViews>
  <sheetFormatPr baseColWidth="10" defaultRowHeight="12.75"/>
  <cols>
    <col min="1" max="1" width="3.7109375" style="2" customWidth="1"/>
    <col min="2" max="2" width="31" style="1" customWidth="1"/>
    <col min="3" max="3" width="29" style="1" customWidth="1"/>
    <col min="4" max="4" width="30.28515625" style="1" customWidth="1"/>
    <col min="5" max="5" width="6.85546875" style="2" bestFit="1" customWidth="1"/>
    <col min="6" max="6" width="17.42578125" style="1" customWidth="1"/>
    <col min="7" max="7" width="10.42578125" style="226" customWidth="1"/>
    <col min="8" max="9" width="13.7109375" style="226" customWidth="1"/>
    <col min="10" max="10" width="30.85546875" style="226" customWidth="1"/>
    <col min="11" max="11" width="12.7109375" customWidth="1"/>
    <col min="12" max="12" width="25.42578125" bestFit="1" customWidth="1"/>
    <col min="13" max="13" width="13.28515625" customWidth="1"/>
    <col min="14" max="14" width="12.7109375" customWidth="1"/>
    <col min="15" max="15" width="15.42578125" customWidth="1"/>
    <col min="16" max="16" width="16.42578125" style="45" customWidth="1"/>
    <col min="17" max="17" width="13.140625" style="46" customWidth="1"/>
    <col min="18" max="18" width="18.28515625" style="45" customWidth="1"/>
    <col min="19" max="19" width="16.42578125" style="45" customWidth="1"/>
    <col min="20" max="20" width="19.42578125" customWidth="1"/>
    <col min="22" max="22" width="11.42578125" style="188" customWidth="1"/>
    <col min="23" max="23" width="12.28515625" style="188" bestFit="1" customWidth="1"/>
  </cols>
  <sheetData>
    <row r="1" spans="1:23" ht="30" customHeight="1">
      <c r="A1" s="709" t="s">
        <v>34</v>
      </c>
      <c r="B1" s="709"/>
      <c r="C1" s="709"/>
      <c r="D1" s="709"/>
      <c r="E1" s="709"/>
      <c r="F1" s="709"/>
      <c r="G1" s="709"/>
      <c r="H1" s="709"/>
      <c r="I1" s="709"/>
      <c r="J1" s="709"/>
      <c r="K1" s="710" t="s">
        <v>65</v>
      </c>
      <c r="L1" s="711"/>
      <c r="M1" s="712"/>
      <c r="N1" s="103"/>
      <c r="O1" s="103"/>
    </row>
    <row r="2" spans="1:23" s="3" customFormat="1" ht="18" customHeight="1">
      <c r="A2" s="208" t="s">
        <v>25</v>
      </c>
      <c r="B2" s="208" t="s">
        <v>26</v>
      </c>
      <c r="C2" s="208" t="s">
        <v>27</v>
      </c>
      <c r="D2" s="208" t="s">
        <v>2</v>
      </c>
      <c r="E2" s="208" t="s">
        <v>28</v>
      </c>
      <c r="F2" s="208" t="s">
        <v>21</v>
      </c>
      <c r="G2" s="221" t="s">
        <v>29</v>
      </c>
      <c r="H2" s="221" t="s">
        <v>18</v>
      </c>
      <c r="I2" s="221" t="s">
        <v>23</v>
      </c>
      <c r="J2" s="221" t="s">
        <v>30</v>
      </c>
      <c r="K2" s="208" t="s">
        <v>83</v>
      </c>
      <c r="L2" s="208" t="s">
        <v>84</v>
      </c>
      <c r="M2" s="208" t="s">
        <v>199</v>
      </c>
      <c r="N2" s="104"/>
      <c r="O2" s="104"/>
      <c r="P2" s="47"/>
      <c r="Q2" s="48"/>
      <c r="R2" s="47"/>
      <c r="S2" s="47"/>
      <c r="V2" s="189"/>
      <c r="W2" s="189"/>
    </row>
    <row r="3" spans="1:23" s="207" customFormat="1" ht="15.75" customHeight="1">
      <c r="A3" s="204">
        <v>1</v>
      </c>
      <c r="B3" s="254" t="s">
        <v>319</v>
      </c>
      <c r="C3" s="255" t="s">
        <v>320</v>
      </c>
      <c r="D3" s="255" t="s">
        <v>321</v>
      </c>
      <c r="E3" s="256" t="s">
        <v>322</v>
      </c>
      <c r="F3" s="255" t="s">
        <v>110</v>
      </c>
      <c r="G3" s="255" t="s">
        <v>110</v>
      </c>
      <c r="H3" s="257">
        <v>637738719</v>
      </c>
      <c r="I3" s="245"/>
      <c r="J3" s="259" t="s">
        <v>354</v>
      </c>
      <c r="K3" s="105">
        <v>44261</v>
      </c>
      <c r="L3" s="105">
        <v>44256</v>
      </c>
      <c r="M3" s="206">
        <v>200</v>
      </c>
      <c r="N3" s="258" t="s">
        <v>318</v>
      </c>
      <c r="O3" s="203"/>
      <c r="P3" s="202">
        <f>' Derechos de Inscripción '!C16</f>
        <v>1</v>
      </c>
      <c r="Q3" s="202" t="s">
        <v>39</v>
      </c>
      <c r="R3" s="202"/>
      <c r="S3" s="202"/>
    </row>
    <row r="4" spans="1:23" s="207" customFormat="1" ht="15.75" customHeight="1">
      <c r="A4" s="204">
        <v>2</v>
      </c>
      <c r="B4" s="254"/>
      <c r="C4" s="255"/>
      <c r="D4" s="255"/>
      <c r="E4" s="256"/>
      <c r="F4" s="255"/>
      <c r="G4" s="255"/>
      <c r="H4" s="257"/>
      <c r="I4" s="245"/>
      <c r="J4" s="220"/>
      <c r="K4" s="105"/>
      <c r="L4" s="228"/>
      <c r="M4" s="206"/>
      <c r="N4" s="258"/>
      <c r="O4" s="203"/>
      <c r="P4" s="204">
        <v>1</v>
      </c>
      <c r="Q4" s="202" t="s">
        <v>40</v>
      </c>
      <c r="R4" s="202">
        <v>0</v>
      </c>
      <c r="S4" s="202"/>
      <c r="T4" s="207" t="str">
        <f>IF(Blanco=TRUE,"¡¡¡ ATENCIÓN !!! DATOS OCULTOS","ESTADO NORMAL (Todos los datos visibles)")</f>
        <v>ESTADO NORMAL (Todos los datos visibles)</v>
      </c>
    </row>
    <row r="5" spans="1:23" s="207" customFormat="1" ht="15.75" customHeight="1">
      <c r="A5" s="204">
        <v>3</v>
      </c>
      <c r="N5" s="258"/>
      <c r="O5" s="203"/>
      <c r="P5" s="202" t="b">
        <v>0</v>
      </c>
      <c r="Q5" s="202" t="s">
        <v>36</v>
      </c>
      <c r="R5" s="202" t="b">
        <f>IF(Blanco=TRUE,FALSE,IF(Shakedown=TRUE,#N/A,FALSE))</f>
        <v>0</v>
      </c>
      <c r="S5" s="202"/>
      <c r="T5" s="207" t="str">
        <f>IF(Blanco=TRUE,"Desactive la casilla para mostrarlos e imprimirlos","Active la casilla para imprimir un Boletín de Inscripción vacío")</f>
        <v>Active la casilla para imprimir un Boletín de Inscripción vacío</v>
      </c>
    </row>
    <row r="6" spans="1:23" s="207" customFormat="1" ht="15.75" customHeight="1">
      <c r="A6" s="204">
        <v>4</v>
      </c>
      <c r="B6" s="210"/>
      <c r="C6" s="211"/>
      <c r="D6" s="211"/>
      <c r="E6" s="213"/>
      <c r="F6" s="211"/>
      <c r="G6" s="211"/>
      <c r="H6" s="210"/>
      <c r="I6" s="216"/>
      <c r="J6" s="223"/>
      <c r="K6" s="105"/>
      <c r="L6" s="228"/>
      <c r="M6" s="206"/>
      <c r="N6" s="203"/>
      <c r="O6" s="203"/>
      <c r="P6" s="202"/>
      <c r="Q6" s="202"/>
      <c r="R6" s="202"/>
      <c r="S6" s="202"/>
    </row>
    <row r="7" spans="1:23" s="207" customFormat="1" ht="15.75" customHeight="1">
      <c r="A7" s="204">
        <v>5</v>
      </c>
      <c r="B7" s="210"/>
      <c r="C7" s="211"/>
      <c r="D7" s="211"/>
      <c r="E7" s="213"/>
      <c r="F7" s="211"/>
      <c r="G7" s="211"/>
      <c r="H7" s="210"/>
      <c r="I7" s="216"/>
      <c r="J7" s="242"/>
      <c r="L7" s="227"/>
      <c r="N7" s="203"/>
      <c r="O7" s="203"/>
      <c r="P7" s="202" t="b">
        <v>0</v>
      </c>
      <c r="Q7" s="202" t="s">
        <v>37</v>
      </c>
      <c r="R7" s="202" t="b">
        <f>IF(Blanco=TRUE,FALSE,IF(Ouvreur=TRUE,#N/A,FALSE))</f>
        <v>0</v>
      </c>
      <c r="S7" s="202"/>
    </row>
    <row r="8" spans="1:23" s="207" customFormat="1" ht="15.75" customHeight="1">
      <c r="A8" s="204">
        <v>6</v>
      </c>
      <c r="B8" s="244"/>
      <c r="C8" s="211"/>
      <c r="D8" s="218"/>
      <c r="E8" s="213"/>
      <c r="F8" s="211"/>
      <c r="G8" s="211"/>
      <c r="H8" s="218"/>
      <c r="I8" s="214"/>
      <c r="J8" s="219"/>
      <c r="K8" s="203"/>
      <c r="L8" s="228"/>
      <c r="M8" s="206"/>
      <c r="N8" s="203"/>
      <c r="O8" s="203"/>
      <c r="P8" s="202" t="b">
        <v>0</v>
      </c>
      <c r="Q8" s="202" t="s">
        <v>38</v>
      </c>
      <c r="R8" s="202" t="b">
        <f>IF(Blanco=TRUE,FALSE,IF(Auxiliar=TRUE,#N/A,FALSE))</f>
        <v>0</v>
      </c>
      <c r="S8" s="202"/>
    </row>
    <row r="9" spans="1:23" s="207" customFormat="1" ht="15.75" customHeight="1">
      <c r="A9" s="204">
        <v>7</v>
      </c>
      <c r="B9" s="210"/>
      <c r="C9" s="216"/>
      <c r="D9" s="211"/>
      <c r="E9" s="213"/>
      <c r="F9" s="211"/>
      <c r="G9" s="211"/>
      <c r="H9" s="210"/>
      <c r="I9" s="216"/>
      <c r="J9" s="217"/>
      <c r="K9" s="105"/>
      <c r="L9" s="228"/>
      <c r="M9" s="206"/>
      <c r="N9" s="205"/>
      <c r="O9" s="205"/>
      <c r="P9" s="202" t="b">
        <v>0</v>
      </c>
      <c r="Q9" s="202" t="s">
        <v>126</v>
      </c>
      <c r="R9" s="202" t="b">
        <f>IF(Blanco=TRUE,FALSE,IF(Trofeo7=TRUE,#N/A,FALSE))</f>
        <v>0</v>
      </c>
      <c r="S9" s="202"/>
    </row>
    <row r="10" spans="1:23" s="207" customFormat="1" ht="15.75" customHeight="1">
      <c r="A10" s="204">
        <v>8</v>
      </c>
      <c r="B10" s="245"/>
      <c r="C10" s="211"/>
      <c r="D10" s="211"/>
      <c r="E10" s="213"/>
      <c r="F10" s="211"/>
      <c r="G10" s="211"/>
      <c r="H10" s="210"/>
      <c r="I10" s="216"/>
      <c r="J10" s="241"/>
      <c r="L10" s="227"/>
      <c r="N10" s="205"/>
      <c r="O10" s="205"/>
      <c r="P10" s="202" t="b">
        <v>1</v>
      </c>
      <c r="Q10" s="202" t="s">
        <v>127</v>
      </c>
      <c r="R10" s="202" t="e">
        <f>IF(Blanco=TRUE,FALSE,IF(Trofeo8=TRUE,#N/A,FALSE))</f>
        <v>#N/A</v>
      </c>
      <c r="S10" s="202"/>
    </row>
    <row r="11" spans="1:23" s="192" customFormat="1" ht="15.75" customHeight="1">
      <c r="A11" s="204">
        <v>9</v>
      </c>
      <c r="B11" s="244"/>
      <c r="C11" s="211"/>
      <c r="D11" s="211"/>
      <c r="E11" s="213"/>
      <c r="F11" s="211"/>
      <c r="G11" s="211"/>
      <c r="H11" s="218"/>
      <c r="I11" s="216"/>
      <c r="J11" s="220"/>
      <c r="K11" s="207"/>
      <c r="L11" s="227"/>
      <c r="M11" s="207"/>
      <c r="N11" s="85"/>
      <c r="O11" s="85"/>
      <c r="P11" s="200" t="b">
        <v>0</v>
      </c>
      <c r="Q11" s="199" t="s">
        <v>62</v>
      </c>
      <c r="R11" s="200" t="b">
        <f>IF(Blanco=TRUE,FALSE,IF(Trofeo9=TRUE,#N/A,FALSE))</f>
        <v>0</v>
      </c>
      <c r="S11" s="200"/>
      <c r="V11" s="201"/>
      <c r="W11" s="201"/>
    </row>
    <row r="12" spans="1:23" ht="15.75" customHeight="1">
      <c r="A12" s="82">
        <v>10</v>
      </c>
      <c r="K12" s="85"/>
      <c r="L12" s="85"/>
      <c r="M12" s="85"/>
      <c r="N12" s="85"/>
      <c r="O12" s="85"/>
      <c r="P12" s="45" t="b">
        <v>0</v>
      </c>
      <c r="Q12" s="46" t="s">
        <v>63</v>
      </c>
      <c r="R12" s="45" t="b">
        <f>IF(Blanco=TRUE,FALSE,IF(Trofeo10=TRUE,#N/A,FALSE))</f>
        <v>0</v>
      </c>
    </row>
    <row r="13" spans="1:23">
      <c r="C13" s="83"/>
      <c r="D13" s="83"/>
      <c r="E13" s="84"/>
      <c r="F13" s="83"/>
      <c r="G13" s="224"/>
      <c r="H13" s="224"/>
      <c r="I13" s="224"/>
      <c r="J13" s="225"/>
      <c r="L13" s="119" t="s">
        <v>105</v>
      </c>
      <c r="P13" s="45" t="b">
        <v>0</v>
      </c>
      <c r="Q13" s="46" t="s">
        <v>41</v>
      </c>
      <c r="R13" s="45" t="b">
        <f>IF(Blanco=TRUE,FALSE,IF(España=TRUE,#N/A,FALSE))</f>
        <v>0</v>
      </c>
    </row>
    <row r="14" spans="1:23">
      <c r="L14" s="119" t="s">
        <v>42</v>
      </c>
      <c r="P14" s="45" t="b">
        <v>0</v>
      </c>
      <c r="Q14" s="46" t="s">
        <v>42</v>
      </c>
      <c r="R14" s="45" t="b">
        <f>IF(Blanco=TRUE,FALSE,IF(Autonomico=TRUE,#N/A,FALSE))</f>
        <v>0</v>
      </c>
    </row>
    <row r="15" spans="1:23">
      <c r="L15" s="119" t="s">
        <v>104</v>
      </c>
      <c r="P15" s="45" t="b">
        <v>0</v>
      </c>
      <c r="Q15" s="46" t="s">
        <v>43</v>
      </c>
      <c r="R15" s="45" t="b">
        <f>IF(Blanco=TRUE,FALSE,IF(Clasicos=TRUE,#N/A,FALSE))</f>
        <v>0</v>
      </c>
    </row>
    <row r="16" spans="1:23">
      <c r="P16" s="118" t="b">
        <v>0</v>
      </c>
      <c r="Q16" s="46" t="s">
        <v>55</v>
      </c>
    </row>
    <row r="17" spans="2:24">
      <c r="P17" s="45" t="b">
        <v>0</v>
      </c>
      <c r="Q17" s="46" t="s">
        <v>64</v>
      </c>
      <c r="R17" s="45" t="str">
        <f>IF(IVA=TRUE,16/100,"")</f>
        <v/>
      </c>
    </row>
    <row r="18" spans="2:24">
      <c r="P18" s="45">
        <v>2</v>
      </c>
      <c r="Q18" s="46" t="s">
        <v>44</v>
      </c>
    </row>
    <row r="20" spans="2:24" ht="15">
      <c r="B20" s="210" t="s">
        <v>247</v>
      </c>
      <c r="C20" s="211" t="s">
        <v>230</v>
      </c>
      <c r="D20" s="218" t="s">
        <v>231</v>
      </c>
      <c r="E20" s="213" t="s">
        <v>232</v>
      </c>
      <c r="F20" s="211" t="s">
        <v>202</v>
      </c>
      <c r="G20" s="211" t="s">
        <v>110</v>
      </c>
      <c r="H20" s="218">
        <v>651863982</v>
      </c>
      <c r="I20" s="214"/>
      <c r="J20" s="219" t="s">
        <v>233</v>
      </c>
      <c r="P20" s="45">
        <v>1</v>
      </c>
      <c r="Q20" s="46">
        <v>1</v>
      </c>
      <c r="R20" s="45" t="s">
        <v>89</v>
      </c>
      <c r="T20" t="s">
        <v>94</v>
      </c>
    </row>
    <row r="21" spans="2:24" ht="15">
      <c r="B21" s="210" t="s">
        <v>251</v>
      </c>
      <c r="C21" s="243" t="s">
        <v>224</v>
      </c>
      <c r="D21" s="222" t="s">
        <v>225</v>
      </c>
      <c r="E21" s="222" t="s">
        <v>226</v>
      </c>
      <c r="F21" s="222" t="s">
        <v>227</v>
      </c>
      <c r="G21" s="222" t="s">
        <v>227</v>
      </c>
      <c r="H21" s="222" t="s">
        <v>228</v>
      </c>
      <c r="I21" s="222"/>
      <c r="J21" s="222" t="s">
        <v>229</v>
      </c>
      <c r="Q21" s="46">
        <v>2</v>
      </c>
      <c r="R21" s="45" t="s">
        <v>90</v>
      </c>
      <c r="T21" t="s">
        <v>95</v>
      </c>
    </row>
    <row r="22" spans="2:24" ht="30">
      <c r="B22" s="210" t="s">
        <v>252</v>
      </c>
      <c r="C22" s="211" t="s">
        <v>205</v>
      </c>
      <c r="D22" s="211" t="s">
        <v>206</v>
      </c>
      <c r="E22" s="213" t="s">
        <v>207</v>
      </c>
      <c r="F22" s="211" t="s">
        <v>110</v>
      </c>
      <c r="G22" s="211" t="s">
        <v>110</v>
      </c>
      <c r="H22" s="210" t="s">
        <v>208</v>
      </c>
      <c r="I22" s="216" t="s">
        <v>209</v>
      </c>
      <c r="J22" s="223" t="s">
        <v>218</v>
      </c>
      <c r="Q22" s="46">
        <v>3</v>
      </c>
      <c r="R22" s="45" t="s">
        <v>91</v>
      </c>
      <c r="T22" t="s">
        <v>96</v>
      </c>
    </row>
    <row r="23" spans="2:24" ht="15">
      <c r="B23" s="210" t="s">
        <v>253</v>
      </c>
      <c r="C23" s="211" t="s">
        <v>254</v>
      </c>
      <c r="D23" s="211" t="s">
        <v>255</v>
      </c>
      <c r="E23" s="213" t="s">
        <v>256</v>
      </c>
      <c r="F23" s="211" t="s">
        <v>257</v>
      </c>
      <c r="G23" s="211" t="s">
        <v>214</v>
      </c>
      <c r="H23" s="210">
        <v>619054318</v>
      </c>
      <c r="I23" s="216"/>
      <c r="J23" s="242" t="s">
        <v>258</v>
      </c>
      <c r="Q23" s="46">
        <v>4</v>
      </c>
      <c r="R23" s="45" t="s">
        <v>92</v>
      </c>
      <c r="T23" t="s">
        <v>97</v>
      </c>
    </row>
    <row r="24" spans="2:24" ht="15">
      <c r="B24" s="244" t="s">
        <v>289</v>
      </c>
      <c r="C24" s="211" t="s">
        <v>235</v>
      </c>
      <c r="D24" s="211" t="s">
        <v>236</v>
      </c>
      <c r="E24" s="213" t="s">
        <v>219</v>
      </c>
      <c r="F24" s="211" t="s">
        <v>220</v>
      </c>
      <c r="G24" s="211" t="s">
        <v>214</v>
      </c>
      <c r="H24" s="218" t="s">
        <v>237</v>
      </c>
      <c r="I24" s="216"/>
      <c r="J24" s="220" t="s">
        <v>238</v>
      </c>
      <c r="M24" s="122" t="b">
        <v>0</v>
      </c>
      <c r="Q24" s="46">
        <v>5</v>
      </c>
      <c r="R24" s="45" t="s">
        <v>93</v>
      </c>
      <c r="T24" t="s">
        <v>98</v>
      </c>
    </row>
    <row r="25" spans="2:24" ht="15">
      <c r="B25" s="244" t="s">
        <v>259</v>
      </c>
      <c r="C25" s="211" t="s">
        <v>210</v>
      </c>
      <c r="D25" s="218" t="s">
        <v>211</v>
      </c>
      <c r="E25" s="213" t="s">
        <v>212</v>
      </c>
      <c r="F25" s="211" t="s">
        <v>213</v>
      </c>
      <c r="G25" s="211" t="s">
        <v>214</v>
      </c>
      <c r="H25" s="218" t="s">
        <v>234</v>
      </c>
      <c r="I25" s="214"/>
      <c r="J25" s="219" t="s">
        <v>215</v>
      </c>
    </row>
    <row r="26" spans="2:24" ht="15">
      <c r="B26" s="210" t="s">
        <v>260</v>
      </c>
      <c r="C26" s="216" t="s">
        <v>216</v>
      </c>
      <c r="D26" s="211" t="s">
        <v>241</v>
      </c>
      <c r="E26" s="213" t="s">
        <v>243</v>
      </c>
      <c r="F26" s="211" t="s">
        <v>242</v>
      </c>
      <c r="G26" s="211" t="s">
        <v>217</v>
      </c>
      <c r="H26" s="210" t="s">
        <v>244</v>
      </c>
      <c r="I26" s="216"/>
      <c r="J26" s="217" t="s">
        <v>288</v>
      </c>
    </row>
    <row r="27" spans="2:24" ht="15">
      <c r="B27" s="245" t="s">
        <v>261</v>
      </c>
      <c r="C27" s="211" t="s">
        <v>204</v>
      </c>
      <c r="D27" s="211" t="s">
        <v>221</v>
      </c>
      <c r="E27" s="213" t="s">
        <v>222</v>
      </c>
      <c r="F27" s="211" t="s">
        <v>223</v>
      </c>
      <c r="G27" s="211" t="s">
        <v>223</v>
      </c>
      <c r="H27" s="210">
        <v>633279910</v>
      </c>
      <c r="I27" s="216"/>
      <c r="J27" s="241" t="s">
        <v>290</v>
      </c>
      <c r="N27" s="111">
        <v>2</v>
      </c>
      <c r="O27" s="111" t="s">
        <v>112</v>
      </c>
      <c r="P27" s="111"/>
    </row>
    <row r="28" spans="2:24" ht="15">
      <c r="B28" s="210"/>
      <c r="C28" s="211"/>
      <c r="D28" s="212"/>
      <c r="E28" s="213"/>
      <c r="F28" s="211"/>
      <c r="G28" s="211"/>
      <c r="H28" s="212"/>
      <c r="I28" s="214"/>
      <c r="J28" s="215"/>
      <c r="K28" s="203"/>
      <c r="L28" s="228"/>
      <c r="M28" s="206"/>
      <c r="N28" s="120"/>
      <c r="O28" s="117"/>
      <c r="P28" s="120"/>
    </row>
    <row r="29" spans="2:24" ht="15">
      <c r="B29" s="210" t="s">
        <v>307</v>
      </c>
      <c r="C29" s="211" t="s">
        <v>230</v>
      </c>
      <c r="D29" s="218" t="s">
        <v>231</v>
      </c>
      <c r="E29" s="213" t="s">
        <v>232</v>
      </c>
      <c r="F29" s="211" t="s">
        <v>202</v>
      </c>
      <c r="G29" s="211" t="s">
        <v>110</v>
      </c>
      <c r="H29" s="218">
        <v>651863982</v>
      </c>
      <c r="I29" s="214"/>
      <c r="J29" s="219" t="s">
        <v>233</v>
      </c>
      <c r="N29" s="120"/>
      <c r="O29" s="117"/>
      <c r="P29" s="120"/>
      <c r="V29" s="190" t="s">
        <v>177</v>
      </c>
      <c r="W29" s="129">
        <v>1</v>
      </c>
      <c r="X29" s="132"/>
    </row>
    <row r="30" spans="2:24" ht="15">
      <c r="B30" s="210" t="s">
        <v>296</v>
      </c>
      <c r="C30" s="243" t="s">
        <v>224</v>
      </c>
      <c r="D30" s="222" t="s">
        <v>225</v>
      </c>
      <c r="E30" s="222" t="s">
        <v>226</v>
      </c>
      <c r="F30" s="222" t="s">
        <v>227</v>
      </c>
      <c r="G30" s="222" t="s">
        <v>227</v>
      </c>
      <c r="H30" s="222" t="s">
        <v>228</v>
      </c>
      <c r="I30" s="222"/>
      <c r="J30" s="222" t="s">
        <v>229</v>
      </c>
      <c r="P30" s="112" t="s">
        <v>14</v>
      </c>
      <c r="Q30" s="194" t="s">
        <v>14</v>
      </c>
      <c r="V30" s="132">
        <v>1</v>
      </c>
      <c r="W30" s="251" t="s">
        <v>189</v>
      </c>
      <c r="X30" s="129"/>
    </row>
    <row r="31" spans="2:24" ht="30">
      <c r="B31" s="210" t="s">
        <v>297</v>
      </c>
      <c r="C31" s="211" t="s">
        <v>205</v>
      </c>
      <c r="D31" s="211" t="s">
        <v>206</v>
      </c>
      <c r="E31" s="213" t="s">
        <v>207</v>
      </c>
      <c r="F31" s="211" t="s">
        <v>110</v>
      </c>
      <c r="G31" s="211" t="s">
        <v>110</v>
      </c>
      <c r="H31" s="210" t="s">
        <v>208</v>
      </c>
      <c r="I31" s="216" t="s">
        <v>209</v>
      </c>
      <c r="J31" s="223" t="s">
        <v>218</v>
      </c>
      <c r="K31" s="203"/>
      <c r="L31" s="228"/>
      <c r="M31" s="206"/>
      <c r="P31" s="116">
        <v>1</v>
      </c>
      <c r="Q31" s="195" t="str">
        <f>VLOOKUP(P31,K41:M60,3)</f>
        <v xml:space="preserve"> </v>
      </c>
      <c r="V31" s="132">
        <v>2</v>
      </c>
      <c r="W31" s="132" t="s">
        <v>179</v>
      </c>
      <c r="X31" s="132" t="s">
        <v>107</v>
      </c>
    </row>
    <row r="32" spans="2:24" ht="15">
      <c r="B32" s="210" t="s">
        <v>298</v>
      </c>
      <c r="C32" s="211" t="s">
        <v>254</v>
      </c>
      <c r="D32" s="211" t="s">
        <v>255</v>
      </c>
      <c r="E32" s="213" t="s">
        <v>256</v>
      </c>
      <c r="F32" s="211" t="s">
        <v>257</v>
      </c>
      <c r="G32" s="211" t="s">
        <v>214</v>
      </c>
      <c r="H32" s="210">
        <v>619054318</v>
      </c>
      <c r="I32" s="216"/>
      <c r="J32" s="242" t="s">
        <v>258</v>
      </c>
      <c r="P32" s="193" t="s">
        <v>170</v>
      </c>
      <c r="V32" s="132">
        <v>3</v>
      </c>
      <c r="W32" s="132" t="s">
        <v>180</v>
      </c>
      <c r="X32" s="132" t="s">
        <v>106</v>
      </c>
    </row>
    <row r="33" spans="2:24" ht="30">
      <c r="B33" s="210" t="s">
        <v>304</v>
      </c>
      <c r="C33" s="211" t="s">
        <v>205</v>
      </c>
      <c r="D33" s="211" t="s">
        <v>206</v>
      </c>
      <c r="E33" s="213" t="s">
        <v>207</v>
      </c>
      <c r="F33" s="211" t="s">
        <v>110</v>
      </c>
      <c r="G33" s="211" t="s">
        <v>110</v>
      </c>
      <c r="H33" s="210" t="s">
        <v>208</v>
      </c>
      <c r="I33" s="216" t="s">
        <v>209</v>
      </c>
      <c r="J33" s="223" t="s">
        <v>218</v>
      </c>
      <c r="K33" s="207"/>
      <c r="L33" s="227"/>
      <c r="M33" s="207"/>
      <c r="P33" s="193">
        <f>VLOOKUP(P31,K41:O60,4)</f>
        <v>0</v>
      </c>
      <c r="V33" s="132">
        <v>4</v>
      </c>
      <c r="W33" s="132" t="s">
        <v>181</v>
      </c>
      <c r="X33" s="132" t="s">
        <v>175</v>
      </c>
    </row>
    <row r="34" spans="2:24" ht="15">
      <c r="B34" s="244" t="s">
        <v>299</v>
      </c>
      <c r="C34" s="211" t="s">
        <v>210</v>
      </c>
      <c r="D34" s="218" t="s">
        <v>211</v>
      </c>
      <c r="E34" s="213" t="s">
        <v>212</v>
      </c>
      <c r="F34" s="211" t="s">
        <v>213</v>
      </c>
      <c r="G34" s="211" t="s">
        <v>214</v>
      </c>
      <c r="H34" s="218" t="s">
        <v>234</v>
      </c>
      <c r="I34" s="214"/>
      <c r="J34" s="219" t="s">
        <v>215</v>
      </c>
      <c r="P34" s="128" t="s">
        <v>194</v>
      </c>
      <c r="V34" s="132">
        <v>5</v>
      </c>
      <c r="W34" s="132" t="s">
        <v>182</v>
      </c>
      <c r="X34" s="132" t="s">
        <v>176</v>
      </c>
    </row>
    <row r="35" spans="2:24" ht="15">
      <c r="B35" s="210" t="s">
        <v>300</v>
      </c>
      <c r="C35" s="216" t="s">
        <v>216</v>
      </c>
      <c r="D35" s="211" t="s">
        <v>241</v>
      </c>
      <c r="E35" s="213" t="s">
        <v>243</v>
      </c>
      <c r="F35" s="211" t="s">
        <v>242</v>
      </c>
      <c r="G35" s="211" t="s">
        <v>217</v>
      </c>
      <c r="H35" s="210" t="s">
        <v>244</v>
      </c>
      <c r="I35" s="216"/>
      <c r="J35" s="217" t="s">
        <v>288</v>
      </c>
      <c r="P35" s="132">
        <f>IF(cc&lt;=1400,1,IF(cc&lt;=1600,2,IF(cc&lt;=2000,3,IF(cc&lt;=3500,4,5))))</f>
        <v>1</v>
      </c>
      <c r="V35" s="132">
        <v>6</v>
      </c>
      <c r="W35" s="132" t="s">
        <v>183</v>
      </c>
      <c r="X35" s="132" t="s">
        <v>94</v>
      </c>
    </row>
    <row r="36" spans="2:24" ht="15">
      <c r="B36" s="245" t="s">
        <v>301</v>
      </c>
      <c r="C36" s="211" t="s">
        <v>302</v>
      </c>
      <c r="D36" s="211" t="s">
        <v>221</v>
      </c>
      <c r="E36" s="213" t="s">
        <v>303</v>
      </c>
      <c r="F36" s="211" t="s">
        <v>223</v>
      </c>
      <c r="G36" s="211" t="s">
        <v>223</v>
      </c>
      <c r="H36" s="210">
        <v>633279911</v>
      </c>
      <c r="I36" s="216"/>
      <c r="J36" s="241" t="s">
        <v>290</v>
      </c>
      <c r="P36" s="128" t="s">
        <v>195</v>
      </c>
      <c r="V36" s="132">
        <v>7</v>
      </c>
      <c r="W36" s="132" t="s">
        <v>184</v>
      </c>
      <c r="X36" s="132" t="s">
        <v>95</v>
      </c>
    </row>
    <row r="37" spans="2:24" ht="15">
      <c r="B37" s="244" t="s">
        <v>289</v>
      </c>
      <c r="C37" s="211" t="s">
        <v>235</v>
      </c>
      <c r="D37" s="211" t="s">
        <v>236</v>
      </c>
      <c r="E37" s="213" t="s">
        <v>219</v>
      </c>
      <c r="F37" s="211" t="s">
        <v>220</v>
      </c>
      <c r="G37" s="211" t="s">
        <v>214</v>
      </c>
      <c r="H37" s="218" t="s">
        <v>237</v>
      </c>
      <c r="I37" s="216"/>
      <c r="J37" s="220" t="s">
        <v>238</v>
      </c>
      <c r="P37" s="132">
        <f>IF(AGRUP="AGRUPACIÓN I",IF(cc&lt;=1400,1,2),IF(AGRUP="AGRUPACIÓN III",IF(cc&lt;=2000,1,2),DIVISION))</f>
        <v>1</v>
      </c>
      <c r="V37" s="132">
        <v>8</v>
      </c>
      <c r="W37" s="132" t="s">
        <v>185</v>
      </c>
      <c r="X37" s="132" t="s">
        <v>97</v>
      </c>
    </row>
    <row r="38" spans="2:24">
      <c r="P38" s="132" t="s">
        <v>120</v>
      </c>
      <c r="T38" s="81"/>
      <c r="V38" s="132">
        <v>9</v>
      </c>
      <c r="W38" s="132" t="s">
        <v>186</v>
      </c>
      <c r="X38" s="132" t="s">
        <v>113</v>
      </c>
    </row>
    <row r="39" spans="2:24">
      <c r="P39" s="132" t="str">
        <f>IF(P33=0,"",IF(P33="AGRUPACIÓN II",VLOOKUP(P33,$P$41:$U$48,MATCH(DIVISION,$P$40:$U$40,0),0),VLOOKUP(P33,$P$41:$U$48,MATCH(DHF,$P$40:$U$40,0),0)))</f>
        <v/>
      </c>
      <c r="Q39" s="252">
        <v>1400</v>
      </c>
      <c r="R39" s="189">
        <v>1600</v>
      </c>
      <c r="S39" s="189">
        <v>2000</v>
      </c>
      <c r="T39" s="189">
        <v>3500</v>
      </c>
      <c r="U39" s="253" t="s">
        <v>291</v>
      </c>
      <c r="V39" s="132">
        <v>10</v>
      </c>
      <c r="W39" s="132" t="s">
        <v>187</v>
      </c>
      <c r="X39" s="132" t="s">
        <v>114</v>
      </c>
    </row>
    <row r="40" spans="2:24">
      <c r="K40" s="130"/>
      <c r="L40" s="131" t="s">
        <v>14</v>
      </c>
      <c r="M40" s="131"/>
      <c r="N40" s="45"/>
      <c r="P40" s="131"/>
      <c r="Q40" s="144">
        <v>1</v>
      </c>
      <c r="R40" s="144">
        <v>2</v>
      </c>
      <c r="S40" s="144">
        <v>3</v>
      </c>
      <c r="T40" s="145">
        <v>4</v>
      </c>
      <c r="U40" s="145">
        <v>5</v>
      </c>
    </row>
    <row r="41" spans="2:24">
      <c r="K41" s="130">
        <v>1</v>
      </c>
      <c r="L41" s="131" t="s">
        <v>108</v>
      </c>
      <c r="M41" s="131" t="s">
        <v>35</v>
      </c>
      <c r="N41" s="81"/>
      <c r="P41" s="149" t="s">
        <v>123</v>
      </c>
      <c r="Q41" s="131" t="s">
        <v>94</v>
      </c>
      <c r="R41" s="131" t="s">
        <v>95</v>
      </c>
      <c r="S41" s="131"/>
      <c r="T41" s="146"/>
      <c r="U41" s="146"/>
    </row>
    <row r="42" spans="2:24">
      <c r="K42" s="130">
        <v>2</v>
      </c>
      <c r="L42" s="131" t="s">
        <v>323</v>
      </c>
      <c r="M42" s="131" t="s">
        <v>324</v>
      </c>
      <c r="N42" s="149" t="s">
        <v>310</v>
      </c>
      <c r="O42" s="149"/>
      <c r="P42" s="149" t="s">
        <v>124</v>
      </c>
      <c r="Q42" s="131" t="s">
        <v>97</v>
      </c>
      <c r="R42" s="131" t="s">
        <v>97</v>
      </c>
      <c r="S42" s="131" t="s">
        <v>113</v>
      </c>
      <c r="T42" s="147" t="s">
        <v>114</v>
      </c>
      <c r="U42" s="147" t="s">
        <v>114</v>
      </c>
    </row>
    <row r="43" spans="2:24">
      <c r="K43" s="130">
        <v>3</v>
      </c>
      <c r="L43" s="131" t="s">
        <v>325</v>
      </c>
      <c r="M43" s="131" t="s">
        <v>326</v>
      </c>
      <c r="N43" s="149" t="s">
        <v>310</v>
      </c>
      <c r="O43" s="149"/>
      <c r="P43" s="149" t="s">
        <v>125</v>
      </c>
      <c r="Q43" s="148" t="s">
        <v>115</v>
      </c>
      <c r="R43" s="148" t="s">
        <v>115</v>
      </c>
      <c r="S43" s="131" t="s">
        <v>116</v>
      </c>
      <c r="T43" s="131" t="s">
        <v>117</v>
      </c>
      <c r="U43" s="131" t="s">
        <v>117</v>
      </c>
    </row>
    <row r="44" spans="2:24">
      <c r="K44" s="130">
        <v>4</v>
      </c>
      <c r="L44" s="131" t="s">
        <v>327</v>
      </c>
      <c r="M44" s="131" t="s">
        <v>329</v>
      </c>
      <c r="N44" s="149" t="s">
        <v>310</v>
      </c>
      <c r="O44" s="149"/>
      <c r="P44" s="149" t="s">
        <v>192</v>
      </c>
      <c r="Q44" s="148" t="s">
        <v>118</v>
      </c>
      <c r="R44" s="148" t="s">
        <v>118</v>
      </c>
      <c r="S44" s="148" t="s">
        <v>118</v>
      </c>
      <c r="T44" s="148" t="s">
        <v>119</v>
      </c>
      <c r="U44" s="148" t="s">
        <v>250</v>
      </c>
    </row>
    <row r="45" spans="2:24">
      <c r="K45" s="130">
        <v>5</v>
      </c>
      <c r="L45" s="131" t="s">
        <v>328</v>
      </c>
      <c r="M45" s="131" t="s">
        <v>311</v>
      </c>
      <c r="N45" s="149" t="s">
        <v>310</v>
      </c>
      <c r="O45" s="149"/>
      <c r="P45" s="149" t="s">
        <v>193</v>
      </c>
      <c r="Q45" s="148" t="s">
        <v>292</v>
      </c>
      <c r="R45" s="148" t="s">
        <v>292</v>
      </c>
      <c r="S45" s="148" t="s">
        <v>292</v>
      </c>
      <c r="T45" s="148" t="s">
        <v>292</v>
      </c>
      <c r="U45" s="148" t="s">
        <v>292</v>
      </c>
    </row>
    <row r="46" spans="2:24">
      <c r="K46" s="130">
        <v>6</v>
      </c>
      <c r="L46" s="131" t="s">
        <v>330</v>
      </c>
      <c r="M46" s="131" t="s">
        <v>330</v>
      </c>
      <c r="N46" s="149" t="s">
        <v>310</v>
      </c>
      <c r="O46" s="149"/>
      <c r="P46" s="149" t="s">
        <v>249</v>
      </c>
      <c r="Q46" s="148" t="s">
        <v>293</v>
      </c>
      <c r="R46" s="148" t="s">
        <v>293</v>
      </c>
      <c r="S46" s="148" t="s">
        <v>294</v>
      </c>
      <c r="T46" s="148" t="s">
        <v>295</v>
      </c>
      <c r="U46" s="148" t="s">
        <v>295</v>
      </c>
    </row>
    <row r="47" spans="2:24">
      <c r="K47" s="130">
        <v>7</v>
      </c>
      <c r="L47" s="131" t="s">
        <v>331</v>
      </c>
      <c r="M47" s="131" t="s">
        <v>334</v>
      </c>
      <c r="N47" s="149" t="s">
        <v>310</v>
      </c>
      <c r="O47" s="149"/>
      <c r="P47" s="149" t="s">
        <v>348</v>
      </c>
      <c r="Q47" s="148"/>
      <c r="R47" s="148"/>
      <c r="S47" s="131"/>
      <c r="T47" s="131"/>
      <c r="U47" s="131"/>
    </row>
    <row r="48" spans="2:24">
      <c r="K48" s="130">
        <v>8</v>
      </c>
      <c r="L48" s="131" t="s">
        <v>313</v>
      </c>
      <c r="M48" s="131" t="s">
        <v>314</v>
      </c>
      <c r="N48" s="149" t="s">
        <v>310</v>
      </c>
      <c r="O48" s="149"/>
      <c r="P48" s="149"/>
      <c r="Q48" s="148"/>
      <c r="R48" s="148"/>
      <c r="S48" s="131"/>
      <c r="T48" s="131"/>
      <c r="U48" s="131"/>
    </row>
    <row r="49" spans="11:22">
      <c r="K49" s="130">
        <v>9</v>
      </c>
      <c r="L49" s="131" t="s">
        <v>315</v>
      </c>
      <c r="M49" s="131" t="s">
        <v>248</v>
      </c>
      <c r="N49" s="149" t="s">
        <v>310</v>
      </c>
      <c r="O49" s="149"/>
      <c r="P49" s="144"/>
      <c r="Q49" s="148"/>
      <c r="R49" s="148"/>
      <c r="S49" s="131"/>
      <c r="T49" s="131"/>
      <c r="U49" s="131"/>
    </row>
    <row r="50" spans="11:22">
      <c r="K50" s="130">
        <v>10</v>
      </c>
      <c r="L50" s="131" t="s">
        <v>332</v>
      </c>
      <c r="M50" s="131" t="s">
        <v>333</v>
      </c>
      <c r="N50" s="149" t="s">
        <v>310</v>
      </c>
      <c r="O50" s="149"/>
      <c r="P50" s="144"/>
      <c r="Q50" s="146"/>
      <c r="R50" s="146"/>
      <c r="S50" s="131"/>
      <c r="T50" s="131"/>
      <c r="U50" s="131"/>
    </row>
    <row r="51" spans="11:22">
      <c r="K51" s="130">
        <v>11</v>
      </c>
      <c r="L51" s="131" t="s">
        <v>342</v>
      </c>
      <c r="M51" s="131" t="s">
        <v>346</v>
      </c>
      <c r="N51" s="149" t="s">
        <v>312</v>
      </c>
      <c r="O51" s="149"/>
      <c r="Q51" s="133"/>
      <c r="T51" s="209"/>
    </row>
    <row r="52" spans="11:22">
      <c r="K52" s="130">
        <v>12</v>
      </c>
      <c r="L52" s="131" t="s">
        <v>335</v>
      </c>
      <c r="M52" s="131" t="s">
        <v>336</v>
      </c>
      <c r="N52" s="149" t="s">
        <v>312</v>
      </c>
      <c r="O52" s="149"/>
      <c r="Q52" s="133"/>
      <c r="T52" s="209"/>
    </row>
    <row r="53" spans="11:22">
      <c r="K53" s="130">
        <v>13</v>
      </c>
      <c r="L53" s="131" t="s">
        <v>337</v>
      </c>
      <c r="M53" s="131" t="s">
        <v>309</v>
      </c>
      <c r="N53" s="149" t="s">
        <v>312</v>
      </c>
      <c r="O53" s="149"/>
      <c r="Q53" s="133"/>
      <c r="T53" s="209"/>
    </row>
    <row r="54" spans="11:22">
      <c r="K54" s="130">
        <v>14</v>
      </c>
      <c r="L54" s="131" t="s">
        <v>338</v>
      </c>
      <c r="M54" s="131" t="s">
        <v>345</v>
      </c>
      <c r="N54" s="149" t="s">
        <v>312</v>
      </c>
      <c r="O54" s="149"/>
      <c r="Q54" s="133"/>
      <c r="T54" s="209"/>
    </row>
    <row r="55" spans="11:22">
      <c r="K55" s="130">
        <v>15</v>
      </c>
      <c r="L55" s="131" t="s">
        <v>339</v>
      </c>
      <c r="M55" s="131" t="s">
        <v>339</v>
      </c>
      <c r="N55" s="149" t="s">
        <v>312</v>
      </c>
      <c r="O55" s="149"/>
      <c r="Q55" s="133"/>
      <c r="T55" s="209"/>
    </row>
    <row r="56" spans="11:22">
      <c r="K56" s="130">
        <v>16</v>
      </c>
      <c r="L56" s="131" t="s">
        <v>340</v>
      </c>
      <c r="M56" s="131" t="s">
        <v>344</v>
      </c>
      <c r="N56" s="149" t="s">
        <v>312</v>
      </c>
      <c r="O56" s="149"/>
      <c r="Q56" s="133"/>
      <c r="T56" s="209"/>
    </row>
    <row r="57" spans="11:22">
      <c r="K57" s="130">
        <v>17</v>
      </c>
      <c r="L57" s="131" t="s">
        <v>353</v>
      </c>
      <c r="M57" s="131" t="s">
        <v>341</v>
      </c>
      <c r="N57" s="149" t="s">
        <v>312</v>
      </c>
      <c r="O57" s="149"/>
      <c r="Q57" s="133"/>
      <c r="T57" s="209"/>
    </row>
    <row r="58" spans="11:22">
      <c r="K58" s="130">
        <v>18</v>
      </c>
      <c r="L58" s="131" t="s">
        <v>343</v>
      </c>
      <c r="M58" s="131" t="s">
        <v>343</v>
      </c>
      <c r="N58" s="149" t="s">
        <v>312</v>
      </c>
      <c r="O58" s="149"/>
      <c r="Q58" s="133"/>
      <c r="T58" s="209"/>
    </row>
    <row r="59" spans="11:22">
      <c r="K59" s="130">
        <v>19</v>
      </c>
      <c r="L59" s="131" t="s">
        <v>347</v>
      </c>
      <c r="M59" s="131" t="s">
        <v>98</v>
      </c>
      <c r="N59" s="149" t="s">
        <v>348</v>
      </c>
      <c r="O59" s="149"/>
      <c r="Q59" s="133"/>
      <c r="T59" s="209"/>
    </row>
    <row r="60" spans="11:22">
      <c r="K60" s="130">
        <v>20</v>
      </c>
      <c r="L60" s="131" t="s">
        <v>349</v>
      </c>
      <c r="M60" s="131" t="s">
        <v>350</v>
      </c>
      <c r="N60" s="149" t="s">
        <v>348</v>
      </c>
      <c r="O60" s="149"/>
      <c r="T60" s="209"/>
    </row>
    <row r="61" spans="11:22">
      <c r="T61" s="209"/>
      <c r="U61" s="45"/>
      <c r="V61" s="45"/>
    </row>
  </sheetData>
  <mergeCells count="2">
    <mergeCell ref="A1:J1"/>
    <mergeCell ref="K1:M1"/>
  </mergeCells>
  <phoneticPr fontId="25" type="noConversion"/>
  <hyperlinks>
    <hyperlink ref="J23" r:id="rId1"/>
    <hyperlink ref="J25" r:id="rId2"/>
    <hyperlink ref="J20" r:id="rId3"/>
    <hyperlink ref="J22" r:id="rId4"/>
    <hyperlink ref="J27" r:id="rId5" display="mailto:inscripciones@rallyeprimerasnieves.es"/>
    <hyperlink ref="J32" r:id="rId6"/>
    <hyperlink ref="J29" r:id="rId7"/>
    <hyperlink ref="J31" r:id="rId8"/>
    <hyperlink ref="J33" r:id="rId9"/>
    <hyperlink ref="J34" r:id="rId10" display="acbdalmanzora@hotmail.com"/>
    <hyperlink ref="J3" r:id="rId11"/>
  </hyperlinks>
  <pageMargins left="0.75" right="0.75" top="1" bottom="1" header="0" footer="0"/>
  <pageSetup paperSize="9" orientation="portrait"/>
  <headerFooter alignWithMargins="0"/>
  <cellWatches>
    <cellWatch r="T48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41</vt:i4>
      </vt:variant>
    </vt:vector>
  </HeadingPairs>
  <TitlesOfParts>
    <vt:vector size="46" baseType="lpstr">
      <vt:lpstr> Boletín de Inscripción </vt:lpstr>
      <vt:lpstr>HOJA EXPORTACION</vt:lpstr>
      <vt:lpstr>Exportacion</vt:lpstr>
      <vt:lpstr> Derechos de Inscripción </vt:lpstr>
      <vt:lpstr> Datos de Organizadores </vt:lpstr>
      <vt:lpstr>AGRUP</vt:lpstr>
      <vt:lpstr>Ambos</vt:lpstr>
      <vt:lpstr>' Boletín de Inscripción '!Área_de_impresión</vt:lpstr>
      <vt:lpstr>Autonomico</vt:lpstr>
      <vt:lpstr>Auxiliar</vt:lpstr>
      <vt:lpstr>Blanco</vt:lpstr>
      <vt:lpstr>Campeonato</vt:lpstr>
      <vt:lpstr>cc</vt:lpstr>
      <vt:lpstr>CILINDRADA</vt:lpstr>
      <vt:lpstr>CLASE</vt:lpstr>
      <vt:lpstr>Clasicos</vt:lpstr>
      <vt:lpstr>Derechos1</vt:lpstr>
      <vt:lpstr>Derechos2</vt:lpstr>
      <vt:lpstr>DHF</vt:lpstr>
      <vt:lpstr>DIVISION</vt:lpstr>
      <vt:lpstr>Divisiones</vt:lpstr>
      <vt:lpstr>DNICIFCONCURSANTE</vt:lpstr>
      <vt:lpstr>DNICONCURSANTE</vt:lpstr>
      <vt:lpstr>Efectivo</vt:lpstr>
      <vt:lpstr>España</vt:lpstr>
      <vt:lpstr>Fechadia</vt:lpstr>
      <vt:lpstr>Fecharecepcion</vt:lpstr>
      <vt:lpstr>GD</vt:lpstr>
      <vt:lpstr>Grupo</vt:lpstr>
      <vt:lpstr>Historicos</vt:lpstr>
      <vt:lpstr>IVA</vt:lpstr>
      <vt:lpstr>Numrallye</vt:lpstr>
      <vt:lpstr>Opcion</vt:lpstr>
      <vt:lpstr>Opcion2</vt:lpstr>
      <vt:lpstr>Opciones</vt:lpstr>
      <vt:lpstr>Ouvreur</vt:lpstr>
      <vt:lpstr>Publicidad</vt:lpstr>
      <vt:lpstr>Shakedown</vt:lpstr>
      <vt:lpstr>Tabla_datos</vt:lpstr>
      <vt:lpstr>TablaGrupos</vt:lpstr>
      <vt:lpstr>Trofeo10</vt:lpstr>
      <vt:lpstr>Trofeo7</vt:lpstr>
      <vt:lpstr>Trofeo8</vt:lpstr>
      <vt:lpstr>Trofeo9</vt:lpstr>
      <vt:lpstr>Turbo</vt:lpstr>
      <vt:lpstr>Valpubli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5</dc:creator>
  <cp:lastModifiedBy>MANOLO</cp:lastModifiedBy>
  <cp:lastPrinted>2014-01-27T19:45:34Z</cp:lastPrinted>
  <dcterms:created xsi:type="dcterms:W3CDTF">2006-10-27T17:07:54Z</dcterms:created>
  <dcterms:modified xsi:type="dcterms:W3CDTF">2021-02-03T13:37:17Z</dcterms:modified>
</cp:coreProperties>
</file>