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192" tabRatio="756"/>
  </bookViews>
  <sheets>
    <sheet name=" Boletín de Inscripción " sheetId="1" r:id="rId1"/>
    <sheet name="HOJA EXPORTACION" sheetId="6" state="hidden" r:id="rId2"/>
    <sheet name="Exportacion" sheetId="5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mbos">' Datos de Organizadores '!$O$28</definedName>
    <definedName name="_xlnm.Print_Area" localSheetId="0">' Boletín de Inscripción '!$B$11:$AH$183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'!$C$70</definedName>
    <definedName name="Cierre">' Derechos de Inscripción '!#REF!</definedName>
    <definedName name="CILINDRADA">' Boletín de Inscripción '!$C$68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'!$Q$39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'!$Q$39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'!$W$28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3" l="1"/>
  <c r="Q31" i="3"/>
  <c r="Q68" i="1" s="1"/>
  <c r="Z127" i="1" s="1"/>
  <c r="F3" i="5"/>
  <c r="L10" i="3"/>
  <c r="L9" i="3"/>
  <c r="L8" i="3"/>
  <c r="L7" i="3"/>
  <c r="L6" i="3"/>
  <c r="J31" i="2"/>
  <c r="L4" i="3"/>
  <c r="L3" i="3"/>
  <c r="C70" i="1"/>
  <c r="P35" i="3" s="1"/>
  <c r="AC3" i="5"/>
  <c r="AB3" i="5"/>
  <c r="AA3" i="5"/>
  <c r="W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E3" i="5"/>
  <c r="D3" i="5"/>
  <c r="C3" i="5"/>
  <c r="B3" i="5"/>
  <c r="U3" i="5"/>
  <c r="J29" i="2"/>
  <c r="C86" i="1" s="1"/>
  <c r="G86" i="1" s="1"/>
  <c r="H25" i="2"/>
  <c r="C28" i="1" s="1"/>
  <c r="D25" i="2"/>
  <c r="F23" i="2"/>
  <c r="D24" i="2"/>
  <c r="D23" i="2"/>
  <c r="D22" i="2"/>
  <c r="C22" i="1" s="1"/>
  <c r="D21" i="2"/>
  <c r="C21" i="1" s="1"/>
  <c r="B18" i="2"/>
  <c r="C18" i="1" s="1"/>
  <c r="C122" i="1" s="1"/>
  <c r="D16" i="2"/>
  <c r="Z18" i="1" s="1"/>
  <c r="Z122" i="1" s="1"/>
  <c r="L118" i="1"/>
  <c r="AC3" i="6"/>
  <c r="AB3" i="6"/>
  <c r="M3" i="6"/>
  <c r="E3" i="6"/>
  <c r="AA3" i="6"/>
  <c r="W3" i="6"/>
  <c r="U3" i="6"/>
  <c r="T3" i="6"/>
  <c r="S3" i="6"/>
  <c r="R3" i="6"/>
  <c r="Q3" i="6"/>
  <c r="AG57" i="1"/>
  <c r="P3" i="6"/>
  <c r="O3" i="6"/>
  <c r="N3" i="6"/>
  <c r="L3" i="6"/>
  <c r="K3" i="6"/>
  <c r="J3" i="6"/>
  <c r="I3" i="6"/>
  <c r="AG48" i="1"/>
  <c r="H3" i="6"/>
  <c r="G3" i="6"/>
  <c r="F3" i="6"/>
  <c r="D3" i="6"/>
  <c r="C3" i="6"/>
  <c r="B3" i="6"/>
  <c r="F25" i="2"/>
  <c r="P3" i="3"/>
  <c r="T4" i="3"/>
  <c r="B8" i="1" s="1"/>
  <c r="R5" i="3"/>
  <c r="T5" i="3"/>
  <c r="B9" i="1" s="1"/>
  <c r="R7" i="3"/>
  <c r="R8" i="3"/>
  <c r="R9" i="3"/>
  <c r="R10" i="3"/>
  <c r="R11" i="3"/>
  <c r="R12" i="3"/>
  <c r="R13" i="3"/>
  <c r="R14" i="3"/>
  <c r="R15" i="3"/>
  <c r="R17" i="3"/>
  <c r="G12" i="1"/>
  <c r="G125" i="1"/>
  <c r="AE127" i="1"/>
  <c r="G129" i="1"/>
  <c r="D83" i="1" l="1"/>
  <c r="M29" i="2"/>
  <c r="C24" i="1"/>
  <c r="N47" i="3"/>
  <c r="N45" i="3"/>
  <c r="C26" i="1"/>
  <c r="V3" i="6"/>
  <c r="Q64" i="1"/>
  <c r="Y3" i="5"/>
  <c r="AA64" i="1"/>
  <c r="Y3" i="6"/>
  <c r="V3" i="5"/>
  <c r="P37" i="3" l="1"/>
  <c r="P39" i="3" s="1"/>
  <c r="W68" i="1" s="1"/>
  <c r="Q65" i="1"/>
  <c r="X3" i="5" s="1"/>
  <c r="X3" i="6" l="1"/>
  <c r="Z3" i="5"/>
  <c r="Z3" i="6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5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6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86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<sst xmlns="http://schemas.openxmlformats.org/spreadsheetml/2006/main" count="791" uniqueCount="394">
  <si>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</si>
  <si>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</si>
  <si>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</si>
  <si>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</si>
  <si>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</si>
  <si>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</si>
  <si>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</si>
  <si>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</si>
  <si>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</si>
  <si>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</si>
  <si>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</si>
  <si>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</si>
  <si>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</si>
  <si>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</si>
  <si>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</si>
  <si>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</si>
  <si>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</si>
  <si>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</si>
  <si>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</si>
  <si>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</si>
  <si>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</si>
  <si>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</si>
  <si>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</si>
  <si>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</si>
  <si>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</si>
  <si>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</si>
  <si>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</si>
  <si>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</si>
  <si>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</si>
  <si>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</si>
  <si>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</si>
  <si>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</si>
  <si>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</si>
  <si>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</si>
  <si>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</si>
  <si>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</si>
  <si>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</si>
  <si>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</si>
  <si>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</si>
  <si>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</si>
  <si>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</si>
  <si>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</si>
  <si>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</si>
  <si>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</si>
  <si>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</si>
  <si>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</si>
  <si>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</si>
  <si>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</si>
  <si>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</si>
  <si>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</si>
  <si>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</si>
  <si>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</si>
  <si>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</si>
  <si>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</si>
  <si>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</si>
  <si>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</si>
  <si>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</si>
  <si>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</si>
  <si>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Marca</t>
  </si>
  <si>
    <t>Modelo</t>
  </si>
  <si>
    <t>Matricula</t>
  </si>
  <si>
    <t>Cilindrada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</si>
  <si>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</si>
  <si>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</si>
  <si>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</si>
  <si>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</si>
  <si>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</si>
  <si>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</si>
  <si>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</si>
  <si>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</si>
  <si>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</si>
  <si>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</si>
  <si>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</si>
  <si>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</si>
  <si>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</si>
  <si>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</si>
  <si>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</si>
  <si>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</si>
  <si>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</si>
  <si>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</si>
  <si>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</si>
  <si>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</si>
  <si>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</si>
  <si>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</si>
  <si>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</si>
  <si>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</si>
  <si>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</si>
  <si>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</si>
  <si>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</si>
  <si>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</si>
  <si>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</si>
  <si>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</si>
  <si>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</si>
  <si>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</si>
  <si>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</si>
  <si>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</si>
  <si>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</si>
  <si>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</si>
  <si>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</si>
  <si>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</si>
  <si>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</si>
  <si>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</si>
  <si>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</si>
  <si>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</si>
  <si>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Ambos</t>
  </si>
  <si>
    <t>Nacional</t>
  </si>
  <si>
    <t>N</t>
  </si>
  <si>
    <t>A</t>
  </si>
  <si>
    <t>Seleccionar de la lista desplegable</t>
  </si>
  <si>
    <t>CAMPEONATO de ANDALUCIA</t>
  </si>
  <si>
    <t>ALMERIA</t>
  </si>
  <si>
    <t>Cilindrada Corregida</t>
  </si>
  <si>
    <t>TURBO</t>
  </si>
  <si>
    <t>IV</t>
  </si>
  <si>
    <t>V</t>
  </si>
  <si>
    <t>VI</t>
  </si>
  <si>
    <t>CLASE</t>
  </si>
  <si>
    <t>DERECHOS DE INSCRIPCIÓN</t>
  </si>
  <si>
    <t>COPILOTO</t>
  </si>
  <si>
    <t>F-2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</si>
  <si>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</si>
  <si>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</si>
  <si>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</si>
  <si>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</si>
  <si>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</si>
  <si>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</si>
  <si>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</si>
  <si>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</si>
  <si>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</si>
  <si>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</si>
  <si>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</si>
  <si>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</si>
  <si>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</si>
  <si>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</si>
  <si>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</si>
  <si>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</si>
  <si>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</si>
  <si>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</si>
  <si>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</si>
  <si>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</si>
  <si>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</si>
  <si>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</si>
  <si>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</si>
  <si>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</si>
  <si>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</si>
  <si>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</si>
  <si>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</si>
  <si>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</si>
  <si>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</si>
  <si>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</si>
  <si>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</si>
  <si>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</si>
  <si>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</si>
  <si>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</si>
  <si>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</si>
  <si>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</si>
  <si>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</si>
  <si>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</si>
  <si>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</si>
  <si>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</si>
  <si>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</si>
  <si>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</si>
  <si>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</si>
  <si>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</si>
  <si>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</si>
  <si>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</si>
  <si>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</si>
  <si>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</si>
  <si>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</si>
  <si>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</si>
  <si>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</si>
  <si>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</si>
  <si>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</si>
  <si>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</si>
  <si>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</si>
  <si>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</si>
  <si>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</si>
  <si>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</si>
  <si>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</si>
  <si>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</si>
  <si>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</si>
  <si>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</si>
  <si>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</si>
  <si>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</si>
  <si>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</si>
  <si>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</si>
  <si>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</si>
  <si>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</si>
  <si>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</si>
  <si>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</si>
  <si>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</si>
  <si>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</si>
  <si>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</si>
  <si>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</si>
  <si>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</si>
  <si>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</si>
  <si>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</si>
  <si>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</si>
  <si>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>SOMONTIN</t>
  </si>
  <si>
    <t xml:space="preserve">Nombre Competidor </t>
  </si>
  <si>
    <t>Escuderia Granada 49.9</t>
  </si>
  <si>
    <t>AC ALMERIA</t>
  </si>
  <si>
    <t>AVDA. FEDERICO GARCIA LORCA, 42</t>
  </si>
  <si>
    <t>04004</t>
  </si>
  <si>
    <t>950265885 </t>
  </si>
  <si>
    <t>950 269536</t>
  </si>
  <si>
    <t>ESC. SUR</t>
  </si>
  <si>
    <t>APARTADO DE CORREOS 242</t>
  </si>
  <si>
    <t>11100</t>
  </si>
  <si>
    <t>SAN FERNANDO</t>
  </si>
  <si>
    <t>CADIZ</t>
  </si>
  <si>
    <t>inscripcion@escuderiasur.net</t>
  </si>
  <si>
    <t>ESC SLICKS</t>
  </si>
  <si>
    <t>SEVILLA</t>
  </si>
  <si>
    <t>info@automovilclubdealmeria.com</t>
  </si>
  <si>
    <t>11600</t>
  </si>
  <si>
    <t>UBRIQUE</t>
  </si>
  <si>
    <t>C/ ALBAHACA Nº1 5ºK</t>
  </si>
  <si>
    <t>18006</t>
  </si>
  <si>
    <t>GRANADA</t>
  </si>
  <si>
    <t>AUTOMOVIL CLUB DE CORDOBA</t>
  </si>
  <si>
    <t>C/ Pio XII, 18</t>
  </si>
  <si>
    <t>14009</t>
  </si>
  <si>
    <t>CORDOBA</t>
  </si>
  <si>
    <t>638 98 46 10</t>
  </si>
  <si>
    <t>secretaria@rallyesierramorena.com</t>
  </si>
  <si>
    <t>AC BALCON ALMANZORA</t>
  </si>
  <si>
    <t>Avda. de Circunvalación nº 12</t>
  </si>
  <si>
    <t>04877</t>
  </si>
  <si>
    <t>acbdalmanzora@hotmail.com</t>
  </si>
  <si>
    <t>956 - 590.598</t>
  </si>
  <si>
    <t>RS SPORT</t>
  </si>
  <si>
    <t>Calle Teneria 11</t>
  </si>
  <si>
    <t>648 29 27 01</t>
  </si>
  <si>
    <t>rssport01@gmail.com</t>
  </si>
  <si>
    <t>Campeonato de Andalucia                                                       RALLYES 2017</t>
  </si>
  <si>
    <t>TROFEOS Y COPAS</t>
  </si>
  <si>
    <t>CALLE MIGUEL HERNANDEZ 8</t>
  </si>
  <si>
    <t>LA ALGABA (SEVILLA)</t>
  </si>
  <si>
    <t>41980</t>
  </si>
  <si>
    <t xml:space="preserve">670.33.86.34 / 615.16.98.88  </t>
  </si>
  <si>
    <t>Fecha Nacimiento:</t>
  </si>
  <si>
    <t>IV Rallye Valle del Almanzora</t>
  </si>
  <si>
    <t>XXXVI Rallye Sierra Morena</t>
  </si>
  <si>
    <t>XLIV Rallye Costa de Almeria</t>
  </si>
  <si>
    <t>VII RALLYE CIUDAD DE JEREZ</t>
  </si>
  <si>
    <t>AUTOMOVIL CLUB DE JEREZ</t>
  </si>
  <si>
    <t>AVD. TOMAS GARCIA FIGUERAS BLQ. 4 EDF. SANTA TERESA, LOCAL 2</t>
  </si>
  <si>
    <t>11407</t>
  </si>
  <si>
    <t>JEREZ</t>
  </si>
  <si>
    <t>automovilclubdejerez@gmail.com</t>
  </si>
  <si>
    <t>XXII Rallye Sierra de Cadiz</t>
  </si>
  <si>
    <t>VI Rallye de Sevilla</t>
  </si>
  <si>
    <t>XXII Rallye Primeras Nieves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</si>
  <si>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</si>
  <si>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</si>
  <si>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</si>
  <si>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</si>
  <si>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</si>
  <si>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</si>
  <si>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</si>
  <si>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</si>
  <si>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</si>
  <si>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</si>
  <si>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DNI COPILOTO</t>
  </si>
  <si>
    <t>LICENCIA COPILOTO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</si>
  <si>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</si>
  <si>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</si>
  <si>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</si>
  <si>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</si>
  <si>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</si>
  <si>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</si>
  <si>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</si>
  <si>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</si>
  <si>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</si>
  <si>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</si>
  <si>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</si>
  <si>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</si>
  <si>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</si>
  <si>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</si>
  <si>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escuderiasliks@gmail.com</t>
  </si>
  <si>
    <t>II Rallye Rs Sport - Valle del Genal</t>
  </si>
  <si>
    <t>inscripciones@rallyeprimerasnieves.es</t>
  </si>
  <si>
    <t>XXXVII Rallye Sierra Morena</t>
  </si>
  <si>
    <t>XLV Rallye Costa de Almeria</t>
  </si>
  <si>
    <t>VIII RALLYE CIUDAD DE JEREZ</t>
  </si>
  <si>
    <t>XXIII Rallye Sierra de Cadiz</t>
  </si>
  <si>
    <t>VII Rallye de Sevilla</t>
  </si>
  <si>
    <t>XXIII Rallye Primeras Nieves</t>
  </si>
  <si>
    <t>Escuderia Granada 49.10</t>
  </si>
  <si>
    <t>18007</t>
  </si>
  <si>
    <t>I Rallye de Carboneras</t>
  </si>
  <si>
    <t>Nº ITV HISTORICOS - F2000</t>
  </si>
  <si>
    <t>FEMINA (S/N)</t>
  </si>
  <si>
    <t>V Rallye Valle del Almanzora</t>
  </si>
  <si>
    <t>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</t>
  </si>
  <si>
    <t>14-15/02/2020</t>
  </si>
  <si>
    <t>I - RALLYCRONO ZURGENA</t>
  </si>
  <si>
    <t>ESC. COLMENAR</t>
  </si>
  <si>
    <t>C/ Acera Nueva Nº5</t>
  </si>
  <si>
    <t>29170</t>
  </si>
  <si>
    <t>COLMENAR</t>
  </si>
  <si>
    <t>MALAGA</t>
  </si>
  <si>
    <t>rcperiana@gmail.com</t>
  </si>
  <si>
    <t>C/ TENERIA 11</t>
  </si>
  <si>
    <t>ESCUDERIA CLASICOS ALCALA</t>
  </si>
  <si>
    <t>ABEN-ZAYDE 2 BJ/PUB MARBELLA</t>
  </si>
  <si>
    <t>ALCALA LA REAL</t>
  </si>
  <si>
    <t>JAEN</t>
  </si>
  <si>
    <t>subidanoalejo@gmail.com</t>
  </si>
  <si>
    <t>C.D. VILLAVICIOSA MOTOR SPORT</t>
  </si>
  <si>
    <t>C/ LA ENCINA Nº 20</t>
  </si>
  <si>
    <t>VILLAVICIOSA DE C.</t>
  </si>
  <si>
    <t>cdvillaviciosamotorsport@gmail.com</t>
  </si>
  <si>
    <t>ESC. VALLE DEL ANDARAX</t>
  </si>
  <si>
    <t>CALLE FELIX RGUEZ DE LA FUENTE,13</t>
  </si>
  <si>
    <t>RIOJA</t>
  </si>
  <si>
    <t>696 51 82 54</t>
  </si>
  <si>
    <t>a.r.racing@hotmail.com</t>
  </si>
  <si>
    <t>C.D. HEREJE COMPETICIÓN</t>
  </si>
  <si>
    <t>C/ Osa Mayor 4</t>
  </si>
  <si>
    <t>04009</t>
  </si>
  <si>
    <t>Almeria</t>
  </si>
  <si>
    <t>696979000 </t>
  </si>
  <si>
    <t>herejecompeticion@gmail.com</t>
  </si>
  <si>
    <t>IV - RALLYCRONO CANTORIA</t>
  </si>
  <si>
    <t>CATEGORÍA I</t>
  </si>
  <si>
    <t>Vehículos S1600</t>
  </si>
  <si>
    <t>S16</t>
  </si>
  <si>
    <t>CATEGORÍA I.</t>
  </si>
  <si>
    <t>KITCAR</t>
  </si>
  <si>
    <t>KC</t>
  </si>
  <si>
    <t>R5 N5</t>
  </si>
  <si>
    <t>R5</t>
  </si>
  <si>
    <t>CATEGORÍA II</t>
  </si>
  <si>
    <t>N+</t>
  </si>
  <si>
    <t>Vehículos GT</t>
  </si>
  <si>
    <t>GT</t>
  </si>
  <si>
    <t>III - RALLYCRONO PERIANA</t>
  </si>
  <si>
    <t>I - RALLYCRONO DE COMARES</t>
  </si>
  <si>
    <t>I - RALLYCRONO DE SEVILLA</t>
  </si>
  <si>
    <t>III - RALLYCRONO VILLA DE ESPIEL</t>
  </si>
  <si>
    <t>IV - RALLYCRONO CLASICOS ALCALA</t>
  </si>
  <si>
    <t>III - RALLYCRONO GADOR</t>
  </si>
  <si>
    <t>V - RALLYCRONO INDAMOVIL - CIUDAD DE ENIX</t>
  </si>
  <si>
    <t>VI - RALLYCRONO INDAMOVIL - CIUDAD DE ENIX</t>
  </si>
  <si>
    <t>RALLYCRONOS 2021</t>
  </si>
  <si>
    <r>
      <t xml:space="preserve">Casco                                                     </t>
    </r>
    <r>
      <rPr>
        <b/>
        <sz val="7"/>
        <color indexed="9"/>
        <rFont val="Tahoma"/>
        <family val="2"/>
      </rPr>
      <t xml:space="preserve">SNELL SA(2010, 2015) SAH (2010)                                                              </t>
    </r>
  </si>
  <si>
    <r>
      <t xml:space="preserve">  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</si>
  <si>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Grupo N2 - N3 - TURBO</t>
  </si>
  <si>
    <t>N2/3 TURBO</t>
  </si>
  <si>
    <t>CATEGORÍA .I.</t>
  </si>
  <si>
    <t>A2 ATMOSFERICO</t>
  </si>
  <si>
    <t>A2 AT</t>
  </si>
  <si>
    <t>VII</t>
  </si>
  <si>
    <t xml:space="preserve">Vehículos F2000 </t>
  </si>
  <si>
    <t>E1 FIA</t>
  </si>
  <si>
    <t>E1</t>
  </si>
  <si>
    <t>CATEGORÍA I..</t>
  </si>
  <si>
    <t>R1</t>
  </si>
  <si>
    <t>CATEGORÍA I-R1</t>
  </si>
  <si>
    <t>R2</t>
  </si>
  <si>
    <t>CATEGORÍA I-R2</t>
  </si>
  <si>
    <t>R3</t>
  </si>
  <si>
    <t>CATEGORÍA I-R3</t>
  </si>
  <si>
    <t xml:space="preserve">V </t>
  </si>
  <si>
    <t>A2 TURBO</t>
  </si>
  <si>
    <t>A2T</t>
  </si>
  <si>
    <t>CATEGORÍA I…</t>
  </si>
  <si>
    <t>N1 R3T S2000</t>
  </si>
  <si>
    <t>N1-R3T-S2</t>
  </si>
  <si>
    <t>CATEGORÍA I - VI</t>
  </si>
  <si>
    <t xml:space="preserve">VI </t>
  </si>
  <si>
    <t xml:space="preserve">CATEGORÍA I - V </t>
  </si>
  <si>
    <t>CATEGORÍA I - KC</t>
  </si>
  <si>
    <t>Vehículos N+ , R4 , R4KIT</t>
  </si>
  <si>
    <t>I - RALLYCRONO DE CASABERMEJA</t>
  </si>
  <si>
    <t>III - RALLYCRONO PERIANA - AXARQUIA</t>
  </si>
  <si>
    <t>VII - RALLYCRONO INDAMOVIL - CIUDAD DE ENIX</t>
  </si>
  <si>
    <t>IV - RALLYCRONO VILLA DE ESPIEL</t>
  </si>
  <si>
    <t>IV - RC CLASICOS ALCALA (CASTILLO LOCUBIN)</t>
  </si>
  <si>
    <t>A.C. COMARCA DE NIJAR</t>
  </si>
  <si>
    <t>P.I. LA GRANATILLA, C/ PRENSADOR 3,7</t>
  </si>
  <si>
    <t>NIJAR</t>
  </si>
  <si>
    <t>615 10 44 55</t>
  </si>
  <si>
    <r>
      <t>Nº CUENTA BANCARIA FAA (CAIXA)</t>
    </r>
    <r>
      <rPr>
        <b/>
        <sz val="10"/>
        <color rgb="FF0000D4"/>
        <rFont val="Tahoma"/>
        <family val="2"/>
      </rPr>
      <t xml:space="preserve"> </t>
    </r>
    <r>
      <rPr>
        <b/>
        <sz val="10"/>
        <color rgb="FF000090"/>
        <rFont val="Tahoma"/>
        <family val="2"/>
      </rPr>
      <t>IBAN ES25</t>
    </r>
  </si>
  <si>
    <t>2100</t>
  </si>
  <si>
    <t>0200155516</t>
  </si>
  <si>
    <t xml:space="preserve">Grupo N-HN-N2-N3 </t>
  </si>
  <si>
    <t>Grupo A-HA</t>
  </si>
  <si>
    <t>accomarcadenijar@gmail.com</t>
  </si>
  <si>
    <t>I - RALLYCRONO COMARCA DE NIJAR - COSTA DE ALMERIA</t>
  </si>
  <si>
    <t>04110</t>
  </si>
  <si>
    <t>01-02/05/2021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</si>
</sst>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_-* #,##0.00\ [$€]_-;\-* #,##0.00\ [$€]_-;_-* &quot;-&quot;??\ [$€]_-;_-@_-"/>
  </numFmts>
  <fonts count="87" x14ac:knownFonts="1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b/>
      <sz val="9"/>
      <color rgb="FFDD080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D4"/>
      <name val="Tahoma"/>
      <family val="2"/>
    </font>
    <font>
      <b/>
      <sz val="10"/>
      <color rgb="FF00009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hair">
        <color indexed="64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indexed="64"/>
      </right>
      <top/>
      <bottom style="hair">
        <color rgb="FF000000"/>
      </bottom>
      <diagonal/>
    </border>
  </borders>
  <cellStyleXfs count="3">
    <xf numFmtId="0" fontId="0" fillId="0" borderId="0"/>
    <xf numFmtId="17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2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6" fillId="3" borderId="0" xfId="0" applyFont="1" applyFill="1" applyBorder="1" applyProtection="1"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29" fillId="0" borderId="16" xfId="0" applyNumberFormat="1" applyFont="1" applyFill="1" applyBorder="1" applyAlignment="1" applyProtection="1">
      <alignment horizontal="center" vertical="center"/>
    </xf>
    <xf numFmtId="165" fontId="28" fillId="4" borderId="16" xfId="0" applyNumberFormat="1" applyFont="1" applyFill="1" applyBorder="1" applyAlignment="1" applyProtection="1">
      <alignment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32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3" fillId="5" borderId="0" xfId="0" applyFont="1" applyFill="1" applyBorder="1" applyAlignment="1" applyProtection="1">
      <alignment vertical="center"/>
      <protection hidden="1"/>
    </xf>
    <xf numFmtId="0" fontId="34" fillId="5" borderId="0" xfId="0" applyFont="1" applyFill="1" applyBorder="1" applyAlignment="1" applyProtection="1">
      <alignment horizontal="right" vertical="center"/>
      <protection hidden="1"/>
    </xf>
    <xf numFmtId="0" fontId="34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3" fillId="6" borderId="5" xfId="0" applyFont="1" applyFill="1" applyBorder="1" applyAlignment="1" applyProtection="1">
      <alignment vertical="center"/>
      <protection hidden="1"/>
    </xf>
    <xf numFmtId="0" fontId="25" fillId="0" borderId="0" xfId="0" applyFont="1"/>
    <xf numFmtId="49" fontId="38" fillId="0" borderId="19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4" fillId="0" borderId="15" xfId="0" applyNumberFormat="1" applyFont="1" applyBorder="1" applyAlignment="1" applyProtection="1">
      <alignment horizontal="center" vertical="center"/>
      <protection hidden="1"/>
    </xf>
    <xf numFmtId="49" fontId="44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8" fontId="6" fillId="0" borderId="0" xfId="0" applyNumberFormat="1" applyFont="1" applyBorder="1" applyAlignment="1" applyProtection="1">
      <alignment horizontal="center" vertical="center"/>
      <protection locked="0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5" fillId="6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5" fillId="4" borderId="0" xfId="0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50" fillId="0" borderId="0" xfId="0" applyFont="1"/>
    <xf numFmtId="0" fontId="25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1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vertical="center"/>
      <protection hidden="1"/>
    </xf>
    <xf numFmtId="0" fontId="25" fillId="8" borderId="0" xfId="0" applyFont="1" applyFill="1" applyAlignment="1">
      <alignment horizontal="center" vertical="center"/>
    </xf>
    <xf numFmtId="0" fontId="0" fillId="8" borderId="0" xfId="0" applyFill="1"/>
    <xf numFmtId="0" fontId="25" fillId="9" borderId="0" xfId="0" applyFont="1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5" fillId="0" borderId="0" xfId="0" applyNumberFormat="1" applyFont="1" applyAlignment="1">
      <alignment vertical="center"/>
    </xf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2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1" fontId="25" fillId="9" borderId="0" xfId="0" applyNumberFormat="1" applyFont="1" applyFill="1" applyAlignment="1">
      <alignment horizontal="center" vertical="center"/>
    </xf>
    <xf numFmtId="1" fontId="25" fillId="9" borderId="0" xfId="0" applyNumberFormat="1" applyFont="1" applyFill="1" applyAlignment="1">
      <alignment horizontal="center"/>
    </xf>
    <xf numFmtId="0" fontId="25" fillId="9" borderId="0" xfId="0" applyNumberFormat="1" applyFont="1" applyFill="1" applyAlignment="1">
      <alignment horizontal="center" vertical="center"/>
    </xf>
    <xf numFmtId="0" fontId="25" fillId="9" borderId="0" xfId="0" applyFont="1" applyFill="1"/>
    <xf numFmtId="0" fontId="40" fillId="0" borderId="0" xfId="0" applyFont="1" applyFill="1" applyBorder="1" applyAlignment="1" applyProtection="1">
      <alignment vertical="center"/>
      <protection hidden="1"/>
    </xf>
    <xf numFmtId="0" fontId="40" fillId="0" borderId="21" xfId="0" applyFont="1" applyFill="1" applyBorder="1" applyAlignment="1" applyProtection="1">
      <alignment vertical="center"/>
      <protection hidden="1"/>
    </xf>
    <xf numFmtId="0" fontId="40" fillId="0" borderId="15" xfId="0" applyFont="1" applyFill="1" applyBorder="1" applyAlignment="1" applyProtection="1">
      <alignment vertical="center"/>
      <protection hidden="1"/>
    </xf>
    <xf numFmtId="0" fontId="40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49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8" fillId="0" borderId="2" xfId="0" applyFont="1" applyFill="1" applyBorder="1" applyAlignment="1" applyProtection="1">
      <alignment vertical="center"/>
    </xf>
    <xf numFmtId="1" fontId="42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5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7" fillId="0" borderId="0" xfId="0" applyNumberFormat="1" applyFont="1" applyBorder="1" applyAlignment="1" applyProtection="1">
      <alignment vertical="center"/>
      <protection hidden="1"/>
    </xf>
    <xf numFmtId="0" fontId="17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4" fillId="10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8" borderId="0" xfId="0" applyFont="1" applyFill="1" applyAlignment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56" fillId="0" borderId="7" xfId="0" applyNumberFormat="1" applyFont="1" applyBorder="1" applyAlignment="1" applyProtection="1">
      <alignment vertical="center"/>
      <protection hidden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9" fillId="0" borderId="0" xfId="0" applyFont="1" applyBorder="1" applyAlignment="1">
      <alignment horizontal="center" vertical="center"/>
    </xf>
    <xf numFmtId="168" fontId="69" fillId="0" borderId="0" xfId="0" applyNumberFormat="1" applyFont="1" applyBorder="1" applyAlignment="1" applyProtection="1">
      <alignment horizontal="center" vertical="center"/>
      <protection locked="0"/>
    </xf>
    <xf numFmtId="0" fontId="69" fillId="0" borderId="0" xfId="0" applyFont="1" applyBorder="1" applyAlignment="1" applyProtection="1">
      <alignment horizontal="center" vertical="center"/>
      <protection locked="0"/>
    </xf>
    <xf numFmtId="167" fontId="69" fillId="0" borderId="0" xfId="0" applyNumberFormat="1" applyFont="1" applyBorder="1" applyAlignment="1" applyProtection="1">
      <alignment horizontal="center" vertical="center"/>
      <protection locked="0"/>
    </xf>
    <xf numFmtId="0" fontId="69" fillId="0" borderId="0" xfId="0" applyNumberFormat="1" applyFont="1" applyBorder="1" applyAlignment="1" applyProtection="1">
      <alignment horizontal="center" vertical="center"/>
      <protection locked="0"/>
    </xf>
    <xf numFmtId="0" fontId="69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0" fillId="0" borderId="0" xfId="0" applyFont="1" applyBorder="1" applyAlignment="1">
      <alignment horizontal="left"/>
    </xf>
    <xf numFmtId="0" fontId="71" fillId="0" borderId="0" xfId="0" applyFont="1" applyBorder="1" applyAlignment="1" applyProtection="1">
      <alignment horizontal="left" vertical="center"/>
      <protection locked="0"/>
    </xf>
    <xf numFmtId="0" fontId="72" fillId="0" borderId="0" xfId="0" applyFont="1" applyBorder="1" applyAlignment="1">
      <alignment horizontal="left"/>
    </xf>
    <xf numFmtId="49" fontId="71" fillId="0" borderId="0" xfId="0" applyNumberFormat="1" applyFont="1" applyBorder="1" applyAlignment="1" applyProtection="1">
      <alignment horizontal="left" vertical="center"/>
      <protection locked="0"/>
    </xf>
    <xf numFmtId="0" fontId="71" fillId="0" borderId="0" xfId="0" quotePrefix="1" applyFont="1" applyBorder="1" applyAlignment="1" applyProtection="1">
      <alignment horizontal="left" vertical="center"/>
      <protection locked="0"/>
    </xf>
    <xf numFmtId="0" fontId="21" fillId="0" borderId="0" xfId="2" applyFont="1" applyBorder="1" applyAlignment="1" applyProtection="1">
      <alignment horizontal="left" vertical="center"/>
      <protection locked="0"/>
    </xf>
    <xf numFmtId="0" fontId="71" fillId="0" borderId="0" xfId="0" applyFont="1" applyBorder="1" applyAlignment="1">
      <alignment horizontal="left" vertical="center"/>
    </xf>
    <xf numFmtId="0" fontId="73" fillId="0" borderId="0" xfId="2" applyFont="1" applyBorder="1" applyAlignment="1" applyProtection="1">
      <alignment horizontal="left"/>
    </xf>
    <xf numFmtId="0" fontId="72" fillId="0" borderId="0" xfId="0" applyFont="1" applyBorder="1" applyAlignment="1">
      <alignment horizontal="left" vertical="center"/>
    </xf>
    <xf numFmtId="0" fontId="73" fillId="0" borderId="0" xfId="2" applyFont="1" applyBorder="1" applyAlignment="1" applyProtection="1">
      <alignment horizontal="left" vertical="center"/>
      <protection locked="0"/>
    </xf>
    <xf numFmtId="0" fontId="74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164" fontId="71" fillId="0" borderId="0" xfId="0" applyNumberFormat="1" applyFont="1" applyBorder="1" applyAlignment="1" applyProtection="1">
      <alignment horizontal="left" vertical="center"/>
      <protection hidden="1"/>
    </xf>
    <xf numFmtId="0" fontId="73" fillId="0" borderId="0" xfId="2" applyFont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171" fontId="71" fillId="0" borderId="0" xfId="0" applyNumberFormat="1" applyFont="1" applyBorder="1" applyAlignment="1">
      <alignment horizontal="center"/>
    </xf>
    <xf numFmtId="171" fontId="71" fillId="0" borderId="0" xfId="0" applyNumberFormat="1" applyFont="1" applyBorder="1" applyAlignment="1" applyProtection="1">
      <alignment horizontal="center" vertical="center"/>
      <protection locked="0"/>
    </xf>
    <xf numFmtId="0" fontId="75" fillId="3" borderId="0" xfId="0" applyFont="1" applyFill="1" applyBorder="1" applyProtection="1"/>
    <xf numFmtId="0" fontId="76" fillId="0" borderId="0" xfId="0" applyFont="1" applyBorder="1" applyAlignment="1" applyProtection="1">
      <alignment vertical="center" wrapText="1"/>
      <protection hidden="1"/>
    </xf>
    <xf numFmtId="0" fontId="76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76" fillId="0" borderId="28" xfId="0" applyFont="1" applyBorder="1" applyAlignment="1" applyProtection="1">
      <alignment vertical="center" wrapText="1"/>
      <protection hidden="1"/>
    </xf>
    <xf numFmtId="0" fontId="76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1" fillId="0" borderId="0" xfId="2" applyAlignment="1" applyProtection="1"/>
    <xf numFmtId="0" fontId="21" fillId="0" borderId="0" xfId="2" applyBorder="1" applyAlignment="1" applyProtection="1">
      <alignment horizontal="left" wrapText="1"/>
    </xf>
    <xf numFmtId="164" fontId="71" fillId="0" borderId="0" xfId="0" applyNumberFormat="1" applyFont="1" applyBorder="1" applyAlignment="1" applyProtection="1">
      <alignment horizontal="left"/>
      <protection hidden="1"/>
    </xf>
    <xf numFmtId="0" fontId="71" fillId="0" borderId="0" xfId="0" applyFont="1" applyBorder="1" applyAlignment="1">
      <alignment horizontal="left"/>
    </xf>
    <xf numFmtId="0" fontId="71" fillId="0" borderId="0" xfId="0" applyFont="1" applyAlignment="1">
      <alignment horizontal="left" vertical="center"/>
    </xf>
    <xf numFmtId="0" fontId="80" fillId="0" borderId="16" xfId="0" applyFont="1" applyBorder="1" applyAlignment="1">
      <alignment horizontal="center" vertical="center" wrapText="1"/>
    </xf>
    <xf numFmtId="1" fontId="80" fillId="0" borderId="16" xfId="0" applyNumberFormat="1" applyFont="1" applyBorder="1" applyAlignment="1">
      <alignment horizontal="center" vertical="center" wrapText="1"/>
    </xf>
    <xf numFmtId="0" fontId="80" fillId="0" borderId="16" xfId="0" applyFont="1" applyBorder="1" applyAlignment="1">
      <alignment horizontal="left" vertical="center" wrapText="1"/>
    </xf>
    <xf numFmtId="0" fontId="80" fillId="0" borderId="0" xfId="0" applyFont="1" applyAlignment="1">
      <alignment horizontal="center" vertical="center" wrapText="1"/>
    </xf>
    <xf numFmtId="14" fontId="0" fillId="0" borderId="0" xfId="0" applyNumberFormat="1"/>
    <xf numFmtId="0" fontId="25" fillId="8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/>
    </xf>
    <xf numFmtId="0" fontId="71" fillId="0" borderId="0" xfId="0" applyFont="1" applyBorder="1" applyAlignment="1" applyProtection="1">
      <alignment horizontal="left"/>
      <protection hidden="1"/>
    </xf>
    <xf numFmtId="0" fontId="71" fillId="0" borderId="0" xfId="0" applyFont="1" applyBorder="1" applyAlignment="1" applyProtection="1">
      <alignment horizontal="left" vertical="center"/>
      <protection hidden="1"/>
    </xf>
    <xf numFmtId="49" fontId="71" fillId="0" borderId="0" xfId="0" applyNumberFormat="1" applyFont="1" applyBorder="1" applyAlignment="1" applyProtection="1">
      <alignment horizontal="left" vertical="center"/>
      <protection hidden="1"/>
    </xf>
    <xf numFmtId="0" fontId="1" fillId="9" borderId="0" xfId="0" applyFont="1" applyFill="1" applyAlignment="1">
      <alignment horizontal="center"/>
    </xf>
    <xf numFmtId="14" fontId="69" fillId="0" borderId="0" xfId="0" applyNumberFormat="1" applyFont="1" applyBorder="1" applyAlignment="1">
      <alignment horizontal="center"/>
    </xf>
    <xf numFmtId="1" fontId="25" fillId="9" borderId="0" xfId="0" applyNumberFormat="1" applyFont="1" applyFill="1" applyAlignment="1">
      <alignment horizontal="left" vertical="center"/>
    </xf>
    <xf numFmtId="0" fontId="47" fillId="0" borderId="0" xfId="0" applyFont="1" applyAlignment="1" applyProtection="1">
      <alignment vertical="center"/>
      <protection hidden="1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61" fillId="7" borderId="0" xfId="0" applyFont="1" applyFill="1" applyBorder="1" applyAlignment="1" applyProtection="1">
      <alignment horizontal="center" vertical="center"/>
      <protection hidden="1"/>
    </xf>
    <xf numFmtId="0" fontId="62" fillId="7" borderId="0" xfId="0" applyFont="1" applyFill="1" applyBorder="1" applyAlignment="1" applyProtection="1">
      <alignment horizontal="center" vertical="center"/>
      <protection hidden="1"/>
    </xf>
    <xf numFmtId="0" fontId="31" fillId="11" borderId="32" xfId="0" applyFont="1" applyFill="1" applyBorder="1" applyAlignment="1" applyProtection="1">
      <alignment horizontal="center" vertical="center"/>
      <protection hidden="1"/>
    </xf>
    <xf numFmtId="0" fontId="31" fillId="11" borderId="23" xfId="0" applyFont="1" applyFill="1" applyBorder="1" applyAlignment="1" applyProtection="1">
      <alignment horizontal="center" vertical="center"/>
      <protection hidden="1"/>
    </xf>
    <xf numFmtId="0" fontId="31" fillId="11" borderId="33" xfId="0" applyFont="1" applyFill="1" applyBorder="1" applyAlignment="1" applyProtection="1">
      <alignment horizontal="center" vertical="center"/>
      <protection hidden="1"/>
    </xf>
    <xf numFmtId="0" fontId="59" fillId="2" borderId="16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0" fontId="31" fillId="11" borderId="12" xfId="0" applyFont="1" applyFill="1" applyBorder="1" applyAlignment="1" applyProtection="1">
      <alignment horizontal="center" vertical="center"/>
      <protection hidden="1"/>
    </xf>
    <xf numFmtId="0" fontId="31" fillId="11" borderId="3" xfId="0" applyFont="1" applyFill="1" applyBorder="1" applyAlignment="1" applyProtection="1">
      <alignment horizontal="center" vertical="center"/>
      <protection hidden="1"/>
    </xf>
    <xf numFmtId="0" fontId="31" fillId="11" borderId="5" xfId="0" applyFont="1" applyFill="1" applyBorder="1" applyAlignment="1" applyProtection="1">
      <alignment horizontal="center" vertical="center"/>
      <protection hidden="1"/>
    </xf>
    <xf numFmtId="0" fontId="31" fillId="11" borderId="21" xfId="0" applyFont="1" applyFill="1" applyBorder="1" applyAlignment="1" applyProtection="1">
      <alignment horizontal="center" vertical="center"/>
      <protection hidden="1"/>
    </xf>
    <xf numFmtId="0" fontId="31" fillId="11" borderId="15" xfId="0" applyFont="1" applyFill="1" applyBorder="1" applyAlignment="1" applyProtection="1">
      <alignment horizontal="center" vertical="center"/>
      <protection hidden="1"/>
    </xf>
    <xf numFmtId="0" fontId="31" fillId="11" borderId="17" xfId="0" applyFont="1" applyFill="1" applyBorder="1" applyAlignment="1" applyProtection="1">
      <alignment horizontal="center" vertical="center"/>
      <protection hidden="1"/>
    </xf>
    <xf numFmtId="0" fontId="31" fillId="5" borderId="32" xfId="0" applyFont="1" applyFill="1" applyBorder="1" applyAlignment="1" applyProtection="1">
      <alignment horizontal="center" vertical="center"/>
      <protection hidden="1"/>
    </xf>
    <xf numFmtId="0" fontId="31" fillId="5" borderId="23" xfId="0" applyFont="1" applyFill="1" applyBorder="1" applyAlignment="1" applyProtection="1">
      <alignment horizontal="center" vertical="center"/>
      <protection hidden="1"/>
    </xf>
    <xf numFmtId="0" fontId="31" fillId="5" borderId="33" xfId="0" applyFont="1" applyFill="1" applyBorder="1" applyAlignment="1" applyProtection="1">
      <alignment horizontal="center" vertical="center"/>
      <protection hidden="1"/>
    </xf>
    <xf numFmtId="0" fontId="64" fillId="11" borderId="12" xfId="0" applyFont="1" applyFill="1" applyBorder="1" applyAlignment="1" applyProtection="1">
      <alignment horizontal="center" vertical="center" wrapText="1"/>
      <protection hidden="1"/>
    </xf>
    <xf numFmtId="0" fontId="64" fillId="11" borderId="3" xfId="0" applyFont="1" applyFill="1" applyBorder="1" applyAlignment="1" applyProtection="1">
      <alignment horizontal="center" vertical="center" wrapText="1"/>
      <protection hidden="1"/>
    </xf>
    <xf numFmtId="0" fontId="64" fillId="11" borderId="5" xfId="0" applyFont="1" applyFill="1" applyBorder="1" applyAlignment="1" applyProtection="1">
      <alignment horizontal="center" vertical="center" wrapText="1"/>
      <protection hidden="1"/>
    </xf>
    <xf numFmtId="0" fontId="64" fillId="11" borderId="1" xfId="0" applyFont="1" applyFill="1" applyBorder="1" applyAlignment="1" applyProtection="1">
      <alignment horizontal="center" vertical="center" wrapText="1"/>
      <protection hidden="1"/>
    </xf>
    <xf numFmtId="0" fontId="64" fillId="11" borderId="0" xfId="0" applyFont="1" applyFill="1" applyBorder="1" applyAlignment="1" applyProtection="1">
      <alignment horizontal="center" vertical="center" wrapText="1"/>
      <protection hidden="1"/>
    </xf>
    <xf numFmtId="0" fontId="64" fillId="11" borderId="2" xfId="0" applyFont="1" applyFill="1" applyBorder="1" applyAlignment="1" applyProtection="1">
      <alignment horizontal="center" vertical="center" wrapText="1"/>
      <protection hidden="1"/>
    </xf>
    <xf numFmtId="0" fontId="64" fillId="11" borderId="21" xfId="0" applyFont="1" applyFill="1" applyBorder="1" applyAlignment="1" applyProtection="1">
      <alignment horizontal="center" vertical="center" wrapText="1"/>
      <protection hidden="1"/>
    </xf>
    <xf numFmtId="0" fontId="64" fillId="11" borderId="15" xfId="0" applyFont="1" applyFill="1" applyBorder="1" applyAlignment="1" applyProtection="1">
      <alignment horizontal="center" vertical="center" wrapText="1"/>
      <protection hidden="1"/>
    </xf>
    <xf numFmtId="0" fontId="64" fillId="11" borderId="17" xfId="0" applyFont="1" applyFill="1" applyBorder="1" applyAlignment="1" applyProtection="1">
      <alignment horizontal="center" vertical="center" wrapText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0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21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55" fillId="0" borderId="16" xfId="0" applyNumberFormat="1" applyFont="1" applyFill="1" applyBorder="1" applyAlignment="1" applyProtection="1">
      <alignment horizontal="center" vertical="center"/>
      <protection hidden="1"/>
    </xf>
    <xf numFmtId="0" fontId="59" fillId="2" borderId="32" xfId="0" applyFont="1" applyFill="1" applyBorder="1" applyAlignment="1" applyProtection="1">
      <alignment horizontal="left" vertical="center"/>
      <protection hidden="1"/>
    </xf>
    <xf numFmtId="0" fontId="59" fillId="2" borderId="23" xfId="0" applyFont="1" applyFill="1" applyBorder="1" applyAlignment="1" applyProtection="1">
      <alignment horizontal="left" vertical="center"/>
      <protection hidden="1"/>
    </xf>
    <xf numFmtId="0" fontId="59" fillId="2" borderId="33" xfId="0" applyFont="1" applyFill="1" applyBorder="1" applyAlignment="1" applyProtection="1">
      <alignment horizontal="left" vertical="center"/>
      <protection hidden="1"/>
    </xf>
    <xf numFmtId="0" fontId="22" fillId="2" borderId="32" xfId="0" applyFont="1" applyFill="1" applyBorder="1" applyAlignment="1" applyProtection="1">
      <alignment horizontal="center" vertical="center"/>
      <protection locked="0" hidden="1"/>
    </xf>
    <xf numFmtId="0" fontId="22" fillId="2" borderId="23" xfId="0" applyFont="1" applyFill="1" applyBorder="1" applyAlignment="1" applyProtection="1">
      <alignment horizontal="center" vertical="center"/>
      <protection locked="0" hidden="1"/>
    </xf>
    <xf numFmtId="0" fontId="22" fillId="2" borderId="33" xfId="0" applyFont="1" applyFill="1" applyBorder="1" applyAlignment="1" applyProtection="1">
      <alignment horizontal="center" vertical="center"/>
      <protection locked="0"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23" xfId="0" applyFont="1" applyBorder="1" applyAlignment="1" applyProtection="1">
      <alignment horizontal="center" vertical="center"/>
      <protection hidden="1"/>
    </xf>
    <xf numFmtId="0" fontId="40" fillId="0" borderId="33" xfId="0" applyFont="1" applyBorder="1" applyAlignment="1" applyProtection="1">
      <alignment horizontal="center" vertical="center"/>
      <protection hidden="1"/>
    </xf>
    <xf numFmtId="0" fontId="40" fillId="0" borderId="34" xfId="0" applyFont="1" applyFill="1" applyBorder="1" applyAlignment="1" applyProtection="1">
      <alignment horizontal="center" vertical="center"/>
      <protection hidden="1"/>
    </xf>
    <xf numFmtId="0" fontId="40" fillId="0" borderId="45" xfId="0" applyFont="1" applyFill="1" applyBorder="1" applyAlignment="1" applyProtection="1">
      <alignment horizontal="center" vertical="center"/>
      <protection hidden="1"/>
    </xf>
    <xf numFmtId="49" fontId="47" fillId="0" borderId="0" xfId="0" applyNumberFormat="1" applyFont="1" applyAlignment="1" applyProtection="1">
      <alignment horizontal="center" vertical="center"/>
      <protection hidden="1"/>
    </xf>
    <xf numFmtId="49" fontId="47" fillId="0" borderId="6" xfId="0" applyNumberFormat="1" applyFont="1" applyBorder="1" applyAlignment="1" applyProtection="1">
      <alignment horizontal="center" vertical="center"/>
      <protection hidden="1"/>
    </xf>
    <xf numFmtId="49" fontId="47" fillId="0" borderId="15" xfId="0" applyNumberFormat="1" applyFont="1" applyBorder="1" applyAlignment="1" applyProtection="1">
      <alignment horizontal="center" vertical="center"/>
      <protection hidden="1"/>
    </xf>
    <xf numFmtId="49" fontId="47" fillId="0" borderId="35" xfId="0" applyNumberFormat="1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57" fillId="0" borderId="7" xfId="0" applyNumberFormat="1" applyFont="1" applyBorder="1" applyAlignment="1" applyProtection="1">
      <alignment horizontal="center" vertical="center"/>
      <protection hidden="1"/>
    </xf>
    <xf numFmtId="169" fontId="57" fillId="0" borderId="8" xfId="0" applyNumberFormat="1" applyFont="1" applyBorder="1" applyAlignment="1" applyProtection="1">
      <alignment horizontal="center" vertical="center"/>
      <protection hidden="1"/>
    </xf>
    <xf numFmtId="169" fontId="57" fillId="0" borderId="1" xfId="0" applyNumberFormat="1" applyFont="1" applyBorder="1" applyAlignment="1" applyProtection="1">
      <alignment horizontal="center" vertical="center"/>
      <protection hidden="1"/>
    </xf>
    <xf numFmtId="169" fontId="57" fillId="0" borderId="0" xfId="0" applyNumberFormat="1" applyFont="1" applyBorder="1" applyAlignment="1" applyProtection="1">
      <alignment horizontal="center" vertical="center"/>
      <protection hidden="1"/>
    </xf>
    <xf numFmtId="169" fontId="57" fillId="0" borderId="6" xfId="0" applyNumberFormat="1" applyFont="1" applyBorder="1" applyAlignment="1" applyProtection="1">
      <alignment horizontal="center" vertical="center"/>
      <protection hidden="1"/>
    </xf>
    <xf numFmtId="169" fontId="57" fillId="0" borderId="21" xfId="0" applyNumberFormat="1" applyFont="1" applyBorder="1" applyAlignment="1" applyProtection="1">
      <alignment horizontal="center" vertical="center"/>
      <protection hidden="1"/>
    </xf>
    <xf numFmtId="169" fontId="57" fillId="0" borderId="15" xfId="0" applyNumberFormat="1" applyFont="1" applyBorder="1" applyAlignment="1" applyProtection="1">
      <alignment horizontal="center" vertical="center"/>
      <protection hidden="1"/>
    </xf>
    <xf numFmtId="169" fontId="57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56" fillId="0" borderId="13" xfId="0" applyNumberFormat="1" applyFont="1" applyBorder="1" applyAlignment="1" applyProtection="1">
      <alignment horizontal="center" vertical="center"/>
      <protection hidden="1"/>
    </xf>
    <xf numFmtId="164" fontId="56" fillId="0" borderId="10" xfId="0" applyNumberFormat="1" applyFont="1" applyBorder="1" applyAlignment="1" applyProtection="1">
      <alignment horizontal="center" vertical="center"/>
      <protection hidden="1"/>
    </xf>
    <xf numFmtId="164" fontId="56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49" fontId="43" fillId="0" borderId="49" xfId="0" applyNumberFormat="1" applyFont="1" applyBorder="1" applyAlignment="1" applyProtection="1">
      <alignment horizontal="center" vertical="center"/>
      <protection locked="0" hidden="1"/>
    </xf>
    <xf numFmtId="49" fontId="43" fillId="0" borderId="50" xfId="0" applyNumberFormat="1" applyFont="1" applyBorder="1" applyAlignment="1" applyProtection="1">
      <alignment horizontal="center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3" fillId="0" borderId="49" xfId="0" applyNumberFormat="1" applyFont="1" applyFill="1" applyBorder="1" applyAlignment="1" applyProtection="1">
      <alignment horizontal="center" vertical="center"/>
      <protection hidden="1"/>
    </xf>
    <xf numFmtId="0" fontId="54" fillId="0" borderId="49" xfId="0" applyFont="1" applyBorder="1" applyAlignment="1">
      <alignment horizontal="center" vertical="center"/>
    </xf>
    <xf numFmtId="0" fontId="54" fillId="0" borderId="57" xfId="0" applyFont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0" fontId="54" fillId="0" borderId="58" xfId="0" applyFont="1" applyBorder="1" applyAlignment="1">
      <alignment horizontal="center" vertical="center"/>
    </xf>
    <xf numFmtId="0" fontId="54" fillId="0" borderId="56" xfId="0" applyFont="1" applyBorder="1" applyAlignment="1">
      <alignment horizontal="center" vertical="center"/>
    </xf>
    <xf numFmtId="0" fontId="54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44" xfId="0" applyFont="1" applyFill="1" applyBorder="1" applyAlignment="1" applyProtection="1">
      <alignment horizontal="center" vertical="center"/>
      <protection hidden="1"/>
    </xf>
    <xf numFmtId="0" fontId="40" fillId="0" borderId="31" xfId="0" applyFont="1" applyFill="1" applyBorder="1" applyAlignment="1" applyProtection="1">
      <alignment horizontal="center" vertical="center"/>
      <protection hidden="1"/>
    </xf>
    <xf numFmtId="0" fontId="58" fillId="0" borderId="12" xfId="0" applyNumberFormat="1" applyFont="1" applyBorder="1" applyAlignment="1" applyProtection="1">
      <alignment horizontal="center" vertical="center"/>
      <protection hidden="1"/>
    </xf>
    <xf numFmtId="0" fontId="58" fillId="0" borderId="3" xfId="0" applyNumberFormat="1" applyFont="1" applyBorder="1" applyAlignment="1" applyProtection="1">
      <alignment horizontal="center" vertical="center"/>
      <protection hidden="1"/>
    </xf>
    <xf numFmtId="0" fontId="58" fillId="0" borderId="5" xfId="0" applyNumberFormat="1" applyFont="1" applyBorder="1" applyAlignment="1" applyProtection="1">
      <alignment horizontal="center" vertical="center"/>
      <protection hidden="1"/>
    </xf>
    <xf numFmtId="0" fontId="58" fillId="0" borderId="21" xfId="0" applyNumberFormat="1" applyFont="1" applyBorder="1" applyAlignment="1" applyProtection="1">
      <alignment horizontal="center" vertical="center"/>
      <protection hidden="1"/>
    </xf>
    <xf numFmtId="0" fontId="58" fillId="0" borderId="15" xfId="0" applyNumberFormat="1" applyFont="1" applyBorder="1" applyAlignment="1" applyProtection="1">
      <alignment horizontal="center" vertical="center"/>
      <protection hidden="1"/>
    </xf>
    <xf numFmtId="0" fontId="58" fillId="0" borderId="17" xfId="0" applyNumberFormat="1" applyFont="1" applyBorder="1" applyAlignment="1" applyProtection="1">
      <alignment horizontal="center" vertical="center"/>
      <protection hidden="1"/>
    </xf>
    <xf numFmtId="0" fontId="67" fillId="0" borderId="21" xfId="0" applyNumberFormat="1" applyFont="1" applyFill="1" applyBorder="1" applyAlignment="1" applyProtection="1">
      <alignment horizontal="center" vertical="center"/>
      <protection hidden="1"/>
    </xf>
    <xf numFmtId="0" fontId="67" fillId="0" borderId="15" xfId="0" applyNumberFormat="1" applyFont="1" applyFill="1" applyBorder="1" applyAlignment="1" applyProtection="1">
      <alignment horizontal="center" vertical="center"/>
      <protection hidden="1"/>
    </xf>
    <xf numFmtId="0" fontId="36" fillId="5" borderId="15" xfId="0" applyFont="1" applyFill="1" applyBorder="1" applyAlignment="1" applyProtection="1">
      <alignment horizontal="center" vertical="center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64" fillId="7" borderId="0" xfId="0" applyFont="1" applyFill="1" applyAlignment="1" applyProtection="1">
      <alignment horizontal="center" vertical="center"/>
      <protection hidden="1"/>
    </xf>
    <xf numFmtId="0" fontId="17" fillId="0" borderId="37" xfId="0" applyFont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0" fontId="17" fillId="0" borderId="31" xfId="0" applyFont="1" applyBorder="1" applyAlignment="1" applyProtection="1">
      <alignment horizontal="center" vertical="center"/>
      <protection hidden="1"/>
    </xf>
    <xf numFmtId="0" fontId="17" fillId="0" borderId="38" xfId="0" applyFont="1" applyBorder="1" applyAlignment="1" applyProtection="1">
      <alignment horizontal="center" vertical="center"/>
      <protection hidden="1"/>
    </xf>
    <xf numFmtId="0" fontId="17" fillId="0" borderId="39" xfId="0" applyFont="1" applyBorder="1" applyAlignment="1" applyProtection="1">
      <alignment horizontal="center" vertical="center"/>
      <protection hidden="1"/>
    </xf>
    <xf numFmtId="0" fontId="17" fillId="0" borderId="40" xfId="0" applyFont="1" applyBorder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horizontal="center" vertical="center"/>
      <protection hidden="1"/>
    </xf>
    <xf numFmtId="168" fontId="49" fillId="0" borderId="37" xfId="0" applyNumberFormat="1" applyFont="1" applyBorder="1" applyAlignment="1" applyProtection="1">
      <alignment horizontal="center" vertical="center"/>
      <protection hidden="1"/>
    </xf>
    <xf numFmtId="168" fontId="49" fillId="0" borderId="34" xfId="0" applyNumberFormat="1" applyFont="1" applyBorder="1" applyAlignment="1" applyProtection="1">
      <alignment horizontal="center" vertical="center"/>
      <protection hidden="1"/>
    </xf>
    <xf numFmtId="168" fontId="49" fillId="0" borderId="31" xfId="0" applyNumberFormat="1" applyFont="1" applyBorder="1" applyAlignment="1" applyProtection="1">
      <alignment horizontal="center" vertical="center"/>
      <protection hidden="1"/>
    </xf>
    <xf numFmtId="168" fontId="49" fillId="0" borderId="38" xfId="0" applyNumberFormat="1" applyFont="1" applyBorder="1" applyAlignment="1" applyProtection="1">
      <alignment horizontal="center" vertical="center"/>
      <protection hidden="1"/>
    </xf>
    <xf numFmtId="168" fontId="49" fillId="0" borderId="39" xfId="0" applyNumberFormat="1" applyFont="1" applyBorder="1" applyAlignment="1" applyProtection="1">
      <alignment horizontal="center" vertical="center"/>
      <protection hidden="1"/>
    </xf>
    <xf numFmtId="168" fontId="49" fillId="0" borderId="40" xfId="0" applyNumberFormat="1" applyFont="1" applyBorder="1" applyAlignment="1" applyProtection="1">
      <alignment horizontal="center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1" fillId="12" borderId="23" xfId="0" applyNumberFormat="1" applyFont="1" applyFill="1" applyBorder="1" applyAlignment="1" applyProtection="1">
      <alignment horizontal="center" vertical="center"/>
      <protection hidden="1"/>
    </xf>
    <xf numFmtId="14" fontId="41" fillId="12" borderId="33" xfId="0" applyNumberFormat="1" applyFont="1" applyFill="1" applyBorder="1" applyAlignment="1" applyProtection="1">
      <alignment horizontal="center" vertical="center"/>
      <protection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8" fillId="0" borderId="1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42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2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4" fontId="13" fillId="0" borderId="37" xfId="1" applyFont="1" applyFill="1" applyBorder="1" applyAlignment="1" applyProtection="1">
      <alignment horizontal="center" vertical="center"/>
      <protection locked="0" hidden="1"/>
    </xf>
    <xf numFmtId="174" fontId="13" fillId="0" borderId="34" xfId="1" applyFont="1" applyFill="1" applyBorder="1" applyAlignment="1" applyProtection="1">
      <alignment horizontal="center" vertical="center"/>
      <protection locked="0"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52" fillId="0" borderId="18" xfId="0" applyFont="1" applyBorder="1" applyAlignment="1" applyProtection="1">
      <alignment horizontal="center" vertical="center"/>
      <protection hidden="1"/>
    </xf>
    <xf numFmtId="0" fontId="52" fillId="0" borderId="5" xfId="0" applyFont="1" applyBorder="1" applyAlignment="1" applyProtection="1">
      <alignment horizontal="center" vertical="center"/>
      <protection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horizontal="center" vertical="center"/>
      <protection hidden="1"/>
    </xf>
    <xf numFmtId="0" fontId="47" fillId="0" borderId="15" xfId="0" applyFont="1" applyBorder="1" applyAlignment="1" applyProtection="1">
      <alignment horizontal="center" vertical="center"/>
      <protection hidden="1"/>
    </xf>
    <xf numFmtId="0" fontId="47" fillId="0" borderId="11" xfId="0" applyFont="1" applyBorder="1" applyAlignment="1" applyProtection="1">
      <alignment horizontal="center" vertical="center"/>
      <protection hidden="1"/>
    </xf>
    <xf numFmtId="0" fontId="47" fillId="0" borderId="6" xfId="0" applyFont="1" applyBorder="1" applyAlignment="1" applyProtection="1">
      <alignment horizontal="center" vertical="center"/>
      <protection hidden="1"/>
    </xf>
    <xf numFmtId="0" fontId="47" fillId="0" borderId="36" xfId="0" applyFont="1" applyBorder="1" applyAlignment="1" applyProtection="1">
      <alignment horizontal="center" vertical="center"/>
      <protection hidden="1"/>
    </xf>
    <xf numFmtId="0" fontId="47" fillId="0" borderId="35" xfId="0" applyFont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0" fillId="0" borderId="37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7" fillId="0" borderId="16" xfId="0" applyNumberFormat="1" applyFont="1" applyBorder="1" applyAlignment="1" applyProtection="1">
      <alignment horizontal="center" vertical="center"/>
      <protection hidden="1"/>
    </xf>
    <xf numFmtId="0" fontId="64" fillId="11" borderId="16" xfId="0" applyFont="1" applyFill="1" applyBorder="1" applyAlignment="1" applyProtection="1">
      <alignment horizontal="center" vertical="center"/>
      <protection hidden="1"/>
    </xf>
    <xf numFmtId="1" fontId="68" fillId="5" borderId="1" xfId="0" applyNumberFormat="1" applyFont="1" applyFill="1" applyBorder="1" applyAlignment="1" applyProtection="1">
      <alignment horizontal="center" vertical="center"/>
      <protection hidden="1"/>
    </xf>
    <xf numFmtId="1" fontId="68" fillId="5" borderId="0" xfId="0" applyNumberFormat="1" applyFont="1" applyFill="1" applyBorder="1" applyAlignment="1" applyProtection="1">
      <alignment horizontal="center" vertical="center"/>
      <protection hidden="1"/>
    </xf>
    <xf numFmtId="1" fontId="68" fillId="5" borderId="2" xfId="0" applyNumberFormat="1" applyFont="1" applyFill="1" applyBorder="1" applyAlignment="1" applyProtection="1">
      <alignment horizontal="center" vertical="center"/>
      <protection hidden="1"/>
    </xf>
    <xf numFmtId="1" fontId="68" fillId="5" borderId="21" xfId="0" applyNumberFormat="1" applyFont="1" applyFill="1" applyBorder="1" applyAlignment="1" applyProtection="1">
      <alignment horizontal="center" vertical="center"/>
      <protection hidden="1"/>
    </xf>
    <xf numFmtId="1" fontId="68" fillId="5" borderId="15" xfId="0" applyNumberFormat="1" applyFont="1" applyFill="1" applyBorder="1" applyAlignment="1" applyProtection="1">
      <alignment horizontal="center" vertical="center"/>
      <protection hidden="1"/>
    </xf>
    <xf numFmtId="1" fontId="68" fillId="5" borderId="17" xfId="0" applyNumberFormat="1" applyFont="1" applyFill="1" applyBorder="1" applyAlignment="1" applyProtection="1">
      <alignment horizontal="center" vertical="center"/>
      <protection hidden="1"/>
    </xf>
    <xf numFmtId="0" fontId="59" fillId="2" borderId="41" xfId="0" applyFont="1" applyFill="1" applyBorder="1" applyAlignment="1" applyProtection="1">
      <alignment horizontal="center" vertical="center"/>
      <protection hidden="1"/>
    </xf>
    <xf numFmtId="0" fontId="59" fillId="2" borderId="42" xfId="0" applyFont="1" applyFill="1" applyBorder="1" applyAlignment="1" applyProtection="1">
      <alignment horizontal="center" vertical="center"/>
      <protection hidden="1"/>
    </xf>
    <xf numFmtId="0" fontId="59" fillId="2" borderId="43" xfId="0" applyFont="1" applyFill="1" applyBorder="1" applyAlignment="1" applyProtection="1">
      <alignment horizontal="center" vertical="center"/>
      <protection hidden="1"/>
    </xf>
    <xf numFmtId="0" fontId="59" fillId="2" borderId="28" xfId="0" applyFont="1" applyFill="1" applyBorder="1" applyAlignment="1" applyProtection="1">
      <alignment horizontal="center" vertical="center"/>
      <protection hidden="1"/>
    </xf>
    <xf numFmtId="0" fontId="59" fillId="2" borderId="29" xfId="0" applyFont="1" applyFill="1" applyBorder="1" applyAlignment="1" applyProtection="1">
      <alignment horizontal="center" vertical="center"/>
      <protection hidden="1"/>
    </xf>
    <xf numFmtId="0" fontId="59" fillId="2" borderId="30" xfId="0" applyFont="1" applyFill="1" applyBorder="1" applyAlignment="1" applyProtection="1">
      <alignment horizontal="center" vertical="center"/>
      <protection hidden="1"/>
    </xf>
    <xf numFmtId="0" fontId="64" fillId="11" borderId="12" xfId="0" applyFont="1" applyFill="1" applyBorder="1" applyAlignment="1" applyProtection="1">
      <alignment horizontal="center" vertical="center" wrapText="1" readingOrder="1"/>
      <protection hidden="1"/>
    </xf>
    <xf numFmtId="0" fontId="64" fillId="11" borderId="3" xfId="0" applyFont="1" applyFill="1" applyBorder="1" applyAlignment="1" applyProtection="1">
      <alignment horizontal="center" vertical="center" wrapText="1" readingOrder="1"/>
      <protection hidden="1"/>
    </xf>
    <xf numFmtId="0" fontId="64" fillId="11" borderId="5" xfId="0" applyFont="1" applyFill="1" applyBorder="1" applyAlignment="1" applyProtection="1">
      <alignment horizontal="center" vertical="center" wrapText="1" readingOrder="1"/>
      <protection hidden="1"/>
    </xf>
    <xf numFmtId="0" fontId="64" fillId="11" borderId="1" xfId="0" applyFont="1" applyFill="1" applyBorder="1" applyAlignment="1" applyProtection="1">
      <alignment horizontal="center" vertical="center" wrapText="1" readingOrder="1"/>
      <protection hidden="1"/>
    </xf>
    <xf numFmtId="0" fontId="64" fillId="11" borderId="0" xfId="0" applyFont="1" applyFill="1" applyBorder="1" applyAlignment="1" applyProtection="1">
      <alignment horizontal="center" vertical="center" wrapText="1" readingOrder="1"/>
      <protection hidden="1"/>
    </xf>
    <xf numFmtId="0" fontId="64" fillId="11" borderId="2" xfId="0" applyFont="1" applyFill="1" applyBorder="1" applyAlignment="1" applyProtection="1">
      <alignment horizontal="center" vertical="center" wrapText="1" readingOrder="1"/>
      <protection hidden="1"/>
    </xf>
    <xf numFmtId="0" fontId="64" fillId="11" borderId="21" xfId="0" applyFont="1" applyFill="1" applyBorder="1" applyAlignment="1" applyProtection="1">
      <alignment horizontal="center" vertical="center" wrapText="1" readingOrder="1"/>
      <protection hidden="1"/>
    </xf>
    <xf numFmtId="0" fontId="64" fillId="11" borderId="15" xfId="0" applyFont="1" applyFill="1" applyBorder="1" applyAlignment="1" applyProtection="1">
      <alignment horizontal="center" vertical="center" wrapText="1" readingOrder="1"/>
      <protection hidden="1"/>
    </xf>
    <xf numFmtId="0" fontId="64" fillId="11" borderId="17" xfId="0" applyFont="1" applyFill="1" applyBorder="1" applyAlignment="1" applyProtection="1">
      <alignment horizontal="center" vertical="center" wrapText="1" readingOrder="1"/>
      <protection hidden="1"/>
    </xf>
    <xf numFmtId="0" fontId="31" fillId="11" borderId="32" xfId="0" applyFont="1" applyFill="1" applyBorder="1" applyAlignment="1" applyProtection="1">
      <alignment horizontal="center"/>
    </xf>
    <xf numFmtId="0" fontId="31" fillId="11" borderId="23" xfId="0" applyFont="1" applyFill="1" applyBorder="1" applyAlignment="1" applyProtection="1">
      <alignment horizontal="center"/>
    </xf>
    <xf numFmtId="0" fontId="31" fillId="11" borderId="33" xfId="0" applyFont="1" applyFill="1" applyBorder="1" applyAlignment="1" applyProtection="1">
      <alignment horizontal="center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9" fillId="0" borderId="9" xfId="0" applyNumberFormat="1" applyFont="1" applyBorder="1" applyAlignment="1" applyProtection="1">
      <alignment horizontal="center" vertical="center"/>
      <protection hidden="1"/>
    </xf>
    <xf numFmtId="170" fontId="39" fillId="0" borderId="7" xfId="0" applyNumberFormat="1" applyFont="1" applyBorder="1" applyAlignment="1" applyProtection="1">
      <alignment horizontal="center" vertical="center"/>
      <protection hidden="1"/>
    </xf>
    <xf numFmtId="170" fontId="39" fillId="0" borderId="10" xfId="0" applyNumberFormat="1" applyFont="1" applyBorder="1" applyAlignment="1" applyProtection="1">
      <alignment horizontal="center" vertical="center"/>
      <protection hidden="1"/>
    </xf>
    <xf numFmtId="170" fontId="39" fillId="0" borderId="11" xfId="0" applyNumberFormat="1" applyFont="1" applyBorder="1" applyAlignment="1" applyProtection="1">
      <alignment horizontal="center" vertical="center"/>
      <protection hidden="1"/>
    </xf>
    <xf numFmtId="170" fontId="39" fillId="0" borderId="0" xfId="0" applyNumberFormat="1" applyFont="1" applyBorder="1" applyAlignment="1" applyProtection="1">
      <alignment horizontal="center" vertical="center"/>
      <protection hidden="1"/>
    </xf>
    <xf numFmtId="170" fontId="39" fillId="0" borderId="2" xfId="0" applyNumberFormat="1" applyFont="1" applyBorder="1" applyAlignment="1" applyProtection="1">
      <alignment horizontal="center" vertical="center"/>
      <protection hidden="1"/>
    </xf>
    <xf numFmtId="170" fontId="39" fillId="0" borderId="36" xfId="0" applyNumberFormat="1" applyFont="1" applyBorder="1" applyAlignment="1" applyProtection="1">
      <alignment horizontal="center" vertical="center"/>
      <protection hidden="1"/>
    </xf>
    <xf numFmtId="170" fontId="39" fillId="0" borderId="15" xfId="0" applyNumberFormat="1" applyFont="1" applyBorder="1" applyAlignment="1" applyProtection="1">
      <alignment horizontal="center" vertical="center"/>
      <protection hidden="1"/>
    </xf>
    <xf numFmtId="170" fontId="39" fillId="0" borderId="17" xfId="0" applyNumberFormat="1" applyFont="1" applyBorder="1" applyAlignment="1" applyProtection="1">
      <alignment horizontal="center" vertical="center"/>
      <protection hidden="1"/>
    </xf>
    <xf numFmtId="0" fontId="40" fillId="0" borderId="12" xfId="0" applyFont="1" applyBorder="1" applyAlignment="1" applyProtection="1">
      <alignment horizontal="center" vertical="center" wrapText="1"/>
      <protection hidden="1"/>
    </xf>
    <xf numFmtId="0" fontId="40" fillId="0" borderId="3" xfId="0" applyFont="1" applyBorder="1" applyAlignment="1" applyProtection="1">
      <alignment horizontal="center" vertical="center" wrapText="1"/>
      <protection hidden="1"/>
    </xf>
    <xf numFmtId="0" fontId="40" fillId="0" borderId="4" xfId="0" applyFont="1" applyBorder="1" applyAlignment="1" applyProtection="1">
      <alignment horizontal="center" vertical="center" wrapText="1"/>
      <protection hidden="1"/>
    </xf>
    <xf numFmtId="0" fontId="40" fillId="0" borderId="37" xfId="0" applyFont="1" applyBorder="1" applyAlignment="1" applyProtection="1">
      <alignment horizontal="center" vertical="center" wrapText="1"/>
      <protection hidden="1"/>
    </xf>
    <xf numFmtId="0" fontId="40" fillId="0" borderId="34" xfId="0" applyFont="1" applyBorder="1" applyAlignment="1" applyProtection="1">
      <alignment horizontal="center" vertical="center" wrapText="1"/>
      <protection hidden="1"/>
    </xf>
    <xf numFmtId="0" fontId="40" fillId="0" borderId="45" xfId="0" applyFont="1" applyBorder="1" applyAlignment="1" applyProtection="1">
      <alignment horizontal="center" vertical="center" wrapText="1"/>
      <protection hidden="1"/>
    </xf>
    <xf numFmtId="0" fontId="77" fillId="0" borderId="41" xfId="0" applyFont="1" applyBorder="1" applyAlignment="1" applyProtection="1">
      <alignment horizontal="center" vertical="center" wrapText="1"/>
      <protection hidden="1"/>
    </xf>
    <xf numFmtId="0" fontId="77" fillId="0" borderId="42" xfId="0" applyFont="1" applyBorder="1" applyAlignment="1" applyProtection="1">
      <alignment horizontal="center" vertical="center" wrapText="1"/>
      <protection hidden="1"/>
    </xf>
    <xf numFmtId="0" fontId="77" fillId="0" borderId="43" xfId="0" applyFont="1" applyBorder="1" applyAlignment="1" applyProtection="1">
      <alignment horizontal="center" vertical="center" wrapText="1"/>
      <protection hidden="1"/>
    </xf>
    <xf numFmtId="0" fontId="77" fillId="0" borderId="26" xfId="0" applyFont="1" applyBorder="1" applyAlignment="1" applyProtection="1">
      <alignment horizontal="center" vertical="center" wrapText="1"/>
      <protection hidden="1"/>
    </xf>
    <xf numFmtId="0" fontId="77" fillId="0" borderId="0" xfId="0" applyFont="1" applyBorder="1" applyAlignment="1" applyProtection="1">
      <alignment horizontal="center" vertical="center" wrapText="1"/>
      <protection hidden="1"/>
    </xf>
    <xf numFmtId="0" fontId="77" fillId="0" borderId="27" xfId="0" applyFont="1" applyBorder="1" applyAlignment="1" applyProtection="1">
      <alignment horizontal="center" vertical="center" wrapText="1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81" fillId="0" borderId="3" xfId="0" applyFont="1" applyBorder="1" applyAlignment="1" applyProtection="1">
      <alignment horizontal="center" vertical="center" wrapText="1"/>
      <protection hidden="1"/>
    </xf>
    <xf numFmtId="0" fontId="81" fillId="0" borderId="0" xfId="0" applyFont="1" applyBorder="1" applyAlignment="1" applyProtection="1">
      <alignment horizontal="center" vertical="center" wrapText="1"/>
      <protection hidden="1"/>
    </xf>
    <xf numFmtId="0" fontId="17" fillId="0" borderId="41" xfId="0" applyFont="1" applyBorder="1" applyAlignment="1" applyProtection="1">
      <alignment horizontal="center" vertical="center"/>
      <protection hidden="1"/>
    </xf>
    <xf numFmtId="0" fontId="17" fillId="0" borderId="42" xfId="0" applyFont="1" applyBorder="1" applyAlignment="1" applyProtection="1">
      <alignment horizontal="center" vertical="center"/>
      <protection hidden="1"/>
    </xf>
    <xf numFmtId="0" fontId="17" fillId="0" borderId="43" xfId="0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27" xfId="0" applyFont="1" applyBorder="1" applyAlignment="1" applyProtection="1">
      <alignment horizontal="center" vertical="center"/>
      <protection hidden="1"/>
    </xf>
    <xf numFmtId="0" fontId="17" fillId="0" borderId="28" xfId="0" applyFont="1" applyBorder="1" applyAlignment="1" applyProtection="1">
      <alignment horizontal="center" vertical="center"/>
      <protection hidden="1"/>
    </xf>
    <xf numFmtId="0" fontId="17" fillId="0" borderId="29" xfId="0" applyFont="1" applyBorder="1" applyAlignment="1" applyProtection="1">
      <alignment horizontal="center" vertical="center"/>
      <protection hidden="1"/>
    </xf>
    <xf numFmtId="0" fontId="17" fillId="0" borderId="30" xfId="0" applyFont="1" applyBorder="1" applyAlignment="1" applyProtection="1">
      <alignment horizontal="center" vertical="center"/>
      <protection hidden="1"/>
    </xf>
    <xf numFmtId="169" fontId="20" fillId="0" borderId="13" xfId="0" applyNumberFormat="1" applyFont="1" applyBorder="1" applyAlignment="1" applyProtection="1">
      <alignment horizontal="center" vertical="center"/>
      <protection hidden="1"/>
    </xf>
    <xf numFmtId="169" fontId="20" fillId="0" borderId="7" xfId="0" applyNumberFormat="1" applyFont="1" applyBorder="1" applyAlignment="1" applyProtection="1">
      <alignment horizontal="center" vertical="center"/>
      <protection hidden="1"/>
    </xf>
    <xf numFmtId="169" fontId="20" fillId="0" borderId="10" xfId="0" applyNumberFormat="1" applyFont="1" applyBorder="1" applyAlignment="1" applyProtection="1">
      <alignment horizontal="center" vertical="center"/>
      <protection hidden="1"/>
    </xf>
    <xf numFmtId="169" fontId="20" fillId="0" borderId="1" xfId="0" applyNumberFormat="1" applyFont="1" applyBorder="1" applyAlignment="1" applyProtection="1">
      <alignment horizontal="center" vertical="center"/>
      <protection hidden="1"/>
    </xf>
    <xf numFmtId="169" fontId="20" fillId="0" borderId="0" xfId="0" applyNumberFormat="1" applyFont="1" applyBorder="1" applyAlignment="1" applyProtection="1">
      <alignment horizontal="center" vertical="center"/>
      <protection hidden="1"/>
    </xf>
    <xf numFmtId="169" fontId="20" fillId="0" borderId="2" xfId="0" applyNumberFormat="1" applyFont="1" applyBorder="1" applyAlignment="1" applyProtection="1">
      <alignment horizontal="center" vertical="center"/>
      <protection hidden="1"/>
    </xf>
    <xf numFmtId="169" fontId="20" fillId="0" borderId="21" xfId="0" applyNumberFormat="1" applyFont="1" applyBorder="1" applyAlignment="1" applyProtection="1">
      <alignment horizontal="center" vertical="center"/>
      <protection hidden="1"/>
    </xf>
    <xf numFmtId="169" fontId="20" fillId="0" borderId="15" xfId="0" applyNumberFormat="1" applyFont="1" applyBorder="1" applyAlignment="1" applyProtection="1">
      <alignment horizontal="center" vertical="center"/>
      <protection hidden="1"/>
    </xf>
    <xf numFmtId="169" fontId="20" fillId="0" borderId="17" xfId="0" applyNumberFormat="1" applyFont="1" applyBorder="1" applyAlignment="1" applyProtection="1">
      <alignment horizontal="center" vertical="center"/>
      <protection hidden="1"/>
    </xf>
    <xf numFmtId="14" fontId="40" fillId="0" borderId="3" xfId="0" applyNumberFormat="1" applyFont="1" applyBorder="1" applyAlignment="1" applyProtection="1">
      <alignment horizontal="center" vertical="center" wrapText="1"/>
      <protection hidden="1"/>
    </xf>
    <xf numFmtId="14" fontId="40" fillId="0" borderId="5" xfId="0" applyNumberFormat="1" applyFont="1" applyBorder="1" applyAlignment="1" applyProtection="1">
      <alignment horizontal="center" vertical="center" wrapText="1"/>
      <protection hidden="1"/>
    </xf>
    <xf numFmtId="14" fontId="40" fillId="0" borderId="34" xfId="0" applyNumberFormat="1" applyFont="1" applyBorder="1" applyAlignment="1" applyProtection="1">
      <alignment horizontal="center" vertical="center" wrapText="1"/>
      <protection hidden="1"/>
    </xf>
    <xf numFmtId="14" fontId="40" fillId="0" borderId="31" xfId="0" applyNumberFormat="1" applyFont="1" applyBorder="1" applyAlignment="1" applyProtection="1">
      <alignment horizontal="center" vertical="center" wrapText="1"/>
      <protection hidden="1"/>
    </xf>
    <xf numFmtId="14" fontId="40" fillId="0" borderId="12" xfId="0" applyNumberFormat="1" applyFont="1" applyBorder="1" applyAlignment="1" applyProtection="1">
      <alignment horizontal="center" vertical="center" wrapText="1"/>
      <protection hidden="1"/>
    </xf>
    <xf numFmtId="14" fontId="40" fillId="0" borderId="37" xfId="0" applyNumberFormat="1" applyFont="1" applyBorder="1" applyAlignment="1" applyProtection="1">
      <alignment horizontal="center" vertical="center" wrapText="1"/>
      <protection hidden="1"/>
    </xf>
    <xf numFmtId="0" fontId="47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49" fontId="47" fillId="0" borderId="11" xfId="0" applyNumberFormat="1" applyFont="1" applyBorder="1" applyAlignment="1" applyProtection="1">
      <alignment horizontal="center" vertical="center"/>
      <protection hidden="1"/>
    </xf>
    <xf numFmtId="49" fontId="47" fillId="0" borderId="36" xfId="0" applyNumberFormat="1" applyFont="1" applyBorder="1" applyAlignment="1" applyProtection="1">
      <alignment horizontal="center" vertical="center"/>
      <protection hidden="1"/>
    </xf>
    <xf numFmtId="164" fontId="66" fillId="0" borderId="16" xfId="0" applyNumberFormat="1" applyFont="1" applyBorder="1" applyAlignment="1" applyProtection="1">
      <alignment horizontal="center" vertical="center"/>
      <protection hidden="1"/>
    </xf>
    <xf numFmtId="0" fontId="66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81" xfId="0" applyFont="1" applyBorder="1" applyAlignment="1" applyProtection="1">
      <alignment horizontal="center" vertical="center"/>
      <protection hidden="1"/>
    </xf>
    <xf numFmtId="0" fontId="3" fillId="0" borderId="82" xfId="0" applyFont="1" applyBorder="1" applyAlignment="1" applyProtection="1">
      <alignment horizontal="center" vertical="center"/>
      <protection hidden="1"/>
    </xf>
    <xf numFmtId="0" fontId="3" fillId="0" borderId="83" xfId="0" applyFont="1" applyBorder="1" applyAlignment="1" applyProtection="1">
      <alignment horizontal="center" vertical="center"/>
      <protection hidden="1"/>
    </xf>
    <xf numFmtId="0" fontId="79" fillId="0" borderId="15" xfId="0" applyFont="1" applyBorder="1" applyAlignment="1">
      <alignment horizontal="center" vertical="center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7" fillId="0" borderId="79" xfId="0" applyNumberFormat="1" applyFont="1" applyFill="1" applyBorder="1" applyAlignment="1" applyProtection="1">
      <alignment horizontal="right" vertical="center"/>
    </xf>
    <xf numFmtId="166" fontId="37" fillId="0" borderId="80" xfId="0" applyNumberFormat="1" applyFont="1" applyFill="1" applyBorder="1" applyAlignment="1" applyProtection="1">
      <alignment horizontal="right" vertical="center"/>
    </xf>
    <xf numFmtId="166" fontId="37" fillId="0" borderId="19" xfId="0" applyNumberFormat="1" applyFont="1" applyFill="1" applyBorder="1" applyAlignment="1" applyProtection="1">
      <alignment horizontal="right" vertical="center"/>
    </xf>
    <xf numFmtId="165" fontId="35" fillId="3" borderId="67" xfId="0" applyNumberFormat="1" applyFont="1" applyFill="1" applyBorder="1" applyAlignment="1" applyProtection="1">
      <alignment horizontal="left" vertical="center"/>
    </xf>
    <xf numFmtId="165" fontId="35" fillId="3" borderId="68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0" fontId="35" fillId="3" borderId="67" xfId="0" applyFont="1" applyFill="1" applyBorder="1" applyAlignment="1" applyProtection="1">
      <alignment horizontal="center" vertical="center"/>
    </xf>
    <xf numFmtId="0" fontId="35" fillId="3" borderId="68" xfId="0" applyFont="1" applyFill="1" applyBorder="1" applyAlignment="1" applyProtection="1">
      <alignment horizontal="center" vertical="center"/>
    </xf>
    <xf numFmtId="0" fontId="31" fillId="3" borderId="75" xfId="0" applyFont="1" applyFill="1" applyBorder="1" applyAlignment="1" applyProtection="1">
      <alignment horizontal="center" vertical="center" textRotation="90"/>
    </xf>
    <xf numFmtId="166" fontId="37" fillId="0" borderId="80" xfId="0" applyNumberFormat="1" applyFont="1" applyFill="1" applyBorder="1" applyAlignment="1" applyProtection="1">
      <alignment horizontal="right" vertical="center"/>
      <protection locked="0"/>
    </xf>
    <xf numFmtId="166" fontId="37" fillId="0" borderId="19" xfId="0" applyNumberFormat="1" applyFont="1" applyFill="1" applyBorder="1" applyAlignment="1" applyProtection="1">
      <alignment horizontal="right" vertical="center"/>
      <protection locked="0"/>
    </xf>
    <xf numFmtId="166" fontId="37" fillId="0" borderId="20" xfId="0" applyNumberFormat="1" applyFont="1" applyFill="1" applyBorder="1" applyAlignment="1" applyProtection="1">
      <alignment horizontal="right" vertical="center"/>
      <protection locked="0"/>
    </xf>
    <xf numFmtId="14" fontId="37" fillId="0" borderId="80" xfId="0" applyNumberFormat="1" applyFont="1" applyFill="1" applyBorder="1" applyAlignment="1" applyProtection="1">
      <alignment horizontal="right" vertical="center"/>
    </xf>
    <xf numFmtId="14" fontId="37" fillId="0" borderId="19" xfId="0" applyNumberFormat="1" applyFont="1" applyFill="1" applyBorder="1" applyAlignment="1" applyProtection="1">
      <alignment horizontal="right" vertical="center"/>
    </xf>
    <xf numFmtId="0" fontId="33" fillId="3" borderId="68" xfId="0" applyFont="1" applyFill="1" applyBorder="1" applyAlignment="1" applyProtection="1">
      <alignment horizontal="center" vertical="center"/>
    </xf>
    <xf numFmtId="0" fontId="33" fillId="3" borderId="69" xfId="0" applyFont="1" applyFill="1" applyBorder="1" applyAlignment="1" applyProtection="1">
      <alignment horizontal="center" vertical="center"/>
    </xf>
    <xf numFmtId="0" fontId="33" fillId="3" borderId="77" xfId="0" applyFont="1" applyFill="1" applyBorder="1" applyAlignment="1" applyProtection="1">
      <alignment horizontal="center" vertical="center" wrapText="1"/>
    </xf>
    <xf numFmtId="0" fontId="17" fillId="2" borderId="52" xfId="0" applyFont="1" applyFill="1" applyBorder="1" applyAlignment="1" applyProtection="1">
      <alignment horizontal="center" vertical="center"/>
    </xf>
    <xf numFmtId="0" fontId="17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2" fillId="8" borderId="12" xfId="0" applyFont="1" applyFill="1" applyBorder="1" applyAlignment="1" applyProtection="1">
      <alignment horizontal="center" vertical="center"/>
    </xf>
    <xf numFmtId="0" fontId="22" fillId="8" borderId="3" xfId="0" applyFont="1" applyFill="1" applyBorder="1" applyAlignment="1" applyProtection="1">
      <alignment horizontal="center" vertical="center"/>
    </xf>
    <xf numFmtId="0" fontId="22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1" fillId="0" borderId="16" xfId="2" applyFill="1" applyBorder="1" applyAlignment="1" applyProtection="1">
      <alignment horizontal="center" vertical="center"/>
    </xf>
    <xf numFmtId="0" fontId="30" fillId="0" borderId="16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31" fillId="3" borderId="16" xfId="0" applyFont="1" applyFill="1" applyBorder="1" applyAlignment="1" applyProtection="1">
      <alignment horizontal="center" vertical="center" textRotation="90"/>
    </xf>
    <xf numFmtId="0" fontId="29" fillId="0" borderId="16" xfId="0" applyNumberFormat="1" applyFont="1" applyFill="1" applyBorder="1" applyAlignment="1" applyProtection="1">
      <alignment horizontal="left" vertical="center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15" xfId="0" applyFont="1" applyFill="1" applyBorder="1" applyAlignment="1" applyProtection="1">
      <alignment horizontal="center" vertical="center" wrapText="1"/>
    </xf>
    <xf numFmtId="0" fontId="19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7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7" fillId="2" borderId="60" xfId="0" applyFont="1" applyFill="1" applyBorder="1" applyAlignment="1" applyProtection="1">
      <alignment horizontal="center" vertical="center"/>
    </xf>
    <xf numFmtId="0" fontId="17" fillId="0" borderId="15" xfId="0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1" fillId="0" borderId="0" xfId="2" applyBorder="1" applyAlignment="1" applyProtection="1">
      <alignment horizontal="left" vertical="center"/>
      <protection hidden="1"/>
    </xf>
    <xf numFmtId="0" fontId="66" fillId="0" borderId="37" xfId="0" applyFont="1" applyBorder="1" applyAlignment="1" applyProtection="1">
      <alignment horizontal="center" vertical="center"/>
      <protection hidden="1"/>
    </xf>
    <xf numFmtId="0" fontId="66" fillId="0" borderId="34" xfId="0" applyFont="1" applyBorder="1" applyAlignment="1" applyProtection="1">
      <alignment horizontal="center" vertical="center"/>
      <protection hidden="1"/>
    </xf>
    <xf numFmtId="0" fontId="66" fillId="0" borderId="31" xfId="0" applyFont="1" applyBorder="1" applyAlignment="1" applyProtection="1">
      <alignment horizontal="center" vertical="center"/>
      <protection hidden="1"/>
    </xf>
    <xf numFmtId="0" fontId="66" fillId="0" borderId="38" xfId="0" applyFont="1" applyBorder="1" applyAlignment="1" applyProtection="1">
      <alignment horizontal="center" vertical="center"/>
      <protection hidden="1"/>
    </xf>
    <xf numFmtId="0" fontId="66" fillId="0" borderId="39" xfId="0" applyFont="1" applyBorder="1" applyAlignment="1" applyProtection="1">
      <alignment horizontal="center" vertical="center"/>
      <protection hidden="1"/>
    </xf>
    <xf numFmtId="0" fontId="66" fillId="0" borderId="40" xfId="0" applyFont="1" applyBorder="1" applyAlignment="1" applyProtection="1">
      <alignment horizontal="center" vertical="center"/>
      <protection hidden="1"/>
    </xf>
    <xf numFmtId="164" fontId="22" fillId="0" borderId="12" xfId="0" applyNumberFormat="1" applyFont="1" applyBorder="1" applyAlignment="1" applyProtection="1">
      <alignment horizontal="left"/>
      <protection hidden="1"/>
    </xf>
    <xf numFmtId="164" fontId="22" fillId="0" borderId="3" xfId="0" applyNumberFormat="1" applyFont="1" applyBorder="1" applyAlignment="1" applyProtection="1">
      <alignment horizontal="left"/>
      <protection hidden="1"/>
    </xf>
    <xf numFmtId="164" fontId="22" fillId="0" borderId="5" xfId="0" applyNumberFormat="1" applyFont="1" applyBorder="1" applyAlignment="1" applyProtection="1">
      <alignment horizontal="left"/>
      <protection hidden="1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J$11" sel="3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Radio" checked="Checked" firstButton="1" fmlaLink="Publicida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7" sel="3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68</xdr:row>
      <xdr:rowOff>0</xdr:rowOff>
    </xdr:from>
    <xdr:to>
      <xdr:col>32</xdr:col>
      <xdr:colOff>181028</xdr:colOff>
      <xdr:row>68</xdr:row>
      <xdr:rowOff>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3943350" y="10534650"/>
          <a:ext cx="3238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El concursante declara bajo su única responsabilidad que el vehículo debe quedar inscrito en los Campeonatos, Copas y Trofeos indicados en este apartado.</a:t>
          </a:r>
        </a:p>
      </xdr:txBody>
    </xdr:sp>
    <xdr:clientData/>
  </xdr:twoCellAnchor>
  <xdr:twoCellAnchor>
    <xdr:from>
      <xdr:col>29</xdr:col>
      <xdr:colOff>38100</xdr:colOff>
      <xdr:row>83</xdr:row>
      <xdr:rowOff>50800</xdr:rowOff>
    </xdr:from>
    <xdr:to>
      <xdr:col>32</xdr:col>
      <xdr:colOff>50800</xdr:colOff>
      <xdr:row>89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67</xdr:row>
      <xdr:rowOff>38100</xdr:rowOff>
    </xdr:from>
    <xdr:to>
      <xdr:col>33</xdr:col>
      <xdr:colOff>67094</xdr:colOff>
      <xdr:row>70</xdr:row>
      <xdr:rowOff>9525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85</xdr:row>
          <xdr:rowOff>0</xdr:rowOff>
        </xdr:from>
        <xdr:to>
          <xdr:col>32</xdr:col>
          <xdr:colOff>50800</xdr:colOff>
          <xdr:row>89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77013" y="11568113"/>
              <a:ext cx="693737" cy="495300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36576" tIns="27432" rIns="0" bIns="27432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60960</xdr:rowOff>
        </xdr:from>
        <xdr:to>
          <xdr:col>32</xdr:col>
          <xdr:colOff>137160</xdr:colOff>
          <xdr:row>8</xdr:row>
          <xdr:rowOff>99060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167640</xdr:colOff>
          <xdr:row>7</xdr:row>
          <xdr:rowOff>38100</xdr:rowOff>
        </xdr:from>
        <xdr:to>
          <xdr:col>15</xdr:col>
          <xdr:colOff>38100</xdr:colOff>
          <xdr:row>8</xdr:row>
          <xdr:rowOff>91440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63</xdr:row>
          <xdr:rowOff>22860</xdr:rowOff>
        </xdr:from>
        <xdr:to>
          <xdr:col>32</xdr:col>
          <xdr:colOff>137160</xdr:colOff>
          <xdr:row>64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67</xdr:row>
          <xdr:rowOff>0</xdr:rowOff>
        </xdr:from>
        <xdr:to>
          <xdr:col>11</xdr:col>
          <xdr:colOff>175260</xdr:colOff>
          <xdr:row>67</xdr:row>
          <xdr:rowOff>213360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358140</xdr:colOff>
          <xdr:row>67</xdr:row>
          <xdr:rowOff>0</xdr:rowOff>
        </xdr:from>
        <xdr:to>
          <xdr:col>12</xdr:col>
          <xdr:colOff>167640</xdr:colOff>
          <xdr:row>67</xdr:row>
          <xdr:rowOff>213360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67</xdr:row>
          <xdr:rowOff>0</xdr:rowOff>
        </xdr:from>
        <xdr:to>
          <xdr:col>27</xdr:col>
          <xdr:colOff>99060</xdr:colOff>
          <xdr:row>68</xdr:row>
          <xdr:rowOff>15240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15240</xdr:colOff>
          <xdr:row>139</xdr:row>
          <xdr:rowOff>167640</xdr:rowOff>
        </xdr:from>
        <xdr:to>
          <xdr:col>28</xdr:col>
          <xdr:colOff>99060</xdr:colOff>
          <xdr:row>141</xdr:row>
          <xdr:rowOff>15240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53340</xdr:colOff>
          <xdr:row>139</xdr:row>
          <xdr:rowOff>175260</xdr:rowOff>
        </xdr:from>
        <xdr:to>
          <xdr:col>31</xdr:col>
          <xdr:colOff>137160</xdr:colOff>
          <xdr:row>141</xdr:row>
          <xdr:rowOff>22860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53340</xdr:colOff>
          <xdr:row>140</xdr:row>
          <xdr:rowOff>0</xdr:rowOff>
        </xdr:from>
        <xdr:to>
          <xdr:col>23</xdr:col>
          <xdr:colOff>129540</xdr:colOff>
          <xdr:row>141</xdr:row>
          <xdr:rowOff>22860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60960</xdr:colOff>
          <xdr:row>139</xdr:row>
          <xdr:rowOff>175260</xdr:rowOff>
        </xdr:from>
        <xdr:to>
          <xdr:col>21</xdr:col>
          <xdr:colOff>22860</xdr:colOff>
          <xdr:row>141</xdr:row>
          <xdr:rowOff>22860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53340</xdr:colOff>
          <xdr:row>141</xdr:row>
          <xdr:rowOff>0</xdr:rowOff>
        </xdr:from>
        <xdr:to>
          <xdr:col>23</xdr:col>
          <xdr:colOff>129540</xdr:colOff>
          <xdr:row>142</xdr:row>
          <xdr:rowOff>22860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60960</xdr:colOff>
          <xdr:row>140</xdr:row>
          <xdr:rowOff>175260</xdr:rowOff>
        </xdr:from>
        <xdr:to>
          <xdr:col>21</xdr:col>
          <xdr:colOff>22860</xdr:colOff>
          <xdr:row>142</xdr:row>
          <xdr:rowOff>22860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53340</xdr:colOff>
          <xdr:row>142</xdr:row>
          <xdr:rowOff>0</xdr:rowOff>
        </xdr:from>
        <xdr:to>
          <xdr:col>23</xdr:col>
          <xdr:colOff>129540</xdr:colOff>
          <xdr:row>143</xdr:row>
          <xdr:rowOff>22860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60960</xdr:colOff>
          <xdr:row>141</xdr:row>
          <xdr:rowOff>175260</xdr:rowOff>
        </xdr:from>
        <xdr:to>
          <xdr:col>21</xdr:col>
          <xdr:colOff>22860</xdr:colOff>
          <xdr:row>143</xdr:row>
          <xdr:rowOff>22860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15240</xdr:colOff>
          <xdr:row>140</xdr:row>
          <xdr:rowOff>167640</xdr:rowOff>
        </xdr:from>
        <xdr:to>
          <xdr:col>28</xdr:col>
          <xdr:colOff>99060</xdr:colOff>
          <xdr:row>142</xdr:row>
          <xdr:rowOff>15240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53340</xdr:colOff>
          <xdr:row>140</xdr:row>
          <xdr:rowOff>175260</xdr:rowOff>
        </xdr:from>
        <xdr:to>
          <xdr:col>31</xdr:col>
          <xdr:colOff>137160</xdr:colOff>
          <xdr:row>142</xdr:row>
          <xdr:rowOff>22860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15240</xdr:colOff>
          <xdr:row>141</xdr:row>
          <xdr:rowOff>167640</xdr:rowOff>
        </xdr:from>
        <xdr:to>
          <xdr:col>28</xdr:col>
          <xdr:colOff>99060</xdr:colOff>
          <xdr:row>143</xdr:row>
          <xdr:rowOff>15240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53340</xdr:colOff>
          <xdr:row>141</xdr:row>
          <xdr:rowOff>175260</xdr:rowOff>
        </xdr:from>
        <xdr:to>
          <xdr:col>31</xdr:col>
          <xdr:colOff>137160</xdr:colOff>
          <xdr:row>143</xdr:row>
          <xdr:rowOff>22860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100</xdr:row>
      <xdr:rowOff>12700</xdr:rowOff>
    </xdr:from>
    <xdr:to>
      <xdr:col>11</xdr:col>
      <xdr:colOff>88900</xdr:colOff>
      <xdr:row>120</xdr:row>
      <xdr:rowOff>12700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15240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tomovilclubdealmeria.com" TargetMode="External"/><Relationship Id="rId13" Type="http://schemas.openxmlformats.org/officeDocument/2006/relationships/hyperlink" Target="mailto:acbdalmanzora@hotmail.com" TargetMode="External"/><Relationship Id="rId18" Type="http://schemas.openxmlformats.org/officeDocument/2006/relationships/hyperlink" Target="mailto:automovilclubdejerez@gmail.com" TargetMode="External"/><Relationship Id="rId3" Type="http://schemas.openxmlformats.org/officeDocument/2006/relationships/hyperlink" Target="mailto:acbdalmanzora@hotmail.com" TargetMode="External"/><Relationship Id="rId21" Type="http://schemas.openxmlformats.org/officeDocument/2006/relationships/hyperlink" Target="mailto:accomarcadenijar@gmail.com" TargetMode="External"/><Relationship Id="rId7" Type="http://schemas.openxmlformats.org/officeDocument/2006/relationships/hyperlink" Target="mailto:acbdalmanzora@hotmail.com" TargetMode="External"/><Relationship Id="rId12" Type="http://schemas.openxmlformats.org/officeDocument/2006/relationships/hyperlink" Target="mailto:automovilclubdejerez@gmail.com" TargetMode="External"/><Relationship Id="rId17" Type="http://schemas.openxmlformats.org/officeDocument/2006/relationships/hyperlink" Target="mailto:info@automovilclubdealmeria.com" TargetMode="External"/><Relationship Id="rId2" Type="http://schemas.openxmlformats.org/officeDocument/2006/relationships/hyperlink" Target="mailto:inscripcion@escuderiasur.net" TargetMode="External"/><Relationship Id="rId16" Type="http://schemas.openxmlformats.org/officeDocument/2006/relationships/hyperlink" Target="mailto:acbdalmanzora@hotmail.com" TargetMode="External"/><Relationship Id="rId20" Type="http://schemas.openxmlformats.org/officeDocument/2006/relationships/hyperlink" Target="mailto:info@automovilclubdealmeria.com" TargetMode="External"/><Relationship Id="rId1" Type="http://schemas.openxmlformats.org/officeDocument/2006/relationships/hyperlink" Target="mailto:automovilclubdejerez@gmail.com" TargetMode="External"/><Relationship Id="rId6" Type="http://schemas.openxmlformats.org/officeDocument/2006/relationships/hyperlink" Target="mailto:automovilclubdejerez@gmail.com" TargetMode="External"/><Relationship Id="rId11" Type="http://schemas.openxmlformats.org/officeDocument/2006/relationships/hyperlink" Target="mailto:info@automovilclubdealmeria.com" TargetMode="External"/><Relationship Id="rId5" Type="http://schemas.openxmlformats.org/officeDocument/2006/relationships/hyperlink" Target="mailto:inscripciones@rallyeprimerasnieves.es" TargetMode="External"/><Relationship Id="rId15" Type="http://schemas.openxmlformats.org/officeDocument/2006/relationships/hyperlink" Target="mailto:automovilclubdejerez@gmail.com" TargetMode="External"/><Relationship Id="rId10" Type="http://schemas.openxmlformats.org/officeDocument/2006/relationships/hyperlink" Target="mailto:acbdalmanzora@hotmail.com" TargetMode="External"/><Relationship Id="rId19" Type="http://schemas.openxmlformats.org/officeDocument/2006/relationships/hyperlink" Target="mailto:acbdalmanzora@hotmail.com" TargetMode="External"/><Relationship Id="rId4" Type="http://schemas.openxmlformats.org/officeDocument/2006/relationships/hyperlink" Target="mailto:info@automovilclubdealmeria.com" TargetMode="External"/><Relationship Id="rId9" Type="http://schemas.openxmlformats.org/officeDocument/2006/relationships/hyperlink" Target="mailto:info@automovilclubdealmeria.com" TargetMode="External"/><Relationship Id="rId14" Type="http://schemas.openxmlformats.org/officeDocument/2006/relationships/hyperlink" Target="mailto:info@automovilclubdealmer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8"/>
  <sheetViews>
    <sheetView showGridLines="0" showZeros="0" tabSelected="1" showOutlineSymbols="0" zoomScale="160" zoomScaleNormal="160" zoomScaleSheetLayoutView="100" workbookViewId="0">
      <selection activeCell="B1" sqref="B1:AH1"/>
    </sheetView>
  </sheetViews>
  <sheetFormatPr baseColWidth="10" defaultColWidth="0" defaultRowHeight="0" customHeight="1" zeroHeight="1" x14ac:dyDescent="0.25"/>
  <cols>
    <col min="1" max="1" width="6.6640625" style="70" customWidth="1"/>
    <col min="2" max="2" width="2.44140625" style="70" customWidth="1"/>
    <col min="3" max="3" width="4.6640625" style="70" customWidth="1"/>
    <col min="4" max="7" width="3.44140625" style="70" customWidth="1"/>
    <col min="8" max="8" width="4.44140625" style="70" customWidth="1"/>
    <col min="9" max="9" width="2.33203125" style="70" customWidth="1"/>
    <col min="10" max="10" width="3.44140625" style="70" customWidth="1"/>
    <col min="11" max="11" width="1.33203125" style="70" customWidth="1"/>
    <col min="12" max="12" width="7.33203125" style="70" customWidth="1"/>
    <col min="13" max="14" width="3.44140625" style="70" customWidth="1"/>
    <col min="15" max="15" width="2.6640625" style="70" customWidth="1"/>
    <col min="16" max="16" width="2" style="70" customWidth="1"/>
    <col min="17" max="17" width="3.6640625" style="70" customWidth="1"/>
    <col min="18" max="18" width="2" style="70" customWidth="1"/>
    <col min="19" max="19" width="1.109375" style="70" customWidth="1"/>
    <col min="20" max="21" width="2" style="70" customWidth="1"/>
    <col min="22" max="23" width="3.44140625" style="70" customWidth="1"/>
    <col min="24" max="24" width="4.6640625" style="70" customWidth="1"/>
    <col min="25" max="26" width="2.6640625" style="70" customWidth="1"/>
    <col min="27" max="27" width="3.33203125" style="70" customWidth="1"/>
    <col min="28" max="28" width="3.44140625" style="70" customWidth="1"/>
    <col min="29" max="29" width="2.6640625" style="70" customWidth="1"/>
    <col min="30" max="30" width="2" style="70" customWidth="1"/>
    <col min="31" max="31" width="3.44140625" style="70" customWidth="1"/>
    <col min="32" max="32" width="4.44140625" style="70" customWidth="1"/>
    <col min="33" max="33" width="3.44140625" style="70" customWidth="1"/>
    <col min="34" max="34" width="2.44140625" style="70" customWidth="1"/>
    <col min="35" max="35" width="6.44140625" style="70" customWidth="1"/>
    <col min="36" max="36" width="1.109375" style="70" hidden="1" customWidth="1"/>
    <col min="37" max="16384" width="11.44140625" style="70" hidden="1"/>
  </cols>
  <sheetData>
    <row r="1" spans="2:35" ht="4.95" customHeight="1" x14ac:dyDescent="0.25"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70" t="s">
        <v>188</v>
      </c>
    </row>
    <row r="2" spans="2:35" s="71" customFormat="1" ht="3.75" customHeight="1" x14ac:dyDescent="0.25"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5" s="71" customFormat="1" ht="21.75" customHeight="1" x14ac:dyDescent="0.25">
      <c r="B3" s="68"/>
      <c r="C3" s="420" t="s">
        <v>189</v>
      </c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0"/>
      <c r="AH3" s="69"/>
    </row>
    <row r="4" spans="2:35" s="71" customFormat="1" ht="12" customHeight="1" x14ac:dyDescent="0.25">
      <c r="B4" s="68"/>
      <c r="C4" s="72" t="s">
        <v>53</v>
      </c>
      <c r="D4" s="63" t="s">
        <v>52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</row>
    <row r="5" spans="2:35" s="71" customFormat="1" ht="12" customHeight="1" x14ac:dyDescent="0.25">
      <c r="B5" s="68"/>
      <c r="C5" s="72" t="s">
        <v>54</v>
      </c>
      <c r="D5" s="63" t="s">
        <v>87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9"/>
    </row>
    <row r="6" spans="2:35" s="71" customFormat="1" ht="24" customHeight="1" x14ac:dyDescent="0.25">
      <c r="B6" s="404" t="s">
        <v>88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5"/>
      <c r="S6" s="405"/>
      <c r="T6" s="405"/>
      <c r="U6" s="405"/>
      <c r="V6" s="405"/>
      <c r="W6" s="405"/>
      <c r="X6" s="405"/>
      <c r="Y6" s="405"/>
      <c r="Z6" s="405"/>
      <c r="AA6" s="405"/>
      <c r="AB6" s="405"/>
      <c r="AC6" s="405"/>
      <c r="AD6" s="405"/>
      <c r="AE6" s="405"/>
      <c r="AF6" s="405"/>
      <c r="AG6" s="405"/>
      <c r="AH6" s="406"/>
    </row>
    <row r="7" spans="2:35" ht="4.95" customHeight="1" x14ac:dyDescent="0.25">
      <c r="B7" s="73"/>
      <c r="C7" s="74"/>
      <c r="D7" s="75"/>
      <c r="E7" s="76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2:35" ht="12.75" customHeight="1" x14ac:dyDescent="0.2">
      <c r="B8" s="409" t="str">
        <f>Opcion</f>
        <v>ESTADO NORMAL (Todos los datos visibles)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80"/>
      <c r="P8" s="73"/>
      <c r="Q8" s="411" t="s">
        <v>71</v>
      </c>
      <c r="R8" s="412"/>
      <c r="S8" s="412"/>
      <c r="T8" s="412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3"/>
    </row>
    <row r="9" spans="2:35" s="71" customFormat="1" ht="12.75" customHeight="1" x14ac:dyDescent="0.25">
      <c r="B9" s="407" t="str">
        <f>Opcion2</f>
        <v>Active la casilla para imprimir un Boletín de Inscripción vacío</v>
      </c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78"/>
      <c r="Q9" s="414"/>
      <c r="R9" s="415"/>
      <c r="S9" s="415"/>
      <c r="T9" s="415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5"/>
      <c r="AF9" s="415"/>
      <c r="AG9" s="415"/>
      <c r="AH9" s="416"/>
    </row>
    <row r="10" spans="2:35" ht="9" customHeight="1" x14ac:dyDescent="0.25">
      <c r="B10" s="73"/>
      <c r="C10" s="74"/>
      <c r="D10" s="75"/>
      <c r="E10" s="76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2:35" ht="13.5" customHeight="1" x14ac:dyDescent="0.25">
      <c r="B11" s="17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2"/>
    </row>
    <row r="12" spans="2:35" ht="17.25" customHeight="1" x14ac:dyDescent="0.25">
      <c r="B12" s="38"/>
      <c r="C12" s="5"/>
      <c r="D12" s="5"/>
      <c r="E12" s="5"/>
      <c r="F12" s="5"/>
      <c r="G12" s="427">
        <f ca="1">NOW()</f>
        <v>44287.742305902779</v>
      </c>
      <c r="H12" s="427"/>
      <c r="I12" s="427"/>
      <c r="J12" s="427"/>
      <c r="K12" s="44"/>
      <c r="L12" s="428" t="s">
        <v>109</v>
      </c>
      <c r="M12" s="428"/>
      <c r="N12" s="428"/>
      <c r="O12" s="428"/>
      <c r="P12" s="428"/>
      <c r="Q12" s="428"/>
      <c r="R12" s="428"/>
      <c r="S12" s="428"/>
      <c r="T12" s="428"/>
      <c r="U12" s="428"/>
      <c r="V12" s="428"/>
      <c r="W12" s="428"/>
      <c r="X12" s="428"/>
      <c r="Y12" s="428"/>
      <c r="Z12" s="44"/>
      <c r="AA12" s="44"/>
      <c r="AB12" s="44"/>
      <c r="AC12" s="44"/>
      <c r="AD12" s="44"/>
      <c r="AE12" s="44"/>
      <c r="AF12" s="44"/>
      <c r="AG12" s="44"/>
      <c r="AH12" s="39"/>
    </row>
    <row r="13" spans="2:35" ht="3" customHeight="1" x14ac:dyDescent="0.25"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9"/>
    </row>
    <row r="14" spans="2:35" ht="16.5" customHeight="1" x14ac:dyDescent="0.25">
      <c r="B14" s="38"/>
      <c r="C14" s="5"/>
      <c r="D14" s="5"/>
      <c r="E14" s="5"/>
      <c r="F14" s="5"/>
      <c r="G14" s="44"/>
      <c r="H14" s="44"/>
      <c r="I14" s="44"/>
      <c r="J14" s="44"/>
      <c r="K14" s="44"/>
      <c r="L14" s="429" t="s">
        <v>346</v>
      </c>
      <c r="M14" s="429"/>
      <c r="N14" s="429"/>
      <c r="O14" s="429"/>
      <c r="P14" s="429"/>
      <c r="Q14" s="429"/>
      <c r="R14" s="429"/>
      <c r="S14" s="429"/>
      <c r="T14" s="429"/>
      <c r="U14" s="429"/>
      <c r="V14" s="429"/>
      <c r="W14" s="429"/>
      <c r="X14" s="429"/>
      <c r="Y14" s="429"/>
      <c r="Z14" s="44"/>
      <c r="AA14" s="44"/>
      <c r="AB14" s="44"/>
      <c r="AC14" s="44"/>
      <c r="AD14" s="44"/>
      <c r="AE14" s="44"/>
      <c r="AF14" s="44"/>
      <c r="AG14" s="44"/>
      <c r="AH14" s="39"/>
    </row>
    <row r="15" spans="2:35" ht="6.75" customHeight="1" x14ac:dyDescent="0.25">
      <c r="B15" s="38"/>
      <c r="C15" s="5"/>
      <c r="D15" s="5"/>
      <c r="E15" s="5"/>
      <c r="F15" s="5"/>
      <c r="G15" s="5"/>
      <c r="H15" s="129"/>
      <c r="I15" s="129"/>
      <c r="J15" s="129"/>
      <c r="K15" s="129"/>
      <c r="L15" s="429"/>
      <c r="M15" s="429"/>
      <c r="N15" s="429"/>
      <c r="O15" s="429"/>
      <c r="P15" s="429"/>
      <c r="Q15" s="429"/>
      <c r="R15" s="429"/>
      <c r="S15" s="429"/>
      <c r="T15" s="429"/>
      <c r="U15" s="429"/>
      <c r="V15" s="429"/>
      <c r="W15" s="429"/>
      <c r="X15" s="429"/>
      <c r="Y15" s="429"/>
      <c r="Z15" s="129"/>
      <c r="AA15" s="129"/>
      <c r="AB15" s="129"/>
      <c r="AC15" s="129"/>
      <c r="AD15" s="129"/>
      <c r="AE15" s="129"/>
      <c r="AF15" s="129"/>
      <c r="AG15" s="129"/>
      <c r="AH15" s="39"/>
    </row>
    <row r="16" spans="2:35" ht="2.25" customHeight="1" x14ac:dyDescent="0.25">
      <c r="B16" s="40">
        <v>3</v>
      </c>
      <c r="C16" s="5"/>
      <c r="D16" s="5"/>
      <c r="E16" s="5"/>
      <c r="F16" s="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39"/>
    </row>
    <row r="17" spans="2:34" ht="12" customHeight="1" x14ac:dyDescent="0.25">
      <c r="B17" s="40"/>
      <c r="C17" s="417" t="s">
        <v>20</v>
      </c>
      <c r="D17" s="418"/>
      <c r="E17" s="418"/>
      <c r="F17" s="418"/>
      <c r="G17" s="418"/>
      <c r="H17" s="418"/>
      <c r="I17" s="418"/>
      <c r="J17" s="418"/>
      <c r="K17" s="418"/>
      <c r="L17" s="418"/>
      <c r="M17" s="418"/>
      <c r="N17" s="418"/>
      <c r="O17" s="418"/>
      <c r="P17" s="418"/>
      <c r="Q17" s="418"/>
      <c r="R17" s="418"/>
      <c r="S17" s="418"/>
      <c r="T17" s="418"/>
      <c r="U17" s="418"/>
      <c r="V17" s="418"/>
      <c r="W17" s="418"/>
      <c r="X17" s="419"/>
      <c r="Y17" s="103"/>
      <c r="Z17" s="417" t="s">
        <v>82</v>
      </c>
      <c r="AA17" s="418"/>
      <c r="AB17" s="418"/>
      <c r="AC17" s="418"/>
      <c r="AD17" s="418"/>
      <c r="AE17" s="418"/>
      <c r="AF17" s="418"/>
      <c r="AG17" s="419"/>
      <c r="AH17" s="39"/>
    </row>
    <row r="18" spans="2:34" ht="6" customHeight="1" x14ac:dyDescent="0.25">
      <c r="B18" s="40"/>
      <c r="C18" s="715" t="str">
        <f>IF(Blanco=TRUE,"",' Derechos de Inscripción '!B18)</f>
        <v>I - RALLYCRONO COMARCA DE NIJAR - COSTA DE ALMERIA</v>
      </c>
      <c r="D18" s="716"/>
      <c r="E18" s="716"/>
      <c r="F18" s="716"/>
      <c r="G18" s="716"/>
      <c r="H18" s="716"/>
      <c r="I18" s="716"/>
      <c r="J18" s="716"/>
      <c r="K18" s="716"/>
      <c r="L18" s="716"/>
      <c r="M18" s="716"/>
      <c r="N18" s="716"/>
      <c r="O18" s="716"/>
      <c r="P18" s="716"/>
      <c r="Q18" s="716"/>
      <c r="R18" s="716"/>
      <c r="S18" s="716"/>
      <c r="T18" s="716"/>
      <c r="U18" s="716"/>
      <c r="V18" s="716"/>
      <c r="W18" s="716"/>
      <c r="X18" s="717"/>
      <c r="Y18" s="103"/>
      <c r="Z18" s="430" t="str">
        <f>IF(Blanco=TRUE,"",' Derechos de Inscripción '!$D$16)</f>
        <v>01-02/05/2021</v>
      </c>
      <c r="AA18" s="431"/>
      <c r="AB18" s="431"/>
      <c r="AC18" s="431"/>
      <c r="AD18" s="431"/>
      <c r="AE18" s="431"/>
      <c r="AF18" s="431"/>
      <c r="AG18" s="432"/>
      <c r="AH18" s="39"/>
    </row>
    <row r="19" spans="2:34" ht="12" customHeight="1" x14ac:dyDescent="0.25">
      <c r="B19" s="40"/>
      <c r="C19" s="718"/>
      <c r="D19" s="719"/>
      <c r="E19" s="719"/>
      <c r="F19" s="719"/>
      <c r="G19" s="719"/>
      <c r="H19" s="719"/>
      <c r="I19" s="719"/>
      <c r="J19" s="719"/>
      <c r="K19" s="719"/>
      <c r="L19" s="719"/>
      <c r="M19" s="719"/>
      <c r="N19" s="719"/>
      <c r="O19" s="719"/>
      <c r="P19" s="719"/>
      <c r="Q19" s="719"/>
      <c r="R19" s="719"/>
      <c r="S19" s="719"/>
      <c r="T19" s="719"/>
      <c r="U19" s="719"/>
      <c r="V19" s="719"/>
      <c r="W19" s="719"/>
      <c r="X19" s="720"/>
      <c r="Y19" s="103"/>
      <c r="Z19" s="433"/>
      <c r="AA19" s="434"/>
      <c r="AB19" s="434"/>
      <c r="AC19" s="434"/>
      <c r="AD19" s="434"/>
      <c r="AE19" s="434"/>
      <c r="AF19" s="434"/>
      <c r="AG19" s="435"/>
      <c r="AH19" s="39"/>
    </row>
    <row r="20" spans="2:34" ht="6" customHeight="1" x14ac:dyDescent="0.25">
      <c r="B20" s="40"/>
      <c r="C20" s="20"/>
      <c r="D20" s="20"/>
      <c r="E20" s="20"/>
      <c r="F20" s="20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0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39"/>
    </row>
    <row r="21" spans="2:34" ht="19.95" customHeight="1" x14ac:dyDescent="0.25">
      <c r="B21" s="38"/>
      <c r="C21" s="721" t="str">
        <f>IF(Blanco=TRUE,"",' Derechos de Inscripción '!D21)</f>
        <v>A.C. COMARCA DE NIJAR</v>
      </c>
      <c r="D21" s="722"/>
      <c r="E21" s="722"/>
      <c r="F21" s="722"/>
      <c r="G21" s="722"/>
      <c r="H21" s="722"/>
      <c r="I21" s="722"/>
      <c r="J21" s="722"/>
      <c r="K21" s="722"/>
      <c r="L21" s="722"/>
      <c r="M21" s="722"/>
      <c r="N21" s="722"/>
      <c r="O21" s="722"/>
      <c r="P21" s="723"/>
      <c r="Q21" s="5"/>
      <c r="R21" s="436" t="s">
        <v>66</v>
      </c>
      <c r="S21" s="437"/>
      <c r="T21" s="437"/>
      <c r="U21" s="437"/>
      <c r="V21" s="437"/>
      <c r="W21" s="437"/>
      <c r="X21" s="437"/>
      <c r="Y21" s="437"/>
      <c r="Z21" s="437"/>
      <c r="AA21" s="437"/>
      <c r="AB21" s="437"/>
      <c r="AC21" s="437"/>
      <c r="AD21" s="437"/>
      <c r="AE21" s="437"/>
      <c r="AF21" s="437"/>
      <c r="AG21" s="438"/>
      <c r="AH21" s="39"/>
    </row>
    <row r="22" spans="2:34" ht="6.75" customHeight="1" x14ac:dyDescent="0.25">
      <c r="B22" s="38"/>
      <c r="C22" s="446" t="str">
        <f>IF(Blanco=TRUE,"",' Derechos de Inscripción '!D22)</f>
        <v>P.I. LA GRANATILLA, C/ PRENSADOR 3,7</v>
      </c>
      <c r="D22" s="447"/>
      <c r="E22" s="447"/>
      <c r="F22" s="447"/>
      <c r="G22" s="447"/>
      <c r="H22" s="447"/>
      <c r="I22" s="447"/>
      <c r="J22" s="447"/>
      <c r="K22" s="447"/>
      <c r="L22" s="447"/>
      <c r="M22" s="447"/>
      <c r="N22" s="447"/>
      <c r="O22" s="447"/>
      <c r="P22" s="448"/>
      <c r="Q22" s="5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39"/>
    </row>
    <row r="23" spans="2:34" ht="6.75" customHeight="1" x14ac:dyDescent="0.25">
      <c r="B23" s="38"/>
      <c r="C23" s="446"/>
      <c r="D23" s="447"/>
      <c r="E23" s="447"/>
      <c r="F23" s="447"/>
      <c r="G23" s="447"/>
      <c r="H23" s="447"/>
      <c r="I23" s="447"/>
      <c r="J23" s="447"/>
      <c r="K23" s="447"/>
      <c r="L23" s="447"/>
      <c r="M23" s="447"/>
      <c r="N23" s="447"/>
      <c r="O23" s="447"/>
      <c r="P23" s="448"/>
      <c r="Q23" s="5"/>
      <c r="R23" s="449" t="s">
        <v>67</v>
      </c>
      <c r="S23" s="450"/>
      <c r="T23" s="450"/>
      <c r="U23" s="450"/>
      <c r="V23" s="450"/>
      <c r="W23" s="450"/>
      <c r="X23" s="450"/>
      <c r="Y23" s="450"/>
      <c r="Z23" s="451"/>
      <c r="AA23" s="440" t="s">
        <v>68</v>
      </c>
      <c r="AB23" s="441"/>
      <c r="AC23" s="441"/>
      <c r="AD23" s="442"/>
      <c r="AE23" s="449" t="s">
        <v>72</v>
      </c>
      <c r="AF23" s="450"/>
      <c r="AG23" s="451"/>
      <c r="AH23" s="39"/>
    </row>
    <row r="24" spans="2:34" ht="6.75" customHeight="1" x14ac:dyDescent="0.25">
      <c r="B24" s="38"/>
      <c r="C24" s="495" t="str">
        <f>IF(Blanco=TRUE,"",IF(TEXT(' Derechos de Inscripción '!D23,"00000")=" ","",TEXT(' Derechos de Inscripción '!D23,"00000")&amp;"-"&amp;' Derechos de Inscripción '!F23&amp;" "&amp;' Derechos de Inscripción '!D24))</f>
        <v>04110-NIJAR (ALMERIA)</v>
      </c>
      <c r="D24" s="496"/>
      <c r="E24" s="496"/>
      <c r="F24" s="496"/>
      <c r="G24" s="496"/>
      <c r="H24" s="496"/>
      <c r="I24" s="496"/>
      <c r="J24" s="496"/>
      <c r="K24" s="496"/>
      <c r="L24" s="496"/>
      <c r="M24" s="496"/>
      <c r="N24" s="496"/>
      <c r="O24" s="496"/>
      <c r="P24" s="497"/>
      <c r="Q24" s="5"/>
      <c r="R24" s="452"/>
      <c r="S24" s="453"/>
      <c r="T24" s="453"/>
      <c r="U24" s="453"/>
      <c r="V24" s="453"/>
      <c r="W24" s="453"/>
      <c r="X24" s="453"/>
      <c r="Y24" s="453"/>
      <c r="Z24" s="454"/>
      <c r="AA24" s="443"/>
      <c r="AB24" s="444"/>
      <c r="AC24" s="444"/>
      <c r="AD24" s="445"/>
      <c r="AE24" s="452"/>
      <c r="AF24" s="453"/>
      <c r="AG24" s="454"/>
      <c r="AH24" s="39"/>
    </row>
    <row r="25" spans="2:34" ht="6.75" customHeight="1" x14ac:dyDescent="0.25">
      <c r="B25" s="38"/>
      <c r="C25" s="495"/>
      <c r="D25" s="496"/>
      <c r="E25" s="496"/>
      <c r="F25" s="496"/>
      <c r="G25" s="496"/>
      <c r="H25" s="496"/>
      <c r="I25" s="496"/>
      <c r="J25" s="496"/>
      <c r="K25" s="496"/>
      <c r="L25" s="496"/>
      <c r="M25" s="496"/>
      <c r="N25" s="496"/>
      <c r="O25" s="496"/>
      <c r="P25" s="497"/>
      <c r="Q25" s="5"/>
      <c r="R25" s="468" t="s">
        <v>69</v>
      </c>
      <c r="S25" s="469"/>
      <c r="T25" s="469"/>
      <c r="U25" s="469"/>
      <c r="V25" s="489"/>
      <c r="W25" s="489"/>
      <c r="X25" s="489"/>
      <c r="Y25" s="489"/>
      <c r="Z25" s="490"/>
      <c r="AA25" s="474"/>
      <c r="AB25" s="475"/>
      <c r="AC25" s="475"/>
      <c r="AD25" s="476"/>
      <c r="AE25" s="455"/>
      <c r="AF25" s="456"/>
      <c r="AG25" s="457"/>
      <c r="AH25" s="39"/>
    </row>
    <row r="26" spans="2:34" ht="6.75" customHeight="1" x14ac:dyDescent="0.25">
      <c r="B26" s="38"/>
      <c r="C26" s="446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615 10 44 55 - FAX: 0</v>
      </c>
      <c r="D26" s="447"/>
      <c r="E26" s="447"/>
      <c r="F26" s="447"/>
      <c r="G26" s="447"/>
      <c r="H26" s="447"/>
      <c r="I26" s="447"/>
      <c r="J26" s="447"/>
      <c r="K26" s="447"/>
      <c r="L26" s="447"/>
      <c r="M26" s="447"/>
      <c r="N26" s="447"/>
      <c r="O26" s="447"/>
      <c r="P26" s="448"/>
      <c r="Q26" s="5"/>
      <c r="R26" s="470"/>
      <c r="S26" s="471"/>
      <c r="T26" s="471"/>
      <c r="U26" s="471"/>
      <c r="V26" s="491"/>
      <c r="W26" s="491"/>
      <c r="X26" s="491"/>
      <c r="Y26" s="491"/>
      <c r="Z26" s="492"/>
      <c r="AA26" s="455"/>
      <c r="AB26" s="456"/>
      <c r="AC26" s="456"/>
      <c r="AD26" s="457"/>
      <c r="AE26" s="455"/>
      <c r="AF26" s="456"/>
      <c r="AG26" s="457"/>
      <c r="AH26" s="39"/>
    </row>
    <row r="27" spans="2:34" ht="6.75" customHeight="1" x14ac:dyDescent="0.25">
      <c r="B27" s="38"/>
      <c r="C27" s="446"/>
      <c r="D27" s="447"/>
      <c r="E27" s="447"/>
      <c r="F27" s="447"/>
      <c r="G27" s="447"/>
      <c r="H27" s="447"/>
      <c r="I27" s="447"/>
      <c r="J27" s="447"/>
      <c r="K27" s="447"/>
      <c r="L27" s="447"/>
      <c r="M27" s="447"/>
      <c r="N27" s="447"/>
      <c r="O27" s="447"/>
      <c r="P27" s="448"/>
      <c r="Q27" s="5"/>
      <c r="R27" s="472"/>
      <c r="S27" s="473"/>
      <c r="T27" s="473"/>
      <c r="U27" s="473"/>
      <c r="V27" s="493"/>
      <c r="W27" s="493"/>
      <c r="X27" s="493"/>
      <c r="Y27" s="493"/>
      <c r="Z27" s="494"/>
      <c r="AA27" s="455"/>
      <c r="AB27" s="456"/>
      <c r="AC27" s="456"/>
      <c r="AD27" s="457"/>
      <c r="AE27" s="455"/>
      <c r="AF27" s="456"/>
      <c r="AG27" s="457"/>
      <c r="AH27" s="39"/>
    </row>
    <row r="28" spans="2:34" ht="6.75" customHeight="1" x14ac:dyDescent="0.25">
      <c r="B28" s="38"/>
      <c r="C28" s="477" t="str">
        <f>IF(Blanco=TRUE,"","e_mail: " &amp; ' Derechos de Inscripción '!H25)</f>
        <v>e_mail: accomarcadenijar@gmail.com</v>
      </c>
      <c r="D28" s="478"/>
      <c r="E28" s="478"/>
      <c r="F28" s="478"/>
      <c r="G28" s="478"/>
      <c r="H28" s="478"/>
      <c r="I28" s="478"/>
      <c r="J28" s="478"/>
      <c r="K28" s="478"/>
      <c r="L28" s="478"/>
      <c r="M28" s="478"/>
      <c r="N28" s="478"/>
      <c r="O28" s="478"/>
      <c r="P28" s="479"/>
      <c r="Q28" s="5"/>
      <c r="R28" s="483" t="s">
        <v>70</v>
      </c>
      <c r="S28" s="484"/>
      <c r="T28" s="484"/>
      <c r="U28" s="484"/>
      <c r="V28" s="461"/>
      <c r="W28" s="462"/>
      <c r="X28" s="462"/>
      <c r="Y28" s="462"/>
      <c r="Z28" s="463"/>
      <c r="AA28" s="455"/>
      <c r="AB28" s="456"/>
      <c r="AC28" s="456"/>
      <c r="AD28" s="457"/>
      <c r="AE28" s="455"/>
      <c r="AF28" s="456"/>
      <c r="AG28" s="457"/>
      <c r="AH28" s="39"/>
    </row>
    <row r="29" spans="2:34" ht="6" customHeight="1" x14ac:dyDescent="0.25">
      <c r="B29" s="38"/>
      <c r="C29" s="477"/>
      <c r="D29" s="478"/>
      <c r="E29" s="478"/>
      <c r="F29" s="478"/>
      <c r="G29" s="478"/>
      <c r="H29" s="478"/>
      <c r="I29" s="478"/>
      <c r="J29" s="478"/>
      <c r="K29" s="478"/>
      <c r="L29" s="478"/>
      <c r="M29" s="478"/>
      <c r="N29" s="478"/>
      <c r="O29" s="478"/>
      <c r="P29" s="479"/>
      <c r="Q29" s="5"/>
      <c r="R29" s="485"/>
      <c r="S29" s="486"/>
      <c r="T29" s="486"/>
      <c r="U29" s="486"/>
      <c r="V29" s="464"/>
      <c r="W29" s="464"/>
      <c r="X29" s="464"/>
      <c r="Y29" s="464"/>
      <c r="Z29" s="465"/>
      <c r="AA29" s="455"/>
      <c r="AB29" s="456"/>
      <c r="AC29" s="456"/>
      <c r="AD29" s="457"/>
      <c r="AE29" s="455"/>
      <c r="AF29" s="456"/>
      <c r="AG29" s="457"/>
      <c r="AH29" s="39"/>
    </row>
    <row r="30" spans="2:34" ht="6" customHeight="1" x14ac:dyDescent="0.25">
      <c r="B30" s="38"/>
      <c r="C30" s="480"/>
      <c r="D30" s="481"/>
      <c r="E30" s="481"/>
      <c r="F30" s="481"/>
      <c r="G30" s="481"/>
      <c r="H30" s="481"/>
      <c r="I30" s="481"/>
      <c r="J30" s="481"/>
      <c r="K30" s="481"/>
      <c r="L30" s="481"/>
      <c r="M30" s="481"/>
      <c r="N30" s="481"/>
      <c r="O30" s="481"/>
      <c r="P30" s="482"/>
      <c r="Q30" s="5"/>
      <c r="R30" s="487"/>
      <c r="S30" s="488"/>
      <c r="T30" s="488"/>
      <c r="U30" s="488"/>
      <c r="V30" s="466"/>
      <c r="W30" s="466"/>
      <c r="X30" s="466"/>
      <c r="Y30" s="466"/>
      <c r="Z30" s="467"/>
      <c r="AA30" s="458"/>
      <c r="AB30" s="459"/>
      <c r="AC30" s="459"/>
      <c r="AD30" s="460"/>
      <c r="AE30" s="458"/>
      <c r="AF30" s="459"/>
      <c r="AG30" s="460"/>
      <c r="AH30" s="39"/>
    </row>
    <row r="31" spans="2:34" ht="3.75" customHeight="1" x14ac:dyDescent="0.25"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9"/>
    </row>
    <row r="32" spans="2:34" ht="19.95" customHeight="1" x14ac:dyDescent="0.25">
      <c r="B32" s="38"/>
      <c r="C32" s="303" t="s">
        <v>0</v>
      </c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5"/>
      <c r="AH32" s="39"/>
    </row>
    <row r="33" spans="2:34" ht="3.75" customHeight="1" x14ac:dyDescent="0.25">
      <c r="B33" s="38"/>
      <c r="C33" s="13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9"/>
    </row>
    <row r="34" spans="2:34" ht="12" customHeight="1" x14ac:dyDescent="0.25">
      <c r="B34" s="38"/>
      <c r="C34" s="498" t="s">
        <v>257</v>
      </c>
      <c r="D34" s="137" t="s">
        <v>199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138"/>
      <c r="Q34" s="139" t="s">
        <v>79</v>
      </c>
      <c r="R34" s="139"/>
      <c r="S34" s="139"/>
      <c r="T34" s="13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0"/>
      <c r="AH34" s="39"/>
    </row>
    <row r="35" spans="2:34" ht="18" customHeight="1" x14ac:dyDescent="0.25">
      <c r="B35" s="38"/>
      <c r="C35" s="498"/>
      <c r="D35" s="504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373"/>
      <c r="R35" s="373"/>
      <c r="S35" s="373"/>
      <c r="T35" s="373"/>
      <c r="U35" s="373"/>
      <c r="V35" s="373"/>
      <c r="W35" s="373"/>
      <c r="X35" s="373"/>
      <c r="Y35" s="373"/>
      <c r="Z35" s="373"/>
      <c r="AA35" s="373"/>
      <c r="AB35" s="373"/>
      <c r="AC35" s="373"/>
      <c r="AD35" s="373"/>
      <c r="AE35" s="373"/>
      <c r="AF35" s="373"/>
      <c r="AG35" s="439"/>
      <c r="AH35" s="39"/>
    </row>
    <row r="36" spans="2:34" ht="12" customHeight="1" x14ac:dyDescent="0.25">
      <c r="B36" s="38"/>
      <c r="C36" s="498"/>
      <c r="D36" s="19" t="s">
        <v>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  <c r="Q36" s="24" t="s">
        <v>3</v>
      </c>
      <c r="R36" s="24"/>
      <c r="S36" s="24"/>
      <c r="T36" s="24"/>
      <c r="U36" s="25"/>
      <c r="V36" s="26" t="s">
        <v>4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39"/>
    </row>
    <row r="37" spans="2:34" ht="18" customHeight="1" x14ac:dyDescent="0.25">
      <c r="B37" s="38"/>
      <c r="C37" s="498"/>
      <c r="D37" s="354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6"/>
      <c r="Q37" s="308"/>
      <c r="R37" s="308"/>
      <c r="S37" s="308"/>
      <c r="T37" s="308"/>
      <c r="U37" s="309"/>
      <c r="V37" s="374"/>
      <c r="W37" s="355"/>
      <c r="X37" s="355"/>
      <c r="Y37" s="355"/>
      <c r="Z37" s="355"/>
      <c r="AA37" s="355"/>
      <c r="AB37" s="355"/>
      <c r="AC37" s="355"/>
      <c r="AD37" s="355"/>
      <c r="AE37" s="355"/>
      <c r="AF37" s="355"/>
      <c r="AG37" s="375"/>
      <c r="AH37" s="39"/>
    </row>
    <row r="38" spans="2:34" ht="15" customHeight="1" x14ac:dyDescent="0.25">
      <c r="B38" s="38"/>
      <c r="C38" s="498"/>
      <c r="D38" s="29" t="s">
        <v>5</v>
      </c>
      <c r="E38" s="30"/>
      <c r="F38" s="30"/>
      <c r="G38" s="30"/>
      <c r="H38" s="30"/>
      <c r="I38" s="25"/>
      <c r="J38" s="24" t="s">
        <v>6</v>
      </c>
      <c r="K38" s="30"/>
      <c r="L38" s="30"/>
      <c r="M38" s="30"/>
      <c r="N38" s="30"/>
      <c r="O38" s="30"/>
      <c r="P38" s="25"/>
      <c r="Q38" s="24" t="s">
        <v>8</v>
      </c>
      <c r="R38" s="30"/>
      <c r="S38" s="30"/>
      <c r="T38" s="30"/>
      <c r="U38" s="30"/>
      <c r="V38" s="30"/>
      <c r="W38" s="30"/>
      <c r="X38" s="30"/>
      <c r="Y38" s="26" t="s">
        <v>7</v>
      </c>
      <c r="Z38" s="24"/>
      <c r="AA38" s="30"/>
      <c r="AB38" s="30"/>
      <c r="AC38" s="25"/>
      <c r="AD38" s="24" t="s">
        <v>9</v>
      </c>
      <c r="AE38" s="24"/>
      <c r="AF38" s="30"/>
      <c r="AG38" s="31"/>
      <c r="AH38" s="39"/>
    </row>
    <row r="39" spans="2:34" ht="18" customHeight="1" x14ac:dyDescent="0.25">
      <c r="B39" s="38"/>
      <c r="C39" s="498"/>
      <c r="D39" s="354"/>
      <c r="E39" s="355"/>
      <c r="F39" s="355"/>
      <c r="G39" s="355"/>
      <c r="H39" s="355"/>
      <c r="I39" s="356"/>
      <c r="J39" s="374"/>
      <c r="K39" s="355"/>
      <c r="L39" s="355"/>
      <c r="M39" s="355"/>
      <c r="N39" s="355"/>
      <c r="O39" s="355"/>
      <c r="P39" s="356"/>
      <c r="Q39" s="501"/>
      <c r="R39" s="502"/>
      <c r="S39" s="502"/>
      <c r="T39" s="502"/>
      <c r="U39" s="502"/>
      <c r="V39" s="502"/>
      <c r="W39" s="502"/>
      <c r="X39" s="503"/>
      <c r="Y39" s="515"/>
      <c r="Z39" s="516"/>
      <c r="AA39" s="516"/>
      <c r="AB39" s="516"/>
      <c r="AC39" s="517"/>
      <c r="AD39" s="499"/>
      <c r="AE39" s="499"/>
      <c r="AF39" s="499"/>
      <c r="AG39" s="500"/>
      <c r="AH39" s="39"/>
    </row>
    <row r="40" spans="2:34" ht="15" customHeight="1" x14ac:dyDescent="0.25">
      <c r="B40" s="38"/>
      <c r="C40" s="498"/>
      <c r="D40" s="19" t="s">
        <v>10</v>
      </c>
      <c r="E40" s="20"/>
      <c r="F40" s="20"/>
      <c r="G40" s="20"/>
      <c r="H40" s="21"/>
      <c r="I40" s="32" t="s">
        <v>10</v>
      </c>
      <c r="J40" s="20"/>
      <c r="K40" s="20"/>
      <c r="L40" s="20"/>
      <c r="M40" s="21"/>
      <c r="N40" s="32" t="s">
        <v>11</v>
      </c>
      <c r="O40" s="20"/>
      <c r="P40" s="20"/>
      <c r="Q40" s="20"/>
      <c r="R40" s="20"/>
      <c r="S40" s="20"/>
      <c r="T40" s="20"/>
      <c r="U40" s="21"/>
      <c r="V40" s="22" t="s">
        <v>12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3"/>
      <c r="AH40" s="39"/>
    </row>
    <row r="41" spans="2:34" ht="18" customHeight="1" x14ac:dyDescent="0.25">
      <c r="B41" s="38"/>
      <c r="C41" s="498"/>
      <c r="D41" s="511"/>
      <c r="E41" s="358"/>
      <c r="F41" s="358"/>
      <c r="G41" s="358"/>
      <c r="H41" s="359"/>
      <c r="I41" s="357"/>
      <c r="J41" s="358"/>
      <c r="K41" s="358"/>
      <c r="L41" s="358"/>
      <c r="M41" s="359"/>
      <c r="N41" s="357"/>
      <c r="O41" s="358"/>
      <c r="P41" s="358"/>
      <c r="Q41" s="358"/>
      <c r="R41" s="358"/>
      <c r="S41" s="358"/>
      <c r="T41" s="358"/>
      <c r="U41" s="359"/>
      <c r="V41" s="300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2"/>
      <c r="AH41" s="39"/>
    </row>
    <row r="42" spans="2:34" ht="3.75" customHeight="1" x14ac:dyDescent="0.25"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39"/>
    </row>
    <row r="43" spans="2:34" ht="12" customHeight="1" x14ac:dyDescent="0.25">
      <c r="B43" s="38"/>
      <c r="C43" s="369" t="s">
        <v>80</v>
      </c>
      <c r="D43" s="16" t="s">
        <v>56</v>
      </c>
      <c r="E43" s="7"/>
      <c r="F43" s="7"/>
      <c r="G43" s="7"/>
      <c r="H43" s="7"/>
      <c r="I43" s="7"/>
      <c r="J43" s="7"/>
      <c r="K43" s="7"/>
      <c r="L43" s="79" t="s">
        <v>57</v>
      </c>
      <c r="M43" s="7"/>
      <c r="N43" s="7"/>
      <c r="O43" s="7"/>
      <c r="P43" s="7"/>
      <c r="Q43" s="17"/>
      <c r="R43" s="7"/>
      <c r="S43" s="7"/>
      <c r="T43" s="7"/>
      <c r="U43" s="8"/>
      <c r="V43" s="79" t="s">
        <v>1</v>
      </c>
      <c r="W43" s="7"/>
      <c r="X43" s="7"/>
      <c r="Y43" s="7"/>
      <c r="Z43" s="7"/>
      <c r="AA43" s="7"/>
      <c r="AB43" s="7"/>
      <c r="AC43" s="7"/>
      <c r="AD43" s="7"/>
      <c r="AE43" s="7"/>
      <c r="AF43" s="509" t="s">
        <v>293</v>
      </c>
      <c r="AG43" s="510"/>
      <c r="AH43" s="39"/>
    </row>
    <row r="44" spans="2:34" ht="18" customHeight="1" x14ac:dyDescent="0.25">
      <c r="B44" s="38"/>
      <c r="C44" s="370"/>
      <c r="D44" s="504"/>
      <c r="E44" s="505"/>
      <c r="F44" s="505"/>
      <c r="G44" s="505"/>
      <c r="H44" s="505"/>
      <c r="I44" s="505"/>
      <c r="J44" s="505"/>
      <c r="K44" s="505"/>
      <c r="L44" s="364"/>
      <c r="M44" s="365"/>
      <c r="N44" s="365"/>
      <c r="O44" s="365"/>
      <c r="P44" s="365"/>
      <c r="Q44" s="365"/>
      <c r="R44" s="365"/>
      <c r="S44" s="365"/>
      <c r="T44" s="365"/>
      <c r="U44" s="366"/>
      <c r="V44" s="364"/>
      <c r="W44" s="365"/>
      <c r="X44" s="365"/>
      <c r="Y44" s="365"/>
      <c r="Z44" s="365"/>
      <c r="AA44" s="365"/>
      <c r="AB44" s="365"/>
      <c r="AC44" s="365"/>
      <c r="AD44" s="365"/>
      <c r="AE44" s="365"/>
      <c r="AF44" s="364"/>
      <c r="AG44" s="390"/>
      <c r="AH44" s="39"/>
    </row>
    <row r="45" spans="2:34" ht="12" customHeight="1" x14ac:dyDescent="0.25">
      <c r="B45" s="38"/>
      <c r="C45" s="370"/>
      <c r="D45" s="9" t="s"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0"/>
      <c r="Q45" s="11" t="s">
        <v>3</v>
      </c>
      <c r="R45" s="11"/>
      <c r="S45" s="11"/>
      <c r="T45" s="11"/>
      <c r="U45" s="12"/>
      <c r="V45" s="13" t="s">
        <v>4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5"/>
      <c r="AH45" s="39"/>
    </row>
    <row r="46" spans="2:34" ht="18" customHeight="1" x14ac:dyDescent="0.25">
      <c r="B46" s="38"/>
      <c r="C46" s="370"/>
      <c r="D46" s="354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6"/>
      <c r="Q46" s="308"/>
      <c r="R46" s="308"/>
      <c r="S46" s="308"/>
      <c r="T46" s="308"/>
      <c r="U46" s="309"/>
      <c r="V46" s="374"/>
      <c r="W46" s="355"/>
      <c r="X46" s="355"/>
      <c r="Y46" s="355"/>
      <c r="Z46" s="355"/>
      <c r="AA46" s="355"/>
      <c r="AB46" s="355"/>
      <c r="AC46" s="355"/>
      <c r="AD46" s="355"/>
      <c r="AE46" s="355"/>
      <c r="AF46" s="355"/>
      <c r="AG46" s="375"/>
      <c r="AH46" s="39"/>
    </row>
    <row r="47" spans="2:34" ht="15" customHeight="1" x14ac:dyDescent="0.25">
      <c r="B47" s="38"/>
      <c r="C47" s="370"/>
      <c r="D47" s="29" t="s">
        <v>5</v>
      </c>
      <c r="E47" s="30"/>
      <c r="F47" s="30"/>
      <c r="G47" s="30"/>
      <c r="H47" s="30"/>
      <c r="I47" s="25"/>
      <c r="J47" s="24" t="s">
        <v>6</v>
      </c>
      <c r="K47" s="30"/>
      <c r="L47" s="30"/>
      <c r="M47" s="30"/>
      <c r="N47" s="30"/>
      <c r="O47" s="30"/>
      <c r="P47" s="25"/>
      <c r="Q47" s="24" t="s">
        <v>81</v>
      </c>
      <c r="R47" s="30"/>
      <c r="S47" s="30"/>
      <c r="T47" s="30"/>
      <c r="U47" s="30"/>
      <c r="V47" s="30"/>
      <c r="W47" s="30"/>
      <c r="X47" s="30"/>
      <c r="Y47" s="26" t="s">
        <v>7</v>
      </c>
      <c r="Z47" s="24"/>
      <c r="AA47" s="30"/>
      <c r="AB47" s="30"/>
      <c r="AC47" s="25"/>
      <c r="AD47" s="506" t="s">
        <v>241</v>
      </c>
      <c r="AE47" s="507"/>
      <c r="AF47" s="507"/>
      <c r="AG47" s="508"/>
      <c r="AH47" s="39"/>
    </row>
    <row r="48" spans="2:34" ht="18" customHeight="1" x14ac:dyDescent="0.25">
      <c r="B48" s="38"/>
      <c r="C48" s="370"/>
      <c r="D48" s="354"/>
      <c r="E48" s="355"/>
      <c r="F48" s="355"/>
      <c r="G48" s="355"/>
      <c r="H48" s="355"/>
      <c r="I48" s="356"/>
      <c r="J48" s="374"/>
      <c r="K48" s="355"/>
      <c r="L48" s="355"/>
      <c r="M48" s="355"/>
      <c r="N48" s="355"/>
      <c r="O48" s="355"/>
      <c r="P48" s="356"/>
      <c r="Q48" s="372"/>
      <c r="R48" s="373"/>
      <c r="S48" s="373"/>
      <c r="T48" s="373"/>
      <c r="U48" s="373"/>
      <c r="V48" s="373"/>
      <c r="W48" s="373"/>
      <c r="X48" s="373"/>
      <c r="Y48" s="372"/>
      <c r="Z48" s="373"/>
      <c r="AA48" s="373"/>
      <c r="AB48" s="373"/>
      <c r="AC48" s="373"/>
      <c r="AD48" s="573"/>
      <c r="AE48" s="573"/>
      <c r="AF48" s="573"/>
      <c r="AG48" s="236" t="str">
        <f>IF($AD$48&gt;=$AH$115,"JR","")</f>
        <v/>
      </c>
      <c r="AH48" s="39"/>
    </row>
    <row r="49" spans="2:34" ht="15" customHeight="1" x14ac:dyDescent="0.25">
      <c r="B49" s="38"/>
      <c r="C49" s="370"/>
      <c r="D49" s="19" t="s">
        <v>10</v>
      </c>
      <c r="E49" s="20"/>
      <c r="F49" s="20"/>
      <c r="G49" s="20"/>
      <c r="H49" s="21"/>
      <c r="I49" s="32" t="s">
        <v>10</v>
      </c>
      <c r="J49" s="20"/>
      <c r="K49" s="20"/>
      <c r="L49" s="20"/>
      <c r="M49" s="21"/>
      <c r="N49" s="32" t="s">
        <v>11</v>
      </c>
      <c r="O49" s="20"/>
      <c r="P49" s="20"/>
      <c r="Q49" s="20"/>
      <c r="R49" s="20"/>
      <c r="S49" s="20"/>
      <c r="T49" s="20"/>
      <c r="U49" s="21"/>
      <c r="V49" s="22" t="s">
        <v>12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3"/>
      <c r="AH49" s="39"/>
    </row>
    <row r="50" spans="2:34" ht="18" customHeight="1" x14ac:dyDescent="0.25">
      <c r="B50" s="38"/>
      <c r="C50" s="371"/>
      <c r="D50" s="512"/>
      <c r="E50" s="513"/>
      <c r="F50" s="513"/>
      <c r="G50" s="513"/>
      <c r="H50" s="514"/>
      <c r="I50" s="357"/>
      <c r="J50" s="358"/>
      <c r="K50" s="358"/>
      <c r="L50" s="358"/>
      <c r="M50" s="359"/>
      <c r="N50" s="357"/>
      <c r="O50" s="358"/>
      <c r="P50" s="358"/>
      <c r="Q50" s="358"/>
      <c r="R50" s="358"/>
      <c r="S50" s="358"/>
      <c r="T50" s="358"/>
      <c r="U50" s="359"/>
      <c r="V50" s="300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2"/>
      <c r="AH50" s="39"/>
    </row>
    <row r="51" spans="2:34" ht="3.75" customHeight="1" x14ac:dyDescent="0.25"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39"/>
    </row>
    <row r="52" spans="2:34" ht="12" customHeight="1" x14ac:dyDescent="0.25">
      <c r="B52" s="38"/>
      <c r="C52" s="369" t="s">
        <v>118</v>
      </c>
      <c r="D52" s="16" t="s">
        <v>56</v>
      </c>
      <c r="E52" s="7"/>
      <c r="F52" s="7"/>
      <c r="G52" s="7"/>
      <c r="H52" s="7"/>
      <c r="I52" s="7"/>
      <c r="J52" s="7"/>
      <c r="K52" s="7"/>
      <c r="L52" s="79" t="s">
        <v>57</v>
      </c>
      <c r="M52" s="7"/>
      <c r="N52" s="7"/>
      <c r="O52" s="7"/>
      <c r="P52" s="7"/>
      <c r="Q52" s="17"/>
      <c r="R52" s="7"/>
      <c r="S52" s="7"/>
      <c r="T52" s="7"/>
      <c r="U52" s="8"/>
      <c r="V52" s="79" t="s">
        <v>1</v>
      </c>
      <c r="W52" s="7"/>
      <c r="X52" s="7"/>
      <c r="Y52" s="7"/>
      <c r="Z52" s="7"/>
      <c r="AA52" s="7"/>
      <c r="AB52" s="7"/>
      <c r="AC52" s="7"/>
      <c r="AD52" s="7"/>
      <c r="AE52" s="7"/>
      <c r="AF52" s="509" t="s">
        <v>293</v>
      </c>
      <c r="AG52" s="510"/>
      <c r="AH52" s="39"/>
    </row>
    <row r="53" spans="2:34" ht="18" customHeight="1" x14ac:dyDescent="0.25">
      <c r="B53" s="38"/>
      <c r="C53" s="370"/>
      <c r="D53" s="372"/>
      <c r="E53" s="373"/>
      <c r="F53" s="373"/>
      <c r="G53" s="373"/>
      <c r="H53" s="373"/>
      <c r="I53" s="373"/>
      <c r="J53" s="373"/>
      <c r="K53" s="373"/>
      <c r="L53" s="364"/>
      <c r="M53" s="365"/>
      <c r="N53" s="365"/>
      <c r="O53" s="365"/>
      <c r="P53" s="365"/>
      <c r="Q53" s="365"/>
      <c r="R53" s="365"/>
      <c r="S53" s="365"/>
      <c r="T53" s="365"/>
      <c r="U53" s="366"/>
      <c r="V53" s="364"/>
      <c r="W53" s="365"/>
      <c r="X53" s="365"/>
      <c r="Y53" s="365"/>
      <c r="Z53" s="365"/>
      <c r="AA53" s="365"/>
      <c r="AB53" s="365"/>
      <c r="AC53" s="365"/>
      <c r="AD53" s="365"/>
      <c r="AE53" s="365"/>
      <c r="AF53" s="364"/>
      <c r="AG53" s="390"/>
      <c r="AH53" s="39"/>
    </row>
    <row r="54" spans="2:34" ht="12" customHeight="1" x14ac:dyDescent="0.25">
      <c r="B54" s="38"/>
      <c r="C54" s="370"/>
      <c r="D54" s="9" t="s">
        <v>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0"/>
      <c r="Q54" s="11" t="s">
        <v>3</v>
      </c>
      <c r="R54" s="11"/>
      <c r="S54" s="11"/>
      <c r="T54" s="11"/>
      <c r="U54" s="12"/>
      <c r="V54" s="13" t="s">
        <v>4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5"/>
      <c r="AH54" s="39"/>
    </row>
    <row r="55" spans="2:34" ht="18" customHeight="1" x14ac:dyDescent="0.25">
      <c r="B55" s="38"/>
      <c r="C55" s="370"/>
      <c r="D55" s="354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6"/>
      <c r="Q55" s="308"/>
      <c r="R55" s="308"/>
      <c r="S55" s="308"/>
      <c r="T55" s="308"/>
      <c r="U55" s="309"/>
      <c r="V55" s="374"/>
      <c r="W55" s="355"/>
      <c r="X55" s="355"/>
      <c r="Y55" s="355"/>
      <c r="Z55" s="355"/>
      <c r="AA55" s="355"/>
      <c r="AB55" s="355"/>
      <c r="AC55" s="355"/>
      <c r="AD55" s="355"/>
      <c r="AE55" s="355"/>
      <c r="AF55" s="355"/>
      <c r="AG55" s="375"/>
      <c r="AH55" s="39"/>
    </row>
    <row r="56" spans="2:34" ht="15" customHeight="1" x14ac:dyDescent="0.25">
      <c r="B56" s="38"/>
      <c r="C56" s="370"/>
      <c r="D56" s="29" t="s">
        <v>5</v>
      </c>
      <c r="E56" s="30"/>
      <c r="F56" s="30"/>
      <c r="G56" s="30"/>
      <c r="H56" s="30"/>
      <c r="I56" s="25"/>
      <c r="J56" s="24" t="s">
        <v>6</v>
      </c>
      <c r="K56" s="30"/>
      <c r="L56" s="30"/>
      <c r="M56" s="30"/>
      <c r="N56" s="30"/>
      <c r="O56" s="30"/>
      <c r="P56" s="25"/>
      <c r="Q56" s="24" t="s">
        <v>81</v>
      </c>
      <c r="R56" s="30"/>
      <c r="S56" s="30"/>
      <c r="T56" s="30"/>
      <c r="U56" s="30"/>
      <c r="V56" s="30"/>
      <c r="W56" s="30"/>
      <c r="X56" s="30"/>
      <c r="Y56" s="26" t="s">
        <v>7</v>
      </c>
      <c r="Z56" s="24"/>
      <c r="AA56" s="30"/>
      <c r="AB56" s="30"/>
      <c r="AC56" s="25"/>
      <c r="AD56" s="506" t="s">
        <v>241</v>
      </c>
      <c r="AE56" s="507"/>
      <c r="AF56" s="507"/>
      <c r="AG56" s="508"/>
      <c r="AH56" s="39"/>
    </row>
    <row r="57" spans="2:34" ht="18" customHeight="1" x14ac:dyDescent="0.25">
      <c r="B57" s="38"/>
      <c r="C57" s="370"/>
      <c r="D57" s="354"/>
      <c r="E57" s="355"/>
      <c r="F57" s="355"/>
      <c r="G57" s="355"/>
      <c r="H57" s="355"/>
      <c r="I57" s="356"/>
      <c r="J57" s="374"/>
      <c r="K57" s="355"/>
      <c r="L57" s="355"/>
      <c r="M57" s="355"/>
      <c r="N57" s="355"/>
      <c r="O57" s="355"/>
      <c r="P57" s="356"/>
      <c r="Q57" s="372"/>
      <c r="R57" s="373"/>
      <c r="S57" s="373"/>
      <c r="T57" s="373"/>
      <c r="U57" s="373"/>
      <c r="V57" s="373"/>
      <c r="W57" s="373"/>
      <c r="X57" s="373"/>
      <c r="Y57" s="372"/>
      <c r="Z57" s="373"/>
      <c r="AA57" s="373"/>
      <c r="AB57" s="373"/>
      <c r="AC57" s="373"/>
      <c r="AD57" s="573"/>
      <c r="AE57" s="573"/>
      <c r="AF57" s="573"/>
      <c r="AG57" s="236" t="str">
        <f>IF(AD57&gt;=$AH$115,"JR","")</f>
        <v/>
      </c>
      <c r="AH57" s="39"/>
    </row>
    <row r="58" spans="2:34" ht="15" customHeight="1" x14ac:dyDescent="0.25">
      <c r="B58" s="38"/>
      <c r="C58" s="370"/>
      <c r="D58" s="19" t="s">
        <v>10</v>
      </c>
      <c r="E58" s="20"/>
      <c r="F58" s="20"/>
      <c r="G58" s="20"/>
      <c r="H58" s="21"/>
      <c r="I58" s="32" t="s">
        <v>10</v>
      </c>
      <c r="J58" s="20"/>
      <c r="K58" s="20"/>
      <c r="L58" s="20"/>
      <c r="M58" s="21"/>
      <c r="N58" s="32" t="s">
        <v>11</v>
      </c>
      <c r="O58" s="20"/>
      <c r="P58" s="20"/>
      <c r="Q58" s="20"/>
      <c r="R58" s="20"/>
      <c r="S58" s="20"/>
      <c r="T58" s="20"/>
      <c r="U58" s="21"/>
      <c r="V58" s="22" t="s">
        <v>12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3"/>
      <c r="AH58" s="39"/>
    </row>
    <row r="59" spans="2:34" ht="18" customHeight="1" x14ac:dyDescent="0.25">
      <c r="B59" s="38"/>
      <c r="C59" s="371"/>
      <c r="D59" s="544"/>
      <c r="E59" s="545"/>
      <c r="F59" s="545"/>
      <c r="G59" s="545"/>
      <c r="H59" s="545"/>
      <c r="I59" s="376"/>
      <c r="J59" s="358"/>
      <c r="K59" s="358"/>
      <c r="L59" s="358"/>
      <c r="M59" s="359"/>
      <c r="N59" s="357"/>
      <c r="O59" s="358"/>
      <c r="P59" s="358"/>
      <c r="Q59" s="358"/>
      <c r="R59" s="358"/>
      <c r="S59" s="358"/>
      <c r="T59" s="358"/>
      <c r="U59" s="359"/>
      <c r="V59" s="300"/>
      <c r="W59" s="301"/>
      <c r="X59" s="301"/>
      <c r="Y59" s="301"/>
      <c r="Z59" s="301"/>
      <c r="AA59" s="301"/>
      <c r="AB59" s="301"/>
      <c r="AC59" s="301"/>
      <c r="AD59" s="301"/>
      <c r="AE59" s="301"/>
      <c r="AF59" s="301"/>
      <c r="AG59" s="302"/>
      <c r="AH59" s="39"/>
    </row>
    <row r="60" spans="2:34" ht="3.75" customHeight="1" x14ac:dyDescent="0.25">
      <c r="B60" s="38"/>
      <c r="C60" s="5"/>
      <c r="D60" s="136"/>
      <c r="E60" s="136"/>
      <c r="F60" s="136"/>
      <c r="G60" s="136"/>
      <c r="H60" s="136"/>
      <c r="I60" s="13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39"/>
    </row>
    <row r="61" spans="2:34" ht="19.95" customHeight="1" x14ac:dyDescent="0.25">
      <c r="B61" s="38"/>
      <c r="C61" s="303" t="s">
        <v>13</v>
      </c>
      <c r="D61" s="304"/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4"/>
      <c r="AD61" s="304"/>
      <c r="AE61" s="304"/>
      <c r="AF61" s="304"/>
      <c r="AG61" s="305"/>
      <c r="AH61" s="39"/>
    </row>
    <row r="62" spans="2:34" ht="3" customHeight="1" x14ac:dyDescent="0.25"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9"/>
    </row>
    <row r="63" spans="2:34" ht="11.25" customHeight="1" x14ac:dyDescent="0.25">
      <c r="B63" s="38"/>
      <c r="C63" s="16" t="s">
        <v>58</v>
      </c>
      <c r="D63" s="7"/>
      <c r="E63" s="7"/>
      <c r="F63" s="7"/>
      <c r="G63" s="7"/>
      <c r="H63" s="101"/>
      <c r="I63" s="108"/>
      <c r="J63" s="112" t="s">
        <v>102</v>
      </c>
      <c r="K63" s="111"/>
      <c r="L63" s="111"/>
      <c r="M63" s="111"/>
      <c r="N63" s="111"/>
      <c r="O63" s="111"/>
      <c r="P63" s="111"/>
      <c r="Q63" s="319" t="s">
        <v>176</v>
      </c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320"/>
      <c r="AE63" s="320"/>
      <c r="AF63" s="320"/>
      <c r="AG63" s="321"/>
      <c r="AH63" s="39"/>
    </row>
    <row r="64" spans="2:34" ht="18.75" customHeight="1" x14ac:dyDescent="0.25">
      <c r="B64" s="197"/>
      <c r="C64" s="306"/>
      <c r="D64" s="306"/>
      <c r="E64" s="306"/>
      <c r="F64" s="306"/>
      <c r="G64" s="306"/>
      <c r="H64" s="306"/>
      <c r="I64" s="307"/>
      <c r="J64" s="364"/>
      <c r="K64" s="365"/>
      <c r="L64" s="365"/>
      <c r="M64" s="365"/>
      <c r="N64" s="365"/>
      <c r="O64" s="365"/>
      <c r="P64" s="390"/>
      <c r="Q64" s="401" t="e">
        <f>VLOOKUP(' Datos de Organizadores '!P31,' Datos de Organizadores '!Q28:T39,2)</f>
        <v>#N/A</v>
      </c>
      <c r="R64" s="402"/>
      <c r="S64" s="402"/>
      <c r="T64" s="402"/>
      <c r="U64" s="402"/>
      <c r="V64" s="402"/>
      <c r="W64" s="402"/>
      <c r="X64" s="402"/>
      <c r="Y64" s="402"/>
      <c r="Z64" s="402"/>
      <c r="AA64" s="310" t="str">
        <f>IF(Q68="H",VLOOKUP(' Datos de Organizadores '!W28,' Datos de Organizadores '!V29:X40,3)," ")</f>
        <v xml:space="preserve"> </v>
      </c>
      <c r="AB64" s="310"/>
      <c r="AC64" s="310"/>
      <c r="AD64" s="310"/>
      <c r="AE64" s="310"/>
      <c r="AF64" s="310"/>
      <c r="AG64" s="310"/>
      <c r="AH64" s="39"/>
    </row>
    <row r="65" spans="2:34" ht="18.75" customHeight="1" x14ac:dyDescent="0.25">
      <c r="B65" s="38"/>
      <c r="C65" s="9" t="s">
        <v>59</v>
      </c>
      <c r="D65" s="5"/>
      <c r="E65" s="5"/>
      <c r="F65" s="5"/>
      <c r="G65" s="5"/>
      <c r="H65" s="104"/>
      <c r="I65" s="109"/>
      <c r="J65" s="534" t="s">
        <v>162</v>
      </c>
      <c r="K65" s="535"/>
      <c r="L65" s="535"/>
      <c r="M65" s="536"/>
      <c r="N65" s="360" t="s">
        <v>103</v>
      </c>
      <c r="O65" s="360"/>
      <c r="P65" s="361"/>
      <c r="Q65" s="395" t="str">
        <f>IF(Campeonato=2,"",IF(Grupo=1,"",AGRUP))</f>
        <v/>
      </c>
      <c r="R65" s="396"/>
      <c r="S65" s="396"/>
      <c r="T65" s="396"/>
      <c r="U65" s="396"/>
      <c r="V65" s="396"/>
      <c r="W65" s="396"/>
      <c r="X65" s="396"/>
      <c r="Y65" s="396"/>
      <c r="Z65" s="397"/>
      <c r="AA65" s="391" t="s">
        <v>292</v>
      </c>
      <c r="AB65" s="391"/>
      <c r="AC65" s="391"/>
      <c r="AD65" s="391"/>
      <c r="AE65" s="391"/>
      <c r="AF65" s="391"/>
      <c r="AG65" s="391"/>
      <c r="AH65" s="39"/>
    </row>
    <row r="66" spans="2:34" ht="18" customHeight="1" x14ac:dyDescent="0.25">
      <c r="B66" s="197"/>
      <c r="C66" s="306"/>
      <c r="D66" s="306"/>
      <c r="E66" s="306"/>
      <c r="F66" s="306"/>
      <c r="G66" s="306"/>
      <c r="H66" s="306"/>
      <c r="I66" s="307"/>
      <c r="J66" s="364"/>
      <c r="K66" s="365"/>
      <c r="L66" s="365"/>
      <c r="M66" s="366"/>
      <c r="N66" s="365"/>
      <c r="O66" s="365"/>
      <c r="P66" s="390"/>
      <c r="Q66" s="398"/>
      <c r="R66" s="399"/>
      <c r="S66" s="399"/>
      <c r="T66" s="399"/>
      <c r="U66" s="399"/>
      <c r="V66" s="399"/>
      <c r="W66" s="399"/>
      <c r="X66" s="399"/>
      <c r="Y66" s="399"/>
      <c r="Z66" s="400"/>
      <c r="AA66" s="392"/>
      <c r="AB66" s="365"/>
      <c r="AC66" s="365"/>
      <c r="AD66" s="365"/>
      <c r="AE66" s="365"/>
      <c r="AF66" s="365"/>
      <c r="AG66" s="390"/>
      <c r="AH66" s="39"/>
    </row>
    <row r="67" spans="2:34" ht="15" customHeight="1" x14ac:dyDescent="0.25">
      <c r="B67" s="38"/>
      <c r="C67" s="343" t="s">
        <v>61</v>
      </c>
      <c r="D67" s="344"/>
      <c r="E67" s="343" t="s">
        <v>60</v>
      </c>
      <c r="F67" s="345"/>
      <c r="G67" s="345"/>
      <c r="H67" s="345"/>
      <c r="I67" s="344"/>
      <c r="J67" s="11" t="s">
        <v>112</v>
      </c>
      <c r="K67" s="5"/>
      <c r="L67" s="5"/>
      <c r="M67" s="5"/>
      <c r="N67" s="537"/>
      <c r="O67" s="537"/>
      <c r="P67" s="538"/>
      <c r="Q67" s="322" t="s">
        <v>14</v>
      </c>
      <c r="R67" s="322"/>
      <c r="S67" s="322"/>
      <c r="T67" s="322"/>
      <c r="U67" s="322"/>
      <c r="V67" s="323"/>
      <c r="W67" s="393" t="s">
        <v>116</v>
      </c>
      <c r="X67" s="322"/>
      <c r="Y67" s="322"/>
      <c r="Z67" s="394"/>
      <c r="AA67" s="533" t="s">
        <v>192</v>
      </c>
      <c r="AB67" s="322"/>
      <c r="AC67" s="322"/>
      <c r="AD67" s="322"/>
      <c r="AE67" s="322"/>
      <c r="AF67" s="322"/>
      <c r="AG67" s="394"/>
      <c r="AH67" s="39"/>
    </row>
    <row r="68" spans="2:34" ht="18" customHeight="1" x14ac:dyDescent="0.25">
      <c r="B68" s="197"/>
      <c r="C68" s="346"/>
      <c r="D68" s="347"/>
      <c r="E68" s="502"/>
      <c r="F68" s="502"/>
      <c r="G68" s="502"/>
      <c r="H68" s="502"/>
      <c r="I68" s="347"/>
      <c r="J68" s="238"/>
      <c r="K68" s="239"/>
      <c r="L68" s="239"/>
      <c r="M68" s="239"/>
      <c r="N68" s="239"/>
      <c r="O68" s="239"/>
      <c r="P68" s="240"/>
      <c r="Q68" s="630" t="str">
        <f>IF(Campeonato=2,"",IF(Grupo=1,"",' Datos de Organizadores '!Q31))</f>
        <v/>
      </c>
      <c r="R68" s="631"/>
      <c r="S68" s="631"/>
      <c r="T68" s="631"/>
      <c r="U68" s="631"/>
      <c r="V68" s="632"/>
      <c r="W68" s="377" t="str">
        <f>CLASE</f>
        <v/>
      </c>
      <c r="X68" s="378"/>
      <c r="Y68" s="378"/>
      <c r="Z68" s="379"/>
      <c r="AA68" s="154"/>
      <c r="AB68" s="150"/>
      <c r="AC68" s="18"/>
      <c r="AD68" s="18"/>
      <c r="AE68" s="18"/>
      <c r="AF68" s="18"/>
      <c r="AG68" s="157"/>
      <c r="AH68" s="39"/>
    </row>
    <row r="69" spans="2:34" ht="15" customHeight="1" x14ac:dyDescent="0.25">
      <c r="B69" s="197"/>
      <c r="C69" s="198" t="s">
        <v>111</v>
      </c>
      <c r="D69" s="115"/>
      <c r="E69" s="115"/>
      <c r="F69" s="115"/>
      <c r="G69" s="115"/>
      <c r="H69" s="116"/>
      <c r="I69" s="110"/>
      <c r="J69" s="13" t="s">
        <v>254</v>
      </c>
      <c r="K69" s="5"/>
      <c r="L69" s="5"/>
      <c r="M69" s="5"/>
      <c r="N69" s="5"/>
      <c r="O69" s="104"/>
      <c r="P69" s="191"/>
      <c r="Q69" s="633"/>
      <c r="R69" s="634"/>
      <c r="S69" s="634"/>
      <c r="T69" s="634"/>
      <c r="U69" s="634"/>
      <c r="V69" s="635"/>
      <c r="W69" s="380"/>
      <c r="X69" s="380"/>
      <c r="Y69" s="380"/>
      <c r="Z69" s="381"/>
      <c r="AA69" s="154"/>
      <c r="AB69" s="196"/>
      <c r="AC69" s="158"/>
      <c r="AD69" s="155"/>
      <c r="AE69" s="155"/>
      <c r="AF69" s="155"/>
      <c r="AG69" s="156"/>
      <c r="AH69" s="39"/>
    </row>
    <row r="70" spans="2:34" ht="18" customHeight="1" x14ac:dyDescent="0.25">
      <c r="B70" s="38"/>
      <c r="C70" s="387">
        <f>IF(Turbo=2,VALUE(CILINDRADA),ROUND(VALUE(CILINDRADA)*1.7,0))</f>
        <v>0</v>
      </c>
      <c r="D70" s="388"/>
      <c r="E70" s="388"/>
      <c r="F70" s="388"/>
      <c r="G70" s="388"/>
      <c r="H70" s="388"/>
      <c r="I70" s="389"/>
      <c r="J70" s="384"/>
      <c r="K70" s="385"/>
      <c r="L70" s="385"/>
      <c r="M70" s="385"/>
      <c r="N70" s="385"/>
      <c r="O70" s="385"/>
      <c r="P70" s="386"/>
      <c r="Q70" s="636"/>
      <c r="R70" s="637"/>
      <c r="S70" s="637"/>
      <c r="T70" s="637"/>
      <c r="U70" s="637"/>
      <c r="V70" s="638"/>
      <c r="W70" s="382"/>
      <c r="X70" s="382"/>
      <c r="Y70" s="382"/>
      <c r="Z70" s="383"/>
      <c r="AA70" s="151"/>
      <c r="AB70" s="152"/>
      <c r="AC70" s="152"/>
      <c r="AD70" s="152"/>
      <c r="AE70" s="152"/>
      <c r="AF70" s="152"/>
      <c r="AG70" s="153"/>
      <c r="AH70" s="39"/>
    </row>
    <row r="71" spans="2:34" ht="3.75" customHeight="1" x14ac:dyDescent="0.25">
      <c r="B71" s="38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28"/>
      <c r="AF71" s="128"/>
      <c r="AG71" s="128"/>
      <c r="AH71" s="39"/>
    </row>
    <row r="72" spans="2:34" ht="19.95" hidden="1" customHeight="1" x14ac:dyDescent="0.25">
      <c r="B72" s="38"/>
      <c r="C72" s="530" t="s">
        <v>101</v>
      </c>
      <c r="D72" s="531"/>
      <c r="E72" s="531"/>
      <c r="F72" s="531"/>
      <c r="G72" s="531"/>
      <c r="H72" s="531"/>
      <c r="I72" s="531"/>
      <c r="J72" s="531"/>
      <c r="K72" s="531"/>
      <c r="L72" s="531"/>
      <c r="M72" s="531"/>
      <c r="N72" s="531"/>
      <c r="O72" s="531"/>
      <c r="P72" s="531"/>
      <c r="Q72" s="531"/>
      <c r="R72" s="531"/>
      <c r="S72" s="531"/>
      <c r="T72" s="531"/>
      <c r="U72" s="531"/>
      <c r="V72" s="531"/>
      <c r="W72" s="531"/>
      <c r="X72" s="531"/>
      <c r="Y72" s="531"/>
      <c r="Z72" s="531"/>
      <c r="AA72" s="531"/>
      <c r="AB72" s="531"/>
      <c r="AC72" s="531"/>
      <c r="AD72" s="531"/>
      <c r="AE72" s="531"/>
      <c r="AF72" s="531"/>
      <c r="AG72" s="532"/>
      <c r="AH72" s="39"/>
    </row>
    <row r="73" spans="2:34" ht="3.75" hidden="1" customHeight="1" x14ac:dyDescent="0.25"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39"/>
    </row>
    <row r="74" spans="2:34" ht="18" hidden="1" customHeight="1" x14ac:dyDescent="0.25">
      <c r="B74" s="38"/>
      <c r="C74" s="539" t="s">
        <v>99</v>
      </c>
      <c r="D74" s="540"/>
      <c r="E74" s="540"/>
      <c r="F74" s="540"/>
      <c r="G74" s="540"/>
      <c r="H74" s="540"/>
      <c r="I74" s="540"/>
      <c r="J74" s="540"/>
      <c r="K74" s="540"/>
      <c r="L74" s="540"/>
      <c r="M74" s="540"/>
      <c r="N74" s="540"/>
      <c r="O74" s="540"/>
      <c r="P74" s="540"/>
      <c r="Q74" s="540"/>
      <c r="R74" s="540"/>
      <c r="S74" s="540"/>
      <c r="T74" s="540"/>
      <c r="U74" s="540"/>
      <c r="V74" s="540"/>
      <c r="W74" s="540"/>
      <c r="X74" s="540"/>
      <c r="Y74" s="540"/>
      <c r="Z74" s="540"/>
      <c r="AA74" s="540"/>
      <c r="AB74" s="540"/>
      <c r="AC74" s="540"/>
      <c r="AD74" s="540"/>
      <c r="AE74" s="540"/>
      <c r="AF74" s="540"/>
      <c r="AG74" s="541"/>
      <c r="AH74" s="39"/>
    </row>
    <row r="75" spans="2:34" ht="15.75" hidden="1" customHeight="1" x14ac:dyDescent="0.25">
      <c r="B75" s="38"/>
      <c r="C75" s="93" t="s">
        <v>73</v>
      </c>
      <c r="D75" s="1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9"/>
      <c r="Q75" s="518" t="s">
        <v>74</v>
      </c>
      <c r="R75" s="519"/>
      <c r="S75" s="519"/>
      <c r="T75" s="519"/>
      <c r="U75" s="519"/>
      <c r="V75" s="519"/>
      <c r="W75" s="519"/>
      <c r="X75" s="519"/>
      <c r="Y75" s="519"/>
      <c r="Z75" s="519"/>
      <c r="AA75" s="519"/>
      <c r="AB75" s="519"/>
      <c r="AC75" s="519"/>
      <c r="AD75" s="519"/>
      <c r="AE75" s="519"/>
      <c r="AF75" s="519"/>
      <c r="AG75" s="520"/>
      <c r="AH75" s="39"/>
    </row>
    <row r="76" spans="2:34" ht="15.75" hidden="1" customHeight="1" x14ac:dyDescent="0.25">
      <c r="B76" s="38"/>
      <c r="C76" s="93" t="s">
        <v>75</v>
      </c>
      <c r="D76" s="1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9"/>
      <c r="Q76" s="521"/>
      <c r="R76" s="522"/>
      <c r="S76" s="522"/>
      <c r="T76" s="522"/>
      <c r="U76" s="522"/>
      <c r="V76" s="522"/>
      <c r="W76" s="522"/>
      <c r="X76" s="522"/>
      <c r="Y76" s="522"/>
      <c r="Z76" s="522"/>
      <c r="AA76" s="522"/>
      <c r="AB76" s="522"/>
      <c r="AC76" s="522"/>
      <c r="AD76" s="522"/>
      <c r="AE76" s="522"/>
      <c r="AF76" s="522"/>
      <c r="AG76" s="523"/>
      <c r="AH76" s="39"/>
    </row>
    <row r="77" spans="2:34" ht="15.75" hidden="1" customHeight="1" x14ac:dyDescent="0.25">
      <c r="B77" s="38"/>
      <c r="C77" s="93" t="s">
        <v>76</v>
      </c>
      <c r="D77" s="1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9"/>
      <c r="Q77" s="5"/>
      <c r="R77" s="5"/>
      <c r="S77" s="367"/>
      <c r="T77" s="367"/>
      <c r="U77" s="367"/>
      <c r="V77" s="367"/>
      <c r="W77" s="367"/>
      <c r="X77" s="367"/>
      <c r="Y77" s="367"/>
      <c r="Z77" s="367"/>
      <c r="AA77" s="367"/>
      <c r="AB77" s="367"/>
      <c r="AC77" s="367"/>
      <c r="AD77" s="367"/>
      <c r="AE77" s="367"/>
      <c r="AF77" s="367"/>
      <c r="AG77" s="6"/>
      <c r="AH77" s="39"/>
    </row>
    <row r="78" spans="2:34" ht="15.75" hidden="1" customHeight="1" x14ac:dyDescent="0.25">
      <c r="B78" s="38"/>
      <c r="C78" s="93" t="s">
        <v>77</v>
      </c>
      <c r="D78" s="1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9"/>
      <c r="Q78" s="5"/>
      <c r="R78" s="5"/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6"/>
      <c r="AH78" s="39"/>
    </row>
    <row r="79" spans="2:34" ht="15.75" hidden="1" customHeight="1" x14ac:dyDescent="0.25">
      <c r="B79" s="38"/>
      <c r="C79" s="362" t="s">
        <v>78</v>
      </c>
      <c r="D79" s="363"/>
      <c r="E79" s="542"/>
      <c r="F79" s="542"/>
      <c r="G79" s="94" t="s">
        <v>5</v>
      </c>
      <c r="H79" s="95"/>
      <c r="I79" s="542"/>
      <c r="J79" s="542"/>
      <c r="K79" s="542"/>
      <c r="L79" s="542"/>
      <c r="M79" s="542"/>
      <c r="N79" s="542"/>
      <c r="O79" s="542"/>
      <c r="P79" s="543"/>
      <c r="Q79" s="95"/>
      <c r="R79" s="95"/>
      <c r="S79" s="96"/>
      <c r="T79" s="97"/>
      <c r="U79" s="97"/>
      <c r="V79" s="97"/>
      <c r="W79" s="96"/>
      <c r="X79" s="97"/>
      <c r="Y79" s="96"/>
      <c r="Z79" s="97"/>
      <c r="AA79" s="96"/>
      <c r="AB79" s="97"/>
      <c r="AC79" s="97"/>
      <c r="AD79" s="97"/>
      <c r="AE79" s="97"/>
      <c r="AF79" s="97"/>
      <c r="AG79" s="98"/>
      <c r="AH79" s="39"/>
    </row>
    <row r="80" spans="2:34" ht="6.75" customHeight="1" x14ac:dyDescent="0.25"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39"/>
    </row>
    <row r="81" spans="2:36" ht="19.95" customHeight="1" x14ac:dyDescent="0.25">
      <c r="B81" s="38"/>
      <c r="C81" s="303" t="s">
        <v>15</v>
      </c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5"/>
      <c r="AH81" s="39"/>
    </row>
    <row r="82" spans="2:36" ht="3" customHeight="1" x14ac:dyDescent="0.25"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39"/>
    </row>
    <row r="83" spans="2:36" ht="9" customHeight="1" x14ac:dyDescent="0.25">
      <c r="B83" s="38"/>
      <c r="C83" s="628" t="s">
        <v>161</v>
      </c>
      <c r="D83" s="624">
        <f>VLOOKUP(' Derechos de Inscripción '!C16,' Datos de Organizadores '!$A$3:$M$10,12)</f>
        <v>44312</v>
      </c>
      <c r="E83" s="624"/>
      <c r="F83" s="625"/>
      <c r="G83" s="589" t="s">
        <v>169</v>
      </c>
      <c r="H83" s="590"/>
      <c r="I83" s="590"/>
      <c r="J83" s="591"/>
      <c r="K83" s="645" t="s">
        <v>385</v>
      </c>
      <c r="L83" s="646"/>
      <c r="M83" s="646"/>
      <c r="N83" s="646"/>
      <c r="O83" s="646"/>
      <c r="P83" s="646"/>
      <c r="Q83" s="646"/>
      <c r="R83" s="646"/>
      <c r="S83" s="646"/>
      <c r="T83" s="646"/>
      <c r="U83" s="646"/>
      <c r="V83" s="646"/>
      <c r="W83" s="646"/>
      <c r="X83" s="646"/>
      <c r="Y83" s="646"/>
      <c r="Z83" s="646"/>
      <c r="AA83" s="646"/>
      <c r="AB83" s="647"/>
      <c r="AC83" s="337" t="s">
        <v>86</v>
      </c>
      <c r="AD83" s="338"/>
      <c r="AE83" s="338"/>
      <c r="AF83" s="338"/>
      <c r="AG83" s="339"/>
      <c r="AH83" s="39"/>
    </row>
    <row r="84" spans="2:36" ht="6" customHeight="1" x14ac:dyDescent="0.25">
      <c r="B84" s="38"/>
      <c r="C84" s="629"/>
      <c r="D84" s="626"/>
      <c r="E84" s="626"/>
      <c r="F84" s="627"/>
      <c r="G84" s="592"/>
      <c r="H84" s="593"/>
      <c r="I84" s="593"/>
      <c r="J84" s="594"/>
      <c r="K84" s="648"/>
      <c r="L84" s="649"/>
      <c r="M84" s="649"/>
      <c r="N84" s="649"/>
      <c r="O84" s="649"/>
      <c r="P84" s="649"/>
      <c r="Q84" s="649"/>
      <c r="R84" s="649"/>
      <c r="S84" s="649"/>
      <c r="T84" s="649"/>
      <c r="U84" s="649"/>
      <c r="V84" s="649"/>
      <c r="W84" s="649"/>
      <c r="X84" s="649"/>
      <c r="Y84" s="649"/>
      <c r="Z84" s="649"/>
      <c r="AA84" s="649"/>
      <c r="AB84" s="650"/>
      <c r="AC84" s="340"/>
      <c r="AD84" s="341"/>
      <c r="AE84" s="341"/>
      <c r="AF84" s="341"/>
      <c r="AG84" s="342"/>
      <c r="AH84" s="39"/>
    </row>
    <row r="85" spans="2:36" ht="3" hidden="1" customHeight="1" x14ac:dyDescent="0.25">
      <c r="B85" s="38"/>
      <c r="C85" s="4"/>
      <c r="D85" s="5"/>
      <c r="E85" s="5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8"/>
      <c r="AD85" s="5"/>
      <c r="AE85" s="5"/>
      <c r="AF85" s="5"/>
      <c r="AG85" s="6"/>
      <c r="AH85" s="39"/>
    </row>
    <row r="86" spans="2:36" ht="3" customHeight="1" x14ac:dyDescent="0.25">
      <c r="B86" s="38"/>
      <c r="C86" s="615">
        <f>IF(' Datos de Organizadores '!P4=2,' Derechos de Inscripción '!J29*2,' Derechos de Inscripción '!J29)</f>
        <v>200</v>
      </c>
      <c r="D86" s="616"/>
      <c r="E86" s="616"/>
      <c r="F86" s="617"/>
      <c r="G86" s="328">
        <f>50+C86</f>
        <v>250</v>
      </c>
      <c r="H86" s="329"/>
      <c r="I86" s="329"/>
      <c r="J86" s="330"/>
      <c r="K86" s="641" t="s">
        <v>386</v>
      </c>
      <c r="L86" s="324"/>
      <c r="M86" s="325"/>
      <c r="N86" s="524">
        <v>3856</v>
      </c>
      <c r="O86" s="524"/>
      <c r="P86" s="524"/>
      <c r="Q86" s="524"/>
      <c r="R86" s="260"/>
      <c r="S86" s="260"/>
      <c r="T86" s="260"/>
      <c r="U86" s="260"/>
      <c r="V86" s="324" t="s">
        <v>387</v>
      </c>
      <c r="W86" s="324"/>
      <c r="X86" s="324"/>
      <c r="Y86" s="324"/>
      <c r="Z86" s="324"/>
      <c r="AA86" s="324"/>
      <c r="AB86" s="325"/>
      <c r="AC86" s="580"/>
      <c r="AD86" s="581"/>
      <c r="AE86" s="581"/>
      <c r="AF86" s="581"/>
      <c r="AG86" s="582"/>
      <c r="AH86" s="39"/>
    </row>
    <row r="87" spans="2:36" ht="9" customHeight="1" x14ac:dyDescent="0.25">
      <c r="B87" s="38"/>
      <c r="C87" s="618"/>
      <c r="D87" s="619"/>
      <c r="E87" s="619"/>
      <c r="F87" s="620"/>
      <c r="G87" s="331"/>
      <c r="H87" s="332"/>
      <c r="I87" s="332"/>
      <c r="J87" s="333"/>
      <c r="K87" s="641"/>
      <c r="L87" s="324"/>
      <c r="M87" s="325"/>
      <c r="N87" s="524"/>
      <c r="O87" s="524"/>
      <c r="P87" s="524"/>
      <c r="Q87" s="524"/>
      <c r="R87" s="526">
        <v>49</v>
      </c>
      <c r="S87" s="524"/>
      <c r="T87" s="524"/>
      <c r="U87" s="527"/>
      <c r="V87" s="324"/>
      <c r="W87" s="324"/>
      <c r="X87" s="324"/>
      <c r="Y87" s="324"/>
      <c r="Z87" s="324"/>
      <c r="AA87" s="324"/>
      <c r="AB87" s="325"/>
      <c r="AC87" s="583"/>
      <c r="AD87" s="584"/>
      <c r="AE87" s="584"/>
      <c r="AF87" s="584"/>
      <c r="AG87" s="585"/>
      <c r="AH87" s="39"/>
    </row>
    <row r="88" spans="2:36" ht="9" customHeight="1" x14ac:dyDescent="0.25">
      <c r="B88" s="38"/>
      <c r="C88" s="618"/>
      <c r="D88" s="619"/>
      <c r="E88" s="619"/>
      <c r="F88" s="620"/>
      <c r="G88" s="331"/>
      <c r="H88" s="332"/>
      <c r="I88" s="332"/>
      <c r="J88" s="333"/>
      <c r="K88" s="641"/>
      <c r="L88" s="324"/>
      <c r="M88" s="325"/>
      <c r="N88" s="524"/>
      <c r="O88" s="524"/>
      <c r="P88" s="524"/>
      <c r="Q88" s="524"/>
      <c r="R88" s="526"/>
      <c r="S88" s="524"/>
      <c r="T88" s="524"/>
      <c r="U88" s="527"/>
      <c r="V88" s="324"/>
      <c r="W88" s="324"/>
      <c r="X88" s="324"/>
      <c r="Y88" s="324"/>
      <c r="Z88" s="324"/>
      <c r="AA88" s="324"/>
      <c r="AB88" s="325"/>
      <c r="AC88" s="583"/>
      <c r="AD88" s="584"/>
      <c r="AE88" s="584"/>
      <c r="AF88" s="584"/>
      <c r="AG88" s="585"/>
      <c r="AH88" s="39"/>
    </row>
    <row r="89" spans="2:36" ht="18" customHeight="1" x14ac:dyDescent="0.25">
      <c r="B89" s="38"/>
      <c r="C89" s="618"/>
      <c r="D89" s="619"/>
      <c r="E89" s="619"/>
      <c r="F89" s="620"/>
      <c r="G89" s="331"/>
      <c r="H89" s="332"/>
      <c r="I89" s="332"/>
      <c r="J89" s="333"/>
      <c r="K89" s="641"/>
      <c r="L89" s="324"/>
      <c r="M89" s="325"/>
      <c r="N89" s="524"/>
      <c r="O89" s="524"/>
      <c r="P89" s="524"/>
      <c r="Q89" s="524"/>
      <c r="R89" s="526"/>
      <c r="S89" s="524"/>
      <c r="T89" s="524"/>
      <c r="U89" s="527"/>
      <c r="V89" s="324"/>
      <c r="W89" s="324"/>
      <c r="X89" s="324"/>
      <c r="Y89" s="324"/>
      <c r="Z89" s="324"/>
      <c r="AA89" s="324"/>
      <c r="AB89" s="325"/>
      <c r="AC89" s="583"/>
      <c r="AD89" s="584"/>
      <c r="AE89" s="584"/>
      <c r="AF89" s="584"/>
      <c r="AG89" s="585"/>
      <c r="AH89" s="39"/>
    </row>
    <row r="90" spans="2:36" ht="3" customHeight="1" x14ac:dyDescent="0.25">
      <c r="B90" s="38"/>
      <c r="C90" s="621"/>
      <c r="D90" s="622"/>
      <c r="E90" s="622"/>
      <c r="F90" s="623"/>
      <c r="G90" s="334"/>
      <c r="H90" s="335"/>
      <c r="I90" s="335"/>
      <c r="J90" s="336"/>
      <c r="K90" s="642"/>
      <c r="L90" s="326"/>
      <c r="M90" s="327"/>
      <c r="N90" s="525"/>
      <c r="O90" s="525"/>
      <c r="P90" s="525"/>
      <c r="Q90" s="525"/>
      <c r="R90" s="528"/>
      <c r="S90" s="525"/>
      <c r="T90" s="525"/>
      <c r="U90" s="529"/>
      <c r="V90" s="326"/>
      <c r="W90" s="326"/>
      <c r="X90" s="326"/>
      <c r="Y90" s="326"/>
      <c r="Z90" s="326"/>
      <c r="AA90" s="326"/>
      <c r="AB90" s="327"/>
      <c r="AC90" s="586"/>
      <c r="AD90" s="587"/>
      <c r="AE90" s="587"/>
      <c r="AF90" s="587"/>
      <c r="AG90" s="588"/>
      <c r="AH90" s="39"/>
    </row>
    <row r="91" spans="2:36" ht="5.25" customHeight="1" thickBot="1" x14ac:dyDescent="0.3">
      <c r="B91" s="38"/>
      <c r="C91" s="7"/>
      <c r="D91" s="8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46"/>
      <c r="AB91" s="546"/>
      <c r="AC91" s="546"/>
      <c r="AD91" s="546"/>
      <c r="AE91" s="546"/>
      <c r="AF91" s="546"/>
      <c r="AG91" s="546"/>
      <c r="AH91" s="39"/>
    </row>
    <row r="92" spans="2:36" ht="13.95" customHeight="1" x14ac:dyDescent="0.25">
      <c r="B92" s="141"/>
      <c r="C92" s="604" t="s">
        <v>295</v>
      </c>
      <c r="D92" s="604"/>
      <c r="E92" s="604"/>
      <c r="F92" s="604"/>
      <c r="G92" s="604"/>
      <c r="H92" s="604"/>
      <c r="I92" s="604"/>
      <c r="J92" s="604"/>
      <c r="K92" s="604"/>
      <c r="L92" s="604"/>
      <c r="M92" s="604"/>
      <c r="N92" s="604"/>
      <c r="O92" s="604"/>
      <c r="P92" s="604"/>
      <c r="Q92" s="604"/>
      <c r="R92" s="595" t="s">
        <v>236</v>
      </c>
      <c r="S92" s="596"/>
      <c r="T92" s="596"/>
      <c r="U92" s="596"/>
      <c r="V92" s="596"/>
      <c r="W92" s="596"/>
      <c r="X92" s="596"/>
      <c r="Y92" s="597"/>
      <c r="Z92" s="576"/>
      <c r="AA92" s="576"/>
      <c r="AB92" s="576"/>
      <c r="AC92" s="576"/>
      <c r="AD92" s="576"/>
      <c r="AE92" s="576"/>
      <c r="AF92" s="576"/>
      <c r="AG92" s="577"/>
      <c r="AH92" s="142"/>
      <c r="AI92" s="160"/>
      <c r="AJ92" s="77"/>
    </row>
    <row r="93" spans="2:36" ht="13.95" customHeight="1" x14ac:dyDescent="0.25">
      <c r="B93" s="38"/>
      <c r="C93" s="605"/>
      <c r="D93" s="605"/>
      <c r="E93" s="605"/>
      <c r="F93" s="605"/>
      <c r="G93" s="605"/>
      <c r="H93" s="605"/>
      <c r="I93" s="605"/>
      <c r="J93" s="605"/>
      <c r="K93" s="605"/>
      <c r="L93" s="605"/>
      <c r="M93" s="605"/>
      <c r="N93" s="605"/>
      <c r="O93" s="605"/>
      <c r="P93" s="605"/>
      <c r="Q93" s="605"/>
      <c r="R93" s="598"/>
      <c r="S93" s="599"/>
      <c r="T93" s="599"/>
      <c r="U93" s="599"/>
      <c r="V93" s="599"/>
      <c r="W93" s="599"/>
      <c r="X93" s="599"/>
      <c r="Y93" s="600"/>
      <c r="Z93" s="578"/>
      <c r="AA93" s="578"/>
      <c r="AB93" s="578"/>
      <c r="AC93" s="578"/>
      <c r="AD93" s="578"/>
      <c r="AE93" s="578"/>
      <c r="AF93" s="578"/>
      <c r="AG93" s="579"/>
      <c r="AH93" s="39"/>
      <c r="AI93" s="160"/>
      <c r="AJ93" s="77"/>
    </row>
    <row r="94" spans="2:36" ht="13.95" customHeight="1" x14ac:dyDescent="0.25">
      <c r="B94" s="38"/>
      <c r="C94" s="605"/>
      <c r="D94" s="605"/>
      <c r="E94" s="605"/>
      <c r="F94" s="605"/>
      <c r="G94" s="605"/>
      <c r="H94" s="605"/>
      <c r="I94" s="605"/>
      <c r="J94" s="605"/>
      <c r="K94" s="605"/>
      <c r="L94" s="605"/>
      <c r="M94" s="605"/>
      <c r="N94" s="605"/>
      <c r="O94" s="605"/>
      <c r="P94" s="605"/>
      <c r="Q94" s="605"/>
      <c r="R94" s="231"/>
      <c r="S94" s="230"/>
      <c r="T94" s="230"/>
      <c r="U94" s="230"/>
      <c r="V94" s="230"/>
      <c r="W94" s="230"/>
      <c r="X94" s="230"/>
      <c r="Y94" s="232"/>
      <c r="Z94" s="578"/>
      <c r="AA94" s="578"/>
      <c r="AB94" s="578"/>
      <c r="AC94" s="578"/>
      <c r="AD94" s="578"/>
      <c r="AE94" s="578"/>
      <c r="AF94" s="578"/>
      <c r="AG94" s="579"/>
      <c r="AH94" s="39"/>
      <c r="AI94" s="77"/>
      <c r="AJ94" s="77"/>
    </row>
    <row r="95" spans="2:36" ht="9.75" customHeight="1" x14ac:dyDescent="0.25">
      <c r="B95" s="38"/>
      <c r="C95" s="605"/>
      <c r="D95" s="605"/>
      <c r="E95" s="605"/>
      <c r="F95" s="605"/>
      <c r="G95" s="605"/>
      <c r="H95" s="605"/>
      <c r="I95" s="605"/>
      <c r="J95" s="605"/>
      <c r="K95" s="605"/>
      <c r="L95" s="605"/>
      <c r="M95" s="605"/>
      <c r="N95" s="605"/>
      <c r="O95" s="605"/>
      <c r="P95" s="605"/>
      <c r="Q95" s="605"/>
      <c r="R95" s="231"/>
      <c r="S95" s="230"/>
      <c r="T95" s="230"/>
      <c r="U95" s="230"/>
      <c r="V95" s="230"/>
      <c r="W95" s="230"/>
      <c r="X95" s="230"/>
      <c r="Y95" s="232"/>
      <c r="Z95" s="578"/>
      <c r="AA95" s="578"/>
      <c r="AB95" s="578"/>
      <c r="AC95" s="578"/>
      <c r="AD95" s="578"/>
      <c r="AE95" s="578"/>
      <c r="AF95" s="578"/>
      <c r="AG95" s="579"/>
      <c r="AH95" s="39"/>
      <c r="AI95" s="77"/>
      <c r="AJ95" s="77"/>
    </row>
    <row r="96" spans="2:36" ht="15" customHeight="1" x14ac:dyDescent="0.25">
      <c r="B96" s="38"/>
      <c r="C96" s="605"/>
      <c r="D96" s="605"/>
      <c r="E96" s="605"/>
      <c r="F96" s="605"/>
      <c r="G96" s="605"/>
      <c r="H96" s="605"/>
      <c r="I96" s="605"/>
      <c r="J96" s="605"/>
      <c r="K96" s="605"/>
      <c r="L96" s="605"/>
      <c r="M96" s="605"/>
      <c r="N96" s="605"/>
      <c r="O96" s="605"/>
      <c r="P96" s="605"/>
      <c r="Q96" s="605"/>
      <c r="R96" s="231"/>
      <c r="S96" s="230"/>
      <c r="T96" s="230"/>
      <c r="U96" s="230"/>
      <c r="V96" s="230"/>
      <c r="W96" s="230"/>
      <c r="X96" s="230"/>
      <c r="Y96" s="232"/>
      <c r="Z96" s="578"/>
      <c r="AA96" s="578"/>
      <c r="AB96" s="578"/>
      <c r="AC96" s="578"/>
      <c r="AD96" s="578"/>
      <c r="AE96" s="578"/>
      <c r="AF96" s="578"/>
      <c r="AG96" s="579"/>
      <c r="AH96" s="39"/>
      <c r="AI96" s="77"/>
      <c r="AJ96" s="77"/>
    </row>
    <row r="97" spans="2:36" ht="12.75" customHeight="1" x14ac:dyDescent="0.15">
      <c r="B97" s="38"/>
      <c r="C97" s="605"/>
      <c r="D97" s="605"/>
      <c r="E97" s="605"/>
      <c r="F97" s="605"/>
      <c r="G97" s="605"/>
      <c r="H97" s="605"/>
      <c r="I97" s="605"/>
      <c r="J97" s="605"/>
      <c r="K97" s="605"/>
      <c r="L97" s="605"/>
      <c r="M97" s="605"/>
      <c r="N97" s="605"/>
      <c r="O97" s="605"/>
      <c r="P97" s="605"/>
      <c r="Q97" s="605"/>
      <c r="R97" s="231"/>
      <c r="S97" s="230"/>
      <c r="T97" s="230"/>
      <c r="U97" s="230"/>
      <c r="V97" s="230"/>
      <c r="W97" s="230"/>
      <c r="X97" s="230"/>
      <c r="Y97" s="232"/>
      <c r="Z97" s="639" t="s">
        <v>100</v>
      </c>
      <c r="AA97" s="639"/>
      <c r="AB97" s="639"/>
      <c r="AC97" s="639"/>
      <c r="AD97" s="639"/>
      <c r="AE97" s="639"/>
      <c r="AF97" s="639"/>
      <c r="AG97" s="640"/>
      <c r="AH97" s="39"/>
      <c r="AI97" s="160"/>
    </row>
    <row r="98" spans="2:36" ht="12.75" customHeight="1" thickBot="1" x14ac:dyDescent="0.2">
      <c r="B98" s="38"/>
      <c r="C98" s="605"/>
      <c r="D98" s="605"/>
      <c r="E98" s="605"/>
      <c r="F98" s="605"/>
      <c r="G98" s="605"/>
      <c r="H98" s="605"/>
      <c r="I98" s="605"/>
      <c r="J98" s="605"/>
      <c r="K98" s="605"/>
      <c r="L98" s="605"/>
      <c r="M98" s="605"/>
      <c r="N98" s="605"/>
      <c r="O98" s="605"/>
      <c r="P98" s="605"/>
      <c r="Q98" s="605"/>
      <c r="R98" s="233"/>
      <c r="S98" s="234"/>
      <c r="T98" s="234"/>
      <c r="U98" s="234"/>
      <c r="V98" s="234"/>
      <c r="W98" s="234"/>
      <c r="X98" s="234"/>
      <c r="Y98" s="235"/>
      <c r="Z98" s="574" t="s">
        <v>196</v>
      </c>
      <c r="AA98" s="574"/>
      <c r="AB98" s="574"/>
      <c r="AC98" s="574"/>
      <c r="AD98" s="574"/>
      <c r="AE98" s="574"/>
      <c r="AF98" s="574"/>
      <c r="AG98" s="575"/>
      <c r="AH98" s="39"/>
      <c r="AI98" s="160"/>
      <c r="AJ98" s="77"/>
    </row>
    <row r="99" spans="2:36" ht="5.25" customHeight="1" x14ac:dyDescent="0.25">
      <c r="B99" s="38"/>
      <c r="C99" s="605"/>
      <c r="D99" s="605"/>
      <c r="E99" s="605"/>
      <c r="F99" s="605"/>
      <c r="G99" s="605"/>
      <c r="H99" s="605"/>
      <c r="I99" s="605"/>
      <c r="J99" s="605"/>
      <c r="K99" s="605"/>
      <c r="L99" s="605"/>
      <c r="M99" s="605"/>
      <c r="N99" s="605"/>
      <c r="O99" s="605"/>
      <c r="P99" s="605"/>
      <c r="Q99" s="605"/>
      <c r="R99" s="230"/>
      <c r="S99" s="230"/>
      <c r="T99" s="230"/>
      <c r="U99" s="230"/>
      <c r="V99" s="230"/>
      <c r="W99" s="230"/>
      <c r="X99" s="230"/>
      <c r="Y99" s="5"/>
      <c r="Z99" s="5"/>
      <c r="AA99" s="5"/>
      <c r="AB99" s="5"/>
      <c r="AC99" s="5"/>
      <c r="AD99" s="5"/>
      <c r="AE99" s="5"/>
      <c r="AF99" s="5"/>
      <c r="AG99" s="5"/>
      <c r="AH99" s="39"/>
      <c r="AI99" s="143"/>
    </row>
    <row r="100" spans="2:36" ht="3.75" customHeight="1" x14ac:dyDescent="0.25">
      <c r="B100" s="38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62"/>
      <c r="AI100" s="143"/>
    </row>
    <row r="101" spans="2:36" ht="9.75" hidden="1" customHeight="1" x14ac:dyDescent="0.25">
      <c r="B101" s="38"/>
      <c r="C101" s="230"/>
      <c r="D101" s="230"/>
      <c r="E101" s="230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0"/>
      <c r="S101" s="230"/>
      <c r="T101" s="230"/>
      <c r="U101" s="230"/>
      <c r="V101" s="230"/>
      <c r="W101" s="230"/>
      <c r="X101" s="230"/>
      <c r="Y101" s="140"/>
      <c r="Z101" s="140"/>
      <c r="AA101" s="140"/>
      <c r="AB101" s="140"/>
      <c r="AC101" s="140"/>
      <c r="AD101" s="140"/>
      <c r="AE101" s="140"/>
      <c r="AF101" s="140"/>
      <c r="AG101" s="170"/>
      <c r="AH101" s="39"/>
      <c r="AI101" s="143"/>
    </row>
    <row r="102" spans="2:36" ht="7.5" hidden="1" customHeight="1" x14ac:dyDescent="0.25">
      <c r="B102" s="38"/>
      <c r="C102" s="230"/>
      <c r="D102" s="230"/>
      <c r="E102" s="230"/>
      <c r="F102" s="230"/>
      <c r="G102" s="230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140"/>
      <c r="Z102" s="140"/>
      <c r="AA102" s="140"/>
      <c r="AB102" s="140"/>
      <c r="AC102" s="140"/>
      <c r="AD102" s="140"/>
      <c r="AE102" s="140"/>
      <c r="AF102" s="140"/>
      <c r="AG102" s="170"/>
      <c r="AH102" s="39"/>
      <c r="AI102" s="143"/>
    </row>
    <row r="103" spans="2:36" ht="0.75" customHeight="1" x14ac:dyDescent="0.25">
      <c r="B103" s="38"/>
      <c r="C103" s="230"/>
      <c r="D103" s="230"/>
      <c r="E103" s="230"/>
      <c r="F103" s="230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/>
      <c r="S103" s="230"/>
      <c r="T103" s="230"/>
      <c r="U103" s="230"/>
      <c r="V103" s="230"/>
      <c r="W103" s="230"/>
      <c r="X103" s="230"/>
      <c r="Y103" s="140"/>
      <c r="Z103" s="140"/>
      <c r="AA103" s="140"/>
      <c r="AB103" s="140"/>
      <c r="AC103" s="140"/>
      <c r="AD103" s="140"/>
      <c r="AE103" s="140"/>
      <c r="AF103" s="140"/>
      <c r="AG103" s="184"/>
      <c r="AH103" s="39"/>
      <c r="AI103" s="143"/>
    </row>
    <row r="104" spans="2:36" ht="3.75" hidden="1" customHeight="1" x14ac:dyDescent="0.25">
      <c r="B104" s="38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69"/>
      <c r="AH104" s="39"/>
      <c r="AI104" s="143"/>
    </row>
    <row r="105" spans="2:36" ht="1.5" customHeight="1" x14ac:dyDescent="0.25">
      <c r="B105" s="38"/>
      <c r="C105" s="5"/>
      <c r="D105" s="1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62"/>
      <c r="AI105" s="143"/>
    </row>
    <row r="106" spans="2:36" ht="15.75" hidden="1" customHeight="1" x14ac:dyDescent="0.25">
      <c r="B106" s="125"/>
      <c r="C106" s="95"/>
      <c r="D106" s="126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117"/>
      <c r="R106" s="117"/>
      <c r="S106" s="117"/>
      <c r="T106" s="117"/>
      <c r="U106" s="117"/>
      <c r="V106" s="117"/>
      <c r="W106" s="117"/>
      <c r="X106" s="117"/>
      <c r="Y106" s="123"/>
      <c r="Z106" s="123"/>
      <c r="AA106" s="123"/>
      <c r="AB106" s="123"/>
      <c r="AC106" s="123"/>
      <c r="AD106" s="123"/>
      <c r="AE106" s="123"/>
      <c r="AF106" s="123"/>
      <c r="AG106" s="169"/>
      <c r="AH106" s="127"/>
      <c r="AI106" s="143"/>
    </row>
    <row r="107" spans="2:36" ht="15.75" hidden="1" customHeight="1" x14ac:dyDescent="0.25">
      <c r="B107" s="38"/>
      <c r="C107" s="5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69"/>
      <c r="AH107" s="39"/>
      <c r="AI107" s="143"/>
    </row>
    <row r="108" spans="2:36" ht="15.75" hidden="1" customHeight="1" x14ac:dyDescent="0.25">
      <c r="B108" s="38"/>
      <c r="C108" s="5"/>
      <c r="D108" s="1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69"/>
      <c r="AH108" s="39"/>
      <c r="AI108" s="143"/>
    </row>
    <row r="109" spans="2:36" ht="15.75" hidden="1" customHeight="1" x14ac:dyDescent="0.25">
      <c r="B109" s="38"/>
      <c r="C109" s="5"/>
      <c r="D109" s="1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69"/>
      <c r="AH109" s="39"/>
      <c r="AI109" s="143"/>
    </row>
    <row r="110" spans="2:36" ht="15.75" hidden="1" customHeight="1" x14ac:dyDescent="0.25">
      <c r="B110" s="38"/>
      <c r="C110" s="5"/>
      <c r="D110" s="1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69"/>
      <c r="AH110" s="39"/>
      <c r="AI110" s="143"/>
    </row>
    <row r="111" spans="2:36" ht="15.75" hidden="1" customHeight="1" x14ac:dyDescent="0.25">
      <c r="B111" s="38"/>
      <c r="C111" s="5"/>
      <c r="D111" s="1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69"/>
      <c r="AH111" s="39"/>
      <c r="AI111" s="143"/>
    </row>
    <row r="112" spans="2:36" ht="15.75" hidden="1" customHeight="1" x14ac:dyDescent="0.25">
      <c r="B112" s="38"/>
      <c r="C112" s="5"/>
      <c r="D112" s="1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69"/>
      <c r="AH112" s="39"/>
      <c r="AI112" s="143"/>
    </row>
    <row r="113" spans="2:35" ht="15.75" hidden="1" customHeight="1" x14ac:dyDescent="0.25">
      <c r="B113" s="125"/>
      <c r="C113" s="95"/>
      <c r="D113" s="126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71"/>
      <c r="AH113" s="127"/>
      <c r="AI113" s="143"/>
    </row>
    <row r="114" spans="2:35" ht="0.75" customHeight="1" x14ac:dyDescent="0.25">
      <c r="B114" s="174"/>
      <c r="C114" s="144"/>
      <c r="D114" s="144"/>
      <c r="E114" s="144"/>
      <c r="F114" s="144"/>
      <c r="G114" s="145"/>
      <c r="H114" s="145"/>
      <c r="I114" s="145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72"/>
      <c r="AH114" s="172"/>
      <c r="AI114" s="77"/>
    </row>
    <row r="115" spans="2:35" ht="15" customHeight="1" x14ac:dyDescent="0.25">
      <c r="B115" s="17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 t="b">
        <v>1</v>
      </c>
      <c r="AH115" s="237">
        <v>34700</v>
      </c>
    </row>
    <row r="116" spans="2:35" ht="11.25" customHeight="1" x14ac:dyDescent="0.25">
      <c r="B116" s="38"/>
      <c r="C116" s="5"/>
      <c r="D116" s="5"/>
      <c r="E116" s="5"/>
      <c r="F116" s="5"/>
      <c r="G116" s="427">
        <v>41291.042360185187</v>
      </c>
      <c r="H116" s="427"/>
      <c r="I116" s="427"/>
      <c r="J116" s="427"/>
      <c r="K116" s="44"/>
      <c r="L116" s="428" t="s">
        <v>109</v>
      </c>
      <c r="M116" s="428"/>
      <c r="N116" s="428"/>
      <c r="O116" s="428"/>
      <c r="P116" s="428"/>
      <c r="Q116" s="428"/>
      <c r="R116" s="428"/>
      <c r="S116" s="428"/>
      <c r="T116" s="428"/>
      <c r="U116" s="428"/>
      <c r="V116" s="428"/>
      <c r="W116" s="428"/>
      <c r="X116" s="428"/>
      <c r="Y116" s="428"/>
      <c r="Z116" s="44"/>
      <c r="AA116" s="44"/>
      <c r="AB116" s="44"/>
      <c r="AC116" s="44"/>
      <c r="AD116" s="44"/>
      <c r="AE116" s="44"/>
      <c r="AF116" s="44"/>
      <c r="AG116" s="44"/>
      <c r="AH116" s="39"/>
    </row>
    <row r="117" spans="2:35" ht="5.25" customHeight="1" x14ac:dyDescent="0.25"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39"/>
    </row>
    <row r="118" spans="2:35" ht="15" customHeight="1" x14ac:dyDescent="0.25">
      <c r="B118" s="38"/>
      <c r="C118" s="5"/>
      <c r="D118" s="5"/>
      <c r="E118" s="5"/>
      <c r="F118" s="5"/>
      <c r="G118" s="44"/>
      <c r="H118" s="44"/>
      <c r="I118" s="44"/>
      <c r="J118" s="44"/>
      <c r="K118" s="44"/>
      <c r="L118" s="429" t="str">
        <f>L14</f>
        <v>RALLYCRONOS 2021</v>
      </c>
      <c r="M118" s="429"/>
      <c r="N118" s="429"/>
      <c r="O118" s="429"/>
      <c r="P118" s="429"/>
      <c r="Q118" s="429"/>
      <c r="R118" s="429"/>
      <c r="S118" s="429"/>
      <c r="T118" s="429"/>
      <c r="U118" s="429"/>
      <c r="V118" s="429"/>
      <c r="W118" s="429"/>
      <c r="X118" s="429"/>
      <c r="Y118" s="429"/>
      <c r="Z118" s="44"/>
      <c r="AA118" s="44"/>
      <c r="AB118" s="44"/>
      <c r="AC118" s="44"/>
      <c r="AD118" s="44"/>
      <c r="AE118" s="44"/>
      <c r="AF118" s="44"/>
      <c r="AG118" s="44"/>
      <c r="AH118" s="39"/>
    </row>
    <row r="119" spans="2:35" ht="3.75" customHeight="1" x14ac:dyDescent="0.25">
      <c r="B119" s="38"/>
      <c r="C119" s="5"/>
      <c r="D119" s="5"/>
      <c r="E119" s="5"/>
      <c r="F119" s="5"/>
      <c r="G119" s="5"/>
      <c r="H119" s="129"/>
      <c r="I119" s="129"/>
      <c r="J119" s="129"/>
      <c r="K119" s="129"/>
      <c r="L119" s="429"/>
      <c r="M119" s="429"/>
      <c r="N119" s="429"/>
      <c r="O119" s="429"/>
      <c r="P119" s="429"/>
      <c r="Q119" s="429"/>
      <c r="R119" s="429"/>
      <c r="S119" s="429"/>
      <c r="T119" s="429"/>
      <c r="U119" s="429"/>
      <c r="V119" s="429"/>
      <c r="W119" s="429"/>
      <c r="X119" s="429"/>
      <c r="Y119" s="429"/>
      <c r="Z119" s="129"/>
      <c r="AA119" s="129"/>
      <c r="AB119" s="129"/>
      <c r="AC119" s="129"/>
      <c r="AD119" s="129"/>
      <c r="AE119" s="129"/>
      <c r="AF119" s="129"/>
      <c r="AG119" s="129"/>
      <c r="AH119" s="39"/>
    </row>
    <row r="120" spans="2:35" ht="4.5" customHeight="1" x14ac:dyDescent="0.25">
      <c r="B120" s="40">
        <v>3</v>
      </c>
      <c r="C120" s="5"/>
      <c r="D120" s="5"/>
      <c r="E120" s="5"/>
      <c r="F120" s="5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39"/>
    </row>
    <row r="121" spans="2:35" ht="10.5" customHeight="1" x14ac:dyDescent="0.25">
      <c r="B121" s="40"/>
      <c r="C121" s="417" t="s">
        <v>20</v>
      </c>
      <c r="D121" s="418"/>
      <c r="E121" s="418"/>
      <c r="F121" s="418"/>
      <c r="G121" s="418"/>
      <c r="H121" s="418"/>
      <c r="I121" s="418"/>
      <c r="J121" s="418"/>
      <c r="K121" s="418"/>
      <c r="L121" s="418"/>
      <c r="M121" s="418"/>
      <c r="N121" s="418"/>
      <c r="O121" s="418"/>
      <c r="P121" s="418"/>
      <c r="Q121" s="418"/>
      <c r="R121" s="418"/>
      <c r="S121" s="418"/>
      <c r="T121" s="418"/>
      <c r="U121" s="418"/>
      <c r="V121" s="418"/>
      <c r="W121" s="418"/>
      <c r="X121" s="419"/>
      <c r="Y121" s="103"/>
      <c r="Z121" s="417" t="s">
        <v>82</v>
      </c>
      <c r="AA121" s="418"/>
      <c r="AB121" s="418"/>
      <c r="AC121" s="418"/>
      <c r="AD121" s="418"/>
      <c r="AE121" s="418"/>
      <c r="AF121" s="418"/>
      <c r="AG121" s="419"/>
      <c r="AH121" s="39"/>
    </row>
    <row r="122" spans="2:35" ht="6.75" customHeight="1" x14ac:dyDescent="0.25">
      <c r="B122" s="40"/>
      <c r="C122" s="421" t="str">
        <f>C18</f>
        <v>I - RALLYCRONO COMARCA DE NIJAR - COSTA DE ALMERIA</v>
      </c>
      <c r="D122" s="422"/>
      <c r="E122" s="422"/>
      <c r="F122" s="422"/>
      <c r="G122" s="422"/>
      <c r="H122" s="422"/>
      <c r="I122" s="422"/>
      <c r="J122" s="422"/>
      <c r="K122" s="422"/>
      <c r="L122" s="422"/>
      <c r="M122" s="422"/>
      <c r="N122" s="422"/>
      <c r="O122" s="422"/>
      <c r="P122" s="422"/>
      <c r="Q122" s="422"/>
      <c r="R122" s="422"/>
      <c r="S122" s="422"/>
      <c r="T122" s="422"/>
      <c r="U122" s="422"/>
      <c r="V122" s="422"/>
      <c r="W122" s="422"/>
      <c r="X122" s="423"/>
      <c r="Y122" s="103"/>
      <c r="Z122" s="430" t="str">
        <f>Z18</f>
        <v>01-02/05/2021</v>
      </c>
      <c r="AA122" s="431"/>
      <c r="AB122" s="431"/>
      <c r="AC122" s="431"/>
      <c r="AD122" s="431"/>
      <c r="AE122" s="431"/>
      <c r="AF122" s="431"/>
      <c r="AG122" s="432"/>
      <c r="AH122" s="39"/>
    </row>
    <row r="123" spans="2:35" ht="13.5" customHeight="1" x14ac:dyDescent="0.25">
      <c r="B123" s="40"/>
      <c r="C123" s="424"/>
      <c r="D123" s="425"/>
      <c r="E123" s="425"/>
      <c r="F123" s="425"/>
      <c r="G123" s="425"/>
      <c r="H123" s="425"/>
      <c r="I123" s="425"/>
      <c r="J123" s="425"/>
      <c r="K123" s="425"/>
      <c r="L123" s="425"/>
      <c r="M123" s="425"/>
      <c r="N123" s="425"/>
      <c r="O123" s="425"/>
      <c r="P123" s="425"/>
      <c r="Q123" s="425"/>
      <c r="R123" s="425"/>
      <c r="S123" s="425"/>
      <c r="T123" s="425"/>
      <c r="U123" s="425"/>
      <c r="V123" s="425"/>
      <c r="W123" s="425"/>
      <c r="X123" s="426"/>
      <c r="Y123" s="103"/>
      <c r="Z123" s="433"/>
      <c r="AA123" s="434"/>
      <c r="AB123" s="434"/>
      <c r="AC123" s="434"/>
      <c r="AD123" s="434"/>
      <c r="AE123" s="434"/>
      <c r="AF123" s="434"/>
      <c r="AG123" s="435"/>
      <c r="AH123" s="39"/>
    </row>
    <row r="124" spans="2:35" ht="13.5" customHeight="1" thickBot="1" x14ac:dyDescent="0.3">
      <c r="B124" s="40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67"/>
      <c r="AA124" s="167"/>
      <c r="AB124" s="167"/>
      <c r="AC124" s="167"/>
      <c r="AD124" s="167"/>
      <c r="AE124" s="167"/>
      <c r="AF124" s="167"/>
      <c r="AG124" s="167"/>
      <c r="AH124" s="39"/>
    </row>
    <row r="125" spans="2:35" ht="6.75" customHeight="1" x14ac:dyDescent="0.25">
      <c r="B125" s="38"/>
      <c r="C125" s="644" t="s">
        <v>80</v>
      </c>
      <c r="D125" s="644"/>
      <c r="E125" s="644"/>
      <c r="F125" s="644"/>
      <c r="G125" s="548" t="str">
        <f>CONCATENATE(D44," ",L44," ",V44)</f>
        <v xml:space="preserve">  </v>
      </c>
      <c r="H125" s="548"/>
      <c r="I125" s="548"/>
      <c r="J125" s="548"/>
      <c r="K125" s="548"/>
      <c r="L125" s="548"/>
      <c r="M125" s="548"/>
      <c r="N125" s="548"/>
      <c r="O125" s="548"/>
      <c r="P125" s="548"/>
      <c r="Q125" s="548"/>
      <c r="R125" s="548"/>
      <c r="S125" s="548"/>
      <c r="T125" s="548"/>
      <c r="U125" s="548"/>
      <c r="V125" s="548"/>
      <c r="W125" s="548"/>
      <c r="X125" s="548"/>
      <c r="Y125" s="187"/>
      <c r="Z125" s="555" t="s">
        <v>172</v>
      </c>
      <c r="AA125" s="556"/>
      <c r="AB125" s="556"/>
      <c r="AC125" s="557"/>
      <c r="AD125" s="178"/>
      <c r="AE125" s="449" t="s">
        <v>72</v>
      </c>
      <c r="AF125" s="450"/>
      <c r="AG125" s="451"/>
      <c r="AH125" s="39"/>
    </row>
    <row r="126" spans="2:35" ht="6.75" customHeight="1" thickBot="1" x14ac:dyDescent="0.3">
      <c r="B126" s="38"/>
      <c r="C126" s="644"/>
      <c r="D126" s="644"/>
      <c r="E126" s="644"/>
      <c r="F126" s="644"/>
      <c r="G126" s="548"/>
      <c r="H126" s="548"/>
      <c r="I126" s="548"/>
      <c r="J126" s="548"/>
      <c r="K126" s="548"/>
      <c r="L126" s="548"/>
      <c r="M126" s="548"/>
      <c r="N126" s="548"/>
      <c r="O126" s="548"/>
      <c r="P126" s="548"/>
      <c r="Q126" s="548"/>
      <c r="R126" s="548"/>
      <c r="S126" s="548"/>
      <c r="T126" s="548"/>
      <c r="U126" s="548"/>
      <c r="V126" s="548"/>
      <c r="W126" s="548"/>
      <c r="X126" s="548"/>
      <c r="Y126" s="187"/>
      <c r="Z126" s="558"/>
      <c r="AA126" s="559"/>
      <c r="AB126" s="559"/>
      <c r="AC126" s="560"/>
      <c r="AD126" s="178"/>
      <c r="AE126" s="452"/>
      <c r="AF126" s="453"/>
      <c r="AG126" s="454"/>
      <c r="AH126" s="39"/>
    </row>
    <row r="127" spans="2:35" ht="6.75" customHeight="1" x14ac:dyDescent="0.25">
      <c r="B127" s="38"/>
      <c r="C127" s="644"/>
      <c r="D127" s="644"/>
      <c r="E127" s="644"/>
      <c r="F127" s="644"/>
      <c r="G127" s="548"/>
      <c r="H127" s="548"/>
      <c r="I127" s="548"/>
      <c r="J127" s="548"/>
      <c r="K127" s="548"/>
      <c r="L127" s="548"/>
      <c r="M127" s="548"/>
      <c r="N127" s="548"/>
      <c r="O127" s="548"/>
      <c r="P127" s="548"/>
      <c r="Q127" s="548"/>
      <c r="R127" s="548"/>
      <c r="S127" s="548"/>
      <c r="T127" s="548"/>
      <c r="U127" s="548"/>
      <c r="V127" s="548"/>
      <c r="W127" s="548"/>
      <c r="X127" s="548"/>
      <c r="Y127" s="187"/>
      <c r="Z127" s="606" t="str">
        <f>CONCATENATE(Q68," ",U68)</f>
        <v xml:space="preserve"> </v>
      </c>
      <c r="AA127" s="607"/>
      <c r="AB127" s="607"/>
      <c r="AC127" s="608"/>
      <c r="AD127" s="179"/>
      <c r="AE127" s="549">
        <f>AE25</f>
        <v>0</v>
      </c>
      <c r="AF127" s="550"/>
      <c r="AG127" s="551"/>
      <c r="AH127" s="39"/>
    </row>
    <row r="128" spans="2:35" ht="6.75" customHeight="1" x14ac:dyDescent="0.25">
      <c r="B128" s="38"/>
      <c r="C128" s="176"/>
      <c r="D128" s="176"/>
      <c r="E128" s="176"/>
      <c r="F128" s="176"/>
      <c r="G128" s="176"/>
      <c r="H128" s="176"/>
      <c r="I128" s="176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609"/>
      <c r="AA128" s="610"/>
      <c r="AB128" s="610"/>
      <c r="AC128" s="611"/>
      <c r="AD128" s="179"/>
      <c r="AE128" s="549"/>
      <c r="AF128" s="550"/>
      <c r="AG128" s="551"/>
      <c r="AH128" s="39"/>
    </row>
    <row r="129" spans="1:36" ht="6.75" customHeight="1" x14ac:dyDescent="0.25">
      <c r="B129" s="38"/>
      <c r="C129" s="643" t="s">
        <v>155</v>
      </c>
      <c r="D129" s="643"/>
      <c r="E129" s="643"/>
      <c r="F129" s="643"/>
      <c r="G129" s="547" t="str">
        <f>CONCATENATE(C64," ",C66)</f>
        <v xml:space="preserve"> </v>
      </c>
      <c r="H129" s="547"/>
      <c r="I129" s="547"/>
      <c r="J129" s="547"/>
      <c r="K129" s="547"/>
      <c r="L129" s="547"/>
      <c r="M129" s="547"/>
      <c r="N129" s="547"/>
      <c r="O129" s="547"/>
      <c r="P129" s="547"/>
      <c r="Q129" s="547"/>
      <c r="R129" s="547"/>
      <c r="S129" s="547"/>
      <c r="T129" s="547"/>
      <c r="U129" s="547"/>
      <c r="V129" s="547"/>
      <c r="W129" s="547"/>
      <c r="X129" s="547"/>
      <c r="Y129" s="185"/>
      <c r="Z129" s="609"/>
      <c r="AA129" s="610"/>
      <c r="AB129" s="610"/>
      <c r="AC129" s="611"/>
      <c r="AD129" s="179"/>
      <c r="AE129" s="549"/>
      <c r="AF129" s="550"/>
      <c r="AG129" s="551"/>
      <c r="AH129" s="39"/>
    </row>
    <row r="130" spans="1:36" ht="6.75" customHeight="1" x14ac:dyDescent="0.25">
      <c r="B130" s="38"/>
      <c r="C130" s="643"/>
      <c r="D130" s="643"/>
      <c r="E130" s="643"/>
      <c r="F130" s="643"/>
      <c r="G130" s="547"/>
      <c r="H130" s="547"/>
      <c r="I130" s="547"/>
      <c r="J130" s="547"/>
      <c r="K130" s="547"/>
      <c r="L130" s="547"/>
      <c r="M130" s="547"/>
      <c r="N130" s="547"/>
      <c r="O130" s="547"/>
      <c r="P130" s="547"/>
      <c r="Q130" s="547"/>
      <c r="R130" s="547"/>
      <c r="S130" s="547"/>
      <c r="T130" s="547"/>
      <c r="U130" s="547"/>
      <c r="V130" s="547"/>
      <c r="W130" s="547"/>
      <c r="X130" s="547"/>
      <c r="Y130" s="185"/>
      <c r="Z130" s="609"/>
      <c r="AA130" s="610"/>
      <c r="AB130" s="610"/>
      <c r="AC130" s="611"/>
      <c r="AD130" s="179"/>
      <c r="AE130" s="549"/>
      <c r="AF130" s="550"/>
      <c r="AG130" s="551"/>
      <c r="AH130" s="39"/>
    </row>
    <row r="131" spans="1:36" ht="6" customHeight="1" x14ac:dyDescent="0.25">
      <c r="B131" s="38"/>
      <c r="C131" s="643"/>
      <c r="D131" s="643"/>
      <c r="E131" s="643"/>
      <c r="F131" s="643"/>
      <c r="G131" s="547"/>
      <c r="H131" s="547"/>
      <c r="I131" s="547"/>
      <c r="J131" s="547"/>
      <c r="K131" s="547"/>
      <c r="L131" s="547"/>
      <c r="M131" s="547"/>
      <c r="N131" s="547"/>
      <c r="O131" s="547"/>
      <c r="P131" s="547"/>
      <c r="Q131" s="547"/>
      <c r="R131" s="547"/>
      <c r="S131" s="547"/>
      <c r="T131" s="547"/>
      <c r="U131" s="547"/>
      <c r="V131" s="547"/>
      <c r="W131" s="547"/>
      <c r="X131" s="547"/>
      <c r="Y131" s="185"/>
      <c r="Z131" s="609"/>
      <c r="AA131" s="610"/>
      <c r="AB131" s="610"/>
      <c r="AC131" s="611"/>
      <c r="AD131" s="179"/>
      <c r="AE131" s="549"/>
      <c r="AF131" s="550"/>
      <c r="AG131" s="551"/>
      <c r="AH131" s="39"/>
    </row>
    <row r="132" spans="1:36" ht="6" customHeight="1" thickBot="1" x14ac:dyDescent="0.3">
      <c r="B132" s="38"/>
      <c r="C132" s="643"/>
      <c r="D132" s="643"/>
      <c r="E132" s="643"/>
      <c r="F132" s="643"/>
      <c r="G132" s="547"/>
      <c r="H132" s="547"/>
      <c r="I132" s="547"/>
      <c r="J132" s="547"/>
      <c r="K132" s="547"/>
      <c r="L132" s="547"/>
      <c r="M132" s="547"/>
      <c r="N132" s="547"/>
      <c r="O132" s="547"/>
      <c r="P132" s="547"/>
      <c r="Q132" s="547"/>
      <c r="R132" s="547"/>
      <c r="S132" s="547"/>
      <c r="T132" s="547"/>
      <c r="U132" s="547"/>
      <c r="V132" s="547"/>
      <c r="W132" s="547"/>
      <c r="X132" s="547"/>
      <c r="Y132" s="186"/>
      <c r="Z132" s="612"/>
      <c r="AA132" s="613"/>
      <c r="AB132" s="613"/>
      <c r="AC132" s="614"/>
      <c r="AD132" s="179"/>
      <c r="AE132" s="552"/>
      <c r="AF132" s="553"/>
      <c r="AG132" s="554"/>
      <c r="AH132" s="39"/>
    </row>
    <row r="133" spans="1:36" ht="5.25" customHeight="1" x14ac:dyDescent="0.25">
      <c r="B133" s="40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67"/>
      <c r="AA133" s="167"/>
      <c r="AB133" s="167"/>
      <c r="AC133" s="167"/>
      <c r="AD133" s="167"/>
      <c r="AE133" s="167"/>
      <c r="AF133" s="167"/>
      <c r="AG133" s="167"/>
      <c r="AH133" s="39"/>
    </row>
    <row r="134" spans="1:36" ht="4.5" customHeight="1" x14ac:dyDescent="0.25">
      <c r="B134" s="40"/>
      <c r="C134" s="20"/>
      <c r="D134" s="20"/>
      <c r="E134" s="20"/>
      <c r="F134" s="20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20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39"/>
    </row>
    <row r="135" spans="1:36" ht="22.5" customHeight="1" x14ac:dyDescent="0.25">
      <c r="A135" s="143"/>
      <c r="B135" s="38"/>
      <c r="C135" s="602" t="s">
        <v>122</v>
      </c>
      <c r="D135" s="603"/>
      <c r="E135" s="603"/>
      <c r="F135" s="603"/>
      <c r="G135" s="603"/>
      <c r="H135" s="603"/>
      <c r="I135" s="603"/>
      <c r="J135" s="603"/>
      <c r="K135" s="603"/>
      <c r="L135" s="603"/>
      <c r="M135" s="603"/>
      <c r="N135" s="603"/>
      <c r="O135" s="603"/>
      <c r="P135" s="603"/>
      <c r="Q135" s="603"/>
      <c r="R135" s="603"/>
      <c r="S135" s="603"/>
      <c r="T135" s="603"/>
      <c r="U135" s="603"/>
      <c r="V135" s="603"/>
      <c r="W135" s="603"/>
      <c r="X135" s="603"/>
      <c r="Y135" s="603"/>
      <c r="Z135" s="603"/>
      <c r="AA135" s="603"/>
      <c r="AB135" s="603"/>
      <c r="AC135" s="603"/>
      <c r="AD135" s="603"/>
      <c r="AE135" s="603"/>
      <c r="AF135" s="603"/>
      <c r="AG135" s="603"/>
      <c r="AH135" s="39"/>
    </row>
    <row r="136" spans="1:36" ht="3" customHeight="1" x14ac:dyDescent="0.25">
      <c r="A136" s="143"/>
      <c r="B136" s="38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39"/>
    </row>
    <row r="137" spans="1:36" s="77" customFormat="1" ht="12" customHeight="1" x14ac:dyDescent="0.25">
      <c r="A137" s="143"/>
      <c r="B137" s="38"/>
      <c r="C137" s="601" t="s">
        <v>124</v>
      </c>
      <c r="D137" s="601"/>
      <c r="E137" s="601"/>
      <c r="F137" s="601"/>
      <c r="G137" s="601"/>
      <c r="H137" s="601"/>
      <c r="I137" s="601"/>
      <c r="J137" s="601"/>
      <c r="K137" s="601"/>
      <c r="L137" s="601"/>
      <c r="M137" s="601"/>
      <c r="N137" s="601"/>
      <c r="O137" s="601"/>
      <c r="P137" s="601"/>
      <c r="Q137" s="601"/>
      <c r="R137" s="601"/>
      <c r="S137" s="601"/>
      <c r="T137" s="601"/>
      <c r="U137" s="601"/>
      <c r="V137" s="601"/>
      <c r="W137" s="601"/>
      <c r="X137" s="601"/>
      <c r="Y137" s="601"/>
      <c r="Z137" s="601"/>
      <c r="AA137" s="601"/>
      <c r="AB137" s="601"/>
      <c r="AC137" s="601"/>
      <c r="AD137" s="601"/>
      <c r="AE137" s="601"/>
      <c r="AF137" s="601"/>
      <c r="AG137" s="601"/>
      <c r="AH137" s="39"/>
    </row>
    <row r="138" spans="1:36" s="77" customFormat="1" ht="12" customHeight="1" x14ac:dyDescent="0.25">
      <c r="A138" s="143"/>
      <c r="B138" s="38"/>
      <c r="C138" s="159"/>
      <c r="D138" s="353" t="s">
        <v>186</v>
      </c>
      <c r="E138" s="353"/>
      <c r="F138" s="353"/>
      <c r="G138" s="353"/>
      <c r="H138" s="353"/>
      <c r="I138" s="353"/>
      <c r="J138" s="353"/>
      <c r="K138" s="353"/>
      <c r="L138" s="353"/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159"/>
      <c r="AH138" s="39"/>
    </row>
    <row r="139" spans="1:36" s="77" customFormat="1" ht="15" customHeight="1" x14ac:dyDescent="0.2">
      <c r="A139" s="143"/>
      <c r="B139" s="38"/>
      <c r="C139" s="350" t="s">
        <v>125</v>
      </c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1"/>
      <c r="P139" s="352"/>
      <c r="Q139" s="269" t="s">
        <v>80</v>
      </c>
      <c r="R139" s="270"/>
      <c r="S139" s="270"/>
      <c r="T139" s="270"/>
      <c r="U139" s="270"/>
      <c r="V139" s="270"/>
      <c r="W139" s="270"/>
      <c r="X139" s="270"/>
      <c r="Y139" s="271"/>
      <c r="Z139" s="570" t="s">
        <v>118</v>
      </c>
      <c r="AA139" s="571"/>
      <c r="AB139" s="571"/>
      <c r="AC139" s="571"/>
      <c r="AD139" s="571"/>
      <c r="AE139" s="571"/>
      <c r="AF139" s="571"/>
      <c r="AG139" s="572"/>
      <c r="AH139" s="39"/>
    </row>
    <row r="140" spans="1:36" s="77" customFormat="1" ht="15" customHeight="1" x14ac:dyDescent="0.25">
      <c r="A140" s="143"/>
      <c r="B140" s="38"/>
      <c r="C140" s="311" t="s">
        <v>171</v>
      </c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3"/>
      <c r="Q140" s="317" t="s">
        <v>164</v>
      </c>
      <c r="R140" s="318"/>
      <c r="S140" s="277"/>
      <c r="T140" s="277"/>
      <c r="U140" s="277"/>
      <c r="V140" s="277"/>
      <c r="W140" s="277"/>
      <c r="X140" s="277"/>
      <c r="Y140" s="278"/>
      <c r="Z140" s="317" t="s">
        <v>164</v>
      </c>
      <c r="AA140" s="318"/>
      <c r="AB140" s="277"/>
      <c r="AC140" s="277"/>
      <c r="AD140" s="277"/>
      <c r="AE140" s="277"/>
      <c r="AF140" s="277"/>
      <c r="AG140" s="278"/>
      <c r="AH140" s="39"/>
    </row>
    <row r="141" spans="1:36" s="77" customFormat="1" ht="15" customHeight="1" x14ac:dyDescent="0.25">
      <c r="A141" s="143"/>
      <c r="B141" s="38"/>
      <c r="C141" s="311" t="s">
        <v>165</v>
      </c>
      <c r="D141" s="312"/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3"/>
      <c r="Q141" s="314" t="s">
        <v>123</v>
      </c>
      <c r="R141" s="315"/>
      <c r="S141" s="315"/>
      <c r="T141" s="315"/>
      <c r="U141" s="315"/>
      <c r="V141" s="315"/>
      <c r="W141" s="315"/>
      <c r="X141" s="315"/>
      <c r="Y141" s="316"/>
      <c r="Z141" s="276" t="s">
        <v>123</v>
      </c>
      <c r="AA141" s="277"/>
      <c r="AB141" s="277"/>
      <c r="AC141" s="277"/>
      <c r="AD141" s="277"/>
      <c r="AE141" s="277"/>
      <c r="AF141" s="277"/>
      <c r="AG141" s="278"/>
      <c r="AH141" s="39"/>
    </row>
    <row r="142" spans="1:36" s="77" customFormat="1" ht="15" customHeight="1" x14ac:dyDescent="0.25">
      <c r="A142" s="143"/>
      <c r="B142" s="38"/>
      <c r="C142" s="311" t="s">
        <v>166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3"/>
      <c r="Q142" s="314" t="s">
        <v>123</v>
      </c>
      <c r="R142" s="315"/>
      <c r="S142" s="315"/>
      <c r="T142" s="315"/>
      <c r="U142" s="315"/>
      <c r="V142" s="315"/>
      <c r="W142" s="315"/>
      <c r="X142" s="315"/>
      <c r="Y142" s="316"/>
      <c r="Z142" s="276" t="s">
        <v>123</v>
      </c>
      <c r="AA142" s="277"/>
      <c r="AB142" s="277"/>
      <c r="AC142" s="277"/>
      <c r="AD142" s="277"/>
      <c r="AE142" s="277"/>
      <c r="AF142" s="277"/>
      <c r="AG142" s="278"/>
      <c r="AH142" s="39"/>
    </row>
    <row r="143" spans="1:36" s="77" customFormat="1" ht="15" customHeight="1" x14ac:dyDescent="0.25">
      <c r="A143" s="143"/>
      <c r="B143" s="38"/>
      <c r="C143" s="311" t="s">
        <v>167</v>
      </c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3"/>
      <c r="Q143" s="314" t="s">
        <v>123</v>
      </c>
      <c r="R143" s="315"/>
      <c r="S143" s="315"/>
      <c r="T143" s="315"/>
      <c r="U143" s="315"/>
      <c r="V143" s="315"/>
      <c r="W143" s="315"/>
      <c r="X143" s="315"/>
      <c r="Y143" s="316"/>
      <c r="Z143" s="276" t="s">
        <v>123</v>
      </c>
      <c r="AA143" s="277"/>
      <c r="AB143" s="277"/>
      <c r="AC143" s="277"/>
      <c r="AD143" s="277"/>
      <c r="AE143" s="277"/>
      <c r="AF143" s="277"/>
      <c r="AG143" s="278"/>
      <c r="AH143" s="39"/>
    </row>
    <row r="144" spans="1:36" customFormat="1" ht="6" customHeight="1" x14ac:dyDescent="0.25">
      <c r="A144" s="143"/>
      <c r="B144" s="180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2"/>
      <c r="AI144" s="77"/>
      <c r="AJ144" s="77"/>
    </row>
    <row r="145" spans="1:36" s="77" customFormat="1" ht="15" customHeight="1" x14ac:dyDescent="0.25">
      <c r="A145" s="143"/>
      <c r="B145" s="38"/>
      <c r="C145" s="561" t="s">
        <v>347</v>
      </c>
      <c r="D145" s="562"/>
      <c r="E145" s="562"/>
      <c r="F145" s="562"/>
      <c r="G145" s="562"/>
      <c r="H145" s="562"/>
      <c r="I145" s="562"/>
      <c r="J145" s="562"/>
      <c r="K145" s="562"/>
      <c r="L145" s="563"/>
      <c r="M145" s="272" t="s">
        <v>126</v>
      </c>
      <c r="N145" s="272"/>
      <c r="O145" s="272"/>
      <c r="P145" s="272"/>
      <c r="Q145" s="276"/>
      <c r="R145" s="277"/>
      <c r="S145" s="277"/>
      <c r="T145" s="277"/>
      <c r="U145" s="277"/>
      <c r="V145" s="277"/>
      <c r="W145" s="277"/>
      <c r="X145" s="277"/>
      <c r="Y145" s="278"/>
      <c r="Z145" s="276"/>
      <c r="AA145" s="277"/>
      <c r="AB145" s="277"/>
      <c r="AC145" s="277"/>
      <c r="AD145" s="277"/>
      <c r="AE145" s="277"/>
      <c r="AF145" s="277"/>
      <c r="AG145" s="278"/>
      <c r="AH145" s="39"/>
    </row>
    <row r="146" spans="1:36" s="77" customFormat="1" ht="15" customHeight="1" x14ac:dyDescent="0.25">
      <c r="A146" s="143"/>
      <c r="B146" s="38"/>
      <c r="C146" s="564"/>
      <c r="D146" s="565"/>
      <c r="E146" s="565"/>
      <c r="F146" s="565"/>
      <c r="G146" s="565"/>
      <c r="H146" s="565"/>
      <c r="I146" s="565"/>
      <c r="J146" s="565"/>
      <c r="K146" s="565"/>
      <c r="L146" s="566"/>
      <c r="M146" s="272" t="s">
        <v>58</v>
      </c>
      <c r="N146" s="272"/>
      <c r="O146" s="272"/>
      <c r="P146" s="272"/>
      <c r="Q146" s="276"/>
      <c r="R146" s="277"/>
      <c r="S146" s="277"/>
      <c r="T146" s="277"/>
      <c r="U146" s="277"/>
      <c r="V146" s="277"/>
      <c r="W146" s="277"/>
      <c r="X146" s="277"/>
      <c r="Y146" s="278"/>
      <c r="Z146" s="276"/>
      <c r="AA146" s="277"/>
      <c r="AB146" s="277"/>
      <c r="AC146" s="277"/>
      <c r="AD146" s="277"/>
      <c r="AE146" s="277"/>
      <c r="AF146" s="277"/>
      <c r="AG146" s="278"/>
      <c r="AH146" s="39"/>
    </row>
    <row r="147" spans="1:36" s="77" customFormat="1" ht="15" customHeight="1" x14ac:dyDescent="0.25">
      <c r="A147" s="143"/>
      <c r="B147" s="38"/>
      <c r="C147" s="567"/>
      <c r="D147" s="568"/>
      <c r="E147" s="568"/>
      <c r="F147" s="568"/>
      <c r="G147" s="568"/>
      <c r="H147" s="568"/>
      <c r="I147" s="568"/>
      <c r="J147" s="568"/>
      <c r="K147" s="568"/>
      <c r="L147" s="569"/>
      <c r="M147" s="272" t="s">
        <v>59</v>
      </c>
      <c r="N147" s="272"/>
      <c r="O147" s="272"/>
      <c r="P147" s="272"/>
      <c r="Q147" s="276"/>
      <c r="R147" s="277"/>
      <c r="S147" s="277"/>
      <c r="T147" s="277"/>
      <c r="U147" s="277"/>
      <c r="V147" s="277"/>
      <c r="W147" s="277"/>
      <c r="X147" s="277"/>
      <c r="Y147" s="278"/>
      <c r="Z147" s="276"/>
      <c r="AA147" s="277"/>
      <c r="AB147" s="277"/>
      <c r="AC147" s="277"/>
      <c r="AD147" s="277"/>
      <c r="AE147" s="277"/>
      <c r="AF147" s="277"/>
      <c r="AG147" s="278"/>
      <c r="AH147" s="39"/>
    </row>
    <row r="148" spans="1:36" customFormat="1" ht="6" customHeight="1" x14ac:dyDescent="0.25">
      <c r="A148" s="143"/>
      <c r="B148" s="180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3"/>
      <c r="N148" s="183"/>
      <c r="O148" s="183"/>
      <c r="P148" s="183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2"/>
      <c r="AI148" s="77"/>
      <c r="AJ148" s="77"/>
    </row>
    <row r="149" spans="1:36" s="77" customFormat="1" ht="15" customHeight="1" x14ac:dyDescent="0.25">
      <c r="A149" s="143"/>
      <c r="B149" s="38"/>
      <c r="C149" s="288" t="s">
        <v>348</v>
      </c>
      <c r="D149" s="289"/>
      <c r="E149" s="289"/>
      <c r="F149" s="289"/>
      <c r="G149" s="289"/>
      <c r="H149" s="289"/>
      <c r="I149" s="289"/>
      <c r="J149" s="289"/>
      <c r="K149" s="289"/>
      <c r="L149" s="290"/>
      <c r="M149" s="272" t="s">
        <v>126</v>
      </c>
      <c r="N149" s="272"/>
      <c r="O149" s="272"/>
      <c r="P149" s="272"/>
      <c r="Q149" s="276"/>
      <c r="R149" s="277"/>
      <c r="S149" s="277"/>
      <c r="T149" s="277"/>
      <c r="U149" s="277"/>
      <c r="V149" s="277"/>
      <c r="W149" s="277"/>
      <c r="X149" s="277"/>
      <c r="Y149" s="278"/>
      <c r="Z149" s="276"/>
      <c r="AA149" s="277"/>
      <c r="AB149" s="277"/>
      <c r="AC149" s="277"/>
      <c r="AD149" s="277"/>
      <c r="AE149" s="277"/>
      <c r="AF149" s="277"/>
      <c r="AG149" s="278"/>
      <c r="AH149" s="39"/>
    </row>
    <row r="150" spans="1:36" s="77" customFormat="1" ht="15" customHeight="1" x14ac:dyDescent="0.25">
      <c r="A150" s="143"/>
      <c r="B150" s="38"/>
      <c r="C150" s="291"/>
      <c r="D150" s="292"/>
      <c r="E150" s="292"/>
      <c r="F150" s="292"/>
      <c r="G150" s="292"/>
      <c r="H150" s="292"/>
      <c r="I150" s="292"/>
      <c r="J150" s="292"/>
      <c r="K150" s="292"/>
      <c r="L150" s="293"/>
      <c r="M150" s="272" t="s">
        <v>58</v>
      </c>
      <c r="N150" s="272"/>
      <c r="O150" s="272"/>
      <c r="P150" s="272"/>
      <c r="Q150" s="276"/>
      <c r="R150" s="277"/>
      <c r="S150" s="277"/>
      <c r="T150" s="277"/>
      <c r="U150" s="277"/>
      <c r="V150" s="277"/>
      <c r="W150" s="277"/>
      <c r="X150" s="277"/>
      <c r="Y150" s="278"/>
      <c r="Z150" s="276"/>
      <c r="AA150" s="277"/>
      <c r="AB150" s="277"/>
      <c r="AC150" s="277"/>
      <c r="AD150" s="277"/>
      <c r="AE150" s="277"/>
      <c r="AF150" s="277"/>
      <c r="AG150" s="278"/>
      <c r="AH150" s="39"/>
    </row>
    <row r="151" spans="1:36" s="77" customFormat="1" ht="15" customHeight="1" x14ac:dyDescent="0.25">
      <c r="A151" s="143"/>
      <c r="B151" s="38"/>
      <c r="C151" s="294"/>
      <c r="D151" s="295"/>
      <c r="E151" s="295"/>
      <c r="F151" s="295"/>
      <c r="G151" s="295"/>
      <c r="H151" s="295"/>
      <c r="I151" s="295"/>
      <c r="J151" s="295"/>
      <c r="K151" s="295"/>
      <c r="L151" s="296"/>
      <c r="M151" s="272" t="s">
        <v>59</v>
      </c>
      <c r="N151" s="272"/>
      <c r="O151" s="272"/>
      <c r="P151" s="272"/>
      <c r="Q151" s="276"/>
      <c r="R151" s="277"/>
      <c r="S151" s="277"/>
      <c r="T151" s="277"/>
      <c r="U151" s="277"/>
      <c r="V151" s="277"/>
      <c r="W151" s="277"/>
      <c r="X151" s="277"/>
      <c r="Y151" s="278"/>
      <c r="Z151" s="276"/>
      <c r="AA151" s="277"/>
      <c r="AB151" s="277"/>
      <c r="AC151" s="277"/>
      <c r="AD151" s="277"/>
      <c r="AE151" s="277"/>
      <c r="AF151" s="277"/>
      <c r="AG151" s="278"/>
      <c r="AH151" s="39"/>
    </row>
    <row r="152" spans="1:36" ht="15" customHeight="1" x14ac:dyDescent="0.25">
      <c r="A152" s="143"/>
      <c r="B152" s="38"/>
      <c r="C152" s="299" t="s">
        <v>127</v>
      </c>
      <c r="D152" s="299"/>
      <c r="E152" s="299"/>
      <c r="F152" s="299"/>
      <c r="G152" s="299"/>
      <c r="H152" s="299"/>
      <c r="I152" s="299"/>
      <c r="J152" s="299"/>
      <c r="K152" s="299"/>
      <c r="L152" s="299"/>
      <c r="M152" s="272" t="s">
        <v>126</v>
      </c>
      <c r="N152" s="272"/>
      <c r="O152" s="272"/>
      <c r="P152" s="272"/>
      <c r="Q152" s="276"/>
      <c r="R152" s="277"/>
      <c r="S152" s="277"/>
      <c r="T152" s="277"/>
      <c r="U152" s="277"/>
      <c r="V152" s="277"/>
      <c r="W152" s="277"/>
      <c r="X152" s="277"/>
      <c r="Y152" s="278"/>
      <c r="Z152" s="276"/>
      <c r="AA152" s="277"/>
      <c r="AB152" s="277"/>
      <c r="AC152" s="277"/>
      <c r="AD152" s="277"/>
      <c r="AE152" s="277"/>
      <c r="AF152" s="277"/>
      <c r="AG152" s="278"/>
      <c r="AH152" s="39"/>
    </row>
    <row r="153" spans="1:36" customFormat="1" ht="6" customHeight="1" x14ac:dyDescent="0.25">
      <c r="A153" s="143"/>
      <c r="B153" s="180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2"/>
      <c r="AI153" s="77"/>
      <c r="AJ153" s="77"/>
    </row>
    <row r="154" spans="1:36" ht="15" customHeight="1" x14ac:dyDescent="0.25">
      <c r="A154" s="143"/>
      <c r="B154" s="38"/>
      <c r="C154" s="297" t="s">
        <v>128</v>
      </c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39"/>
    </row>
    <row r="155" spans="1:36" customFormat="1" ht="6" customHeight="1" x14ac:dyDescent="0.25">
      <c r="A155" s="143"/>
      <c r="B155" s="180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2"/>
      <c r="AI155" s="77"/>
      <c r="AJ155" s="77"/>
    </row>
    <row r="156" spans="1:36" ht="15" customHeight="1" x14ac:dyDescent="0.25">
      <c r="A156" s="143"/>
      <c r="B156" s="38"/>
      <c r="C156" s="285" t="s">
        <v>129</v>
      </c>
      <c r="D156" s="286"/>
      <c r="E156" s="287"/>
      <c r="F156" s="285" t="s">
        <v>80</v>
      </c>
      <c r="G156" s="286"/>
      <c r="H156" s="286"/>
      <c r="I156" s="286"/>
      <c r="J156" s="286"/>
      <c r="K156" s="287"/>
      <c r="L156" s="285" t="s">
        <v>118</v>
      </c>
      <c r="M156" s="286"/>
      <c r="N156" s="286"/>
      <c r="O156" s="286"/>
      <c r="P156" s="287"/>
      <c r="Q156" s="285" t="s">
        <v>130</v>
      </c>
      <c r="R156" s="286"/>
      <c r="S156" s="286"/>
      <c r="T156" s="286"/>
      <c r="U156" s="287"/>
      <c r="V156" s="285" t="s">
        <v>80</v>
      </c>
      <c r="W156" s="286"/>
      <c r="X156" s="286"/>
      <c r="Y156" s="286"/>
      <c r="Z156" s="286"/>
      <c r="AA156" s="287"/>
      <c r="AB156" s="285" t="s">
        <v>118</v>
      </c>
      <c r="AC156" s="286"/>
      <c r="AD156" s="286"/>
      <c r="AE156" s="286"/>
      <c r="AF156" s="286"/>
      <c r="AG156" s="287"/>
      <c r="AH156" s="39"/>
    </row>
    <row r="157" spans="1:36" ht="15" customHeight="1" x14ac:dyDescent="0.25">
      <c r="B157" s="38"/>
      <c r="C157" s="261" t="s">
        <v>131</v>
      </c>
      <c r="D157" s="262"/>
      <c r="E157" s="263"/>
      <c r="F157" s="276"/>
      <c r="G157" s="277"/>
      <c r="H157" s="277"/>
      <c r="I157" s="277"/>
      <c r="J157" s="277"/>
      <c r="K157" s="278"/>
      <c r="L157" s="276"/>
      <c r="M157" s="277"/>
      <c r="N157" s="277"/>
      <c r="O157" s="277"/>
      <c r="P157" s="277"/>
      <c r="Q157" s="261" t="s">
        <v>131</v>
      </c>
      <c r="R157" s="262"/>
      <c r="S157" s="262"/>
      <c r="T157" s="262"/>
      <c r="U157" s="263"/>
      <c r="V157" s="276"/>
      <c r="W157" s="277"/>
      <c r="X157" s="277"/>
      <c r="Y157" s="277"/>
      <c r="Z157" s="277"/>
      <c r="AA157" s="278"/>
      <c r="AB157" s="276"/>
      <c r="AC157" s="277"/>
      <c r="AD157" s="277"/>
      <c r="AE157" s="277"/>
      <c r="AF157" s="277"/>
      <c r="AG157" s="278"/>
      <c r="AH157" s="39"/>
    </row>
    <row r="158" spans="1:36" ht="15" customHeight="1" x14ac:dyDescent="0.25">
      <c r="B158" s="38"/>
      <c r="C158" s="261" t="s">
        <v>126</v>
      </c>
      <c r="D158" s="262"/>
      <c r="E158" s="263"/>
      <c r="F158" s="276"/>
      <c r="G158" s="277"/>
      <c r="H158" s="277"/>
      <c r="I158" s="277"/>
      <c r="J158" s="277"/>
      <c r="K158" s="278"/>
      <c r="L158" s="276"/>
      <c r="M158" s="277"/>
      <c r="N158" s="277"/>
      <c r="O158" s="277"/>
      <c r="P158" s="278"/>
      <c r="Q158" s="261" t="s">
        <v>126</v>
      </c>
      <c r="R158" s="262"/>
      <c r="S158" s="262"/>
      <c r="T158" s="262"/>
      <c r="U158" s="263"/>
      <c r="V158" s="276"/>
      <c r="W158" s="277"/>
      <c r="X158" s="277"/>
      <c r="Y158" s="277"/>
      <c r="Z158" s="277"/>
      <c r="AA158" s="278"/>
      <c r="AB158" s="276"/>
      <c r="AC158" s="277"/>
      <c r="AD158" s="277"/>
      <c r="AE158" s="277"/>
      <c r="AF158" s="277"/>
      <c r="AG158" s="278"/>
      <c r="AH158" s="39"/>
    </row>
    <row r="159" spans="1:36" ht="15" customHeight="1" x14ac:dyDescent="0.25">
      <c r="B159" s="38"/>
      <c r="C159" s="261" t="s">
        <v>58</v>
      </c>
      <c r="D159" s="262"/>
      <c r="E159" s="263"/>
      <c r="F159" s="276"/>
      <c r="G159" s="277"/>
      <c r="H159" s="277"/>
      <c r="I159" s="277"/>
      <c r="J159" s="277"/>
      <c r="K159" s="278"/>
      <c r="L159" s="276"/>
      <c r="M159" s="277"/>
      <c r="N159" s="277"/>
      <c r="O159" s="277"/>
      <c r="P159" s="278"/>
      <c r="Q159" s="261" t="s">
        <v>132</v>
      </c>
      <c r="R159" s="262"/>
      <c r="S159" s="262"/>
      <c r="T159" s="262"/>
      <c r="U159" s="263"/>
      <c r="V159" s="276"/>
      <c r="W159" s="277"/>
      <c r="X159" s="277"/>
      <c r="Y159" s="277"/>
      <c r="Z159" s="277"/>
      <c r="AA159" s="278"/>
      <c r="AB159" s="276"/>
      <c r="AC159" s="277"/>
      <c r="AD159" s="277"/>
      <c r="AE159" s="277"/>
      <c r="AF159" s="277"/>
      <c r="AG159" s="278"/>
      <c r="AH159" s="39"/>
    </row>
    <row r="160" spans="1:36" ht="15" customHeight="1" x14ac:dyDescent="0.25">
      <c r="B160" s="38"/>
      <c r="C160" s="261" t="s">
        <v>133</v>
      </c>
      <c r="D160" s="262"/>
      <c r="E160" s="263"/>
      <c r="F160" s="276"/>
      <c r="G160" s="277"/>
      <c r="H160" s="277"/>
      <c r="I160" s="277"/>
      <c r="J160" s="277"/>
      <c r="K160" s="278"/>
      <c r="L160" s="276"/>
      <c r="M160" s="277"/>
      <c r="N160" s="277"/>
      <c r="O160" s="277"/>
      <c r="P160" s="278"/>
      <c r="Q160" s="264"/>
      <c r="R160" s="265"/>
      <c r="S160" s="265"/>
      <c r="T160" s="265"/>
      <c r="U160" s="266"/>
      <c r="V160" s="276"/>
      <c r="W160" s="277"/>
      <c r="X160" s="277"/>
      <c r="Y160" s="277"/>
      <c r="Z160" s="277"/>
      <c r="AA160" s="278"/>
      <c r="AB160" s="276"/>
      <c r="AC160" s="277"/>
      <c r="AD160" s="277"/>
      <c r="AE160" s="277"/>
      <c r="AF160" s="277"/>
      <c r="AG160" s="278"/>
      <c r="AH160" s="39"/>
    </row>
    <row r="161" spans="1:36" customFormat="1" ht="6" customHeight="1" x14ac:dyDescent="0.25">
      <c r="A161" s="143"/>
      <c r="B161" s="180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2"/>
      <c r="AI161" s="77"/>
      <c r="AJ161" s="77"/>
    </row>
    <row r="162" spans="1:36" ht="15" customHeight="1" x14ac:dyDescent="0.25">
      <c r="A162" s="143"/>
      <c r="B162" s="38"/>
      <c r="C162" s="279" t="s">
        <v>134</v>
      </c>
      <c r="D162" s="280"/>
      <c r="E162" s="280"/>
      <c r="F162" s="280"/>
      <c r="G162" s="280"/>
      <c r="H162" s="280"/>
      <c r="I162" s="280"/>
      <c r="J162" s="280"/>
      <c r="K162" s="280"/>
      <c r="L162" s="281"/>
      <c r="M162" s="261" t="s">
        <v>136</v>
      </c>
      <c r="N162" s="262"/>
      <c r="O162" s="262"/>
      <c r="P162" s="263"/>
      <c r="Q162" s="261" t="s">
        <v>131</v>
      </c>
      <c r="R162" s="262"/>
      <c r="S162" s="262"/>
      <c r="T162" s="262"/>
      <c r="U162" s="263"/>
      <c r="V162" s="276"/>
      <c r="W162" s="277"/>
      <c r="X162" s="278"/>
      <c r="Y162" s="261" t="s">
        <v>141</v>
      </c>
      <c r="Z162" s="262"/>
      <c r="AA162" s="262"/>
      <c r="AB162" s="263"/>
      <c r="AC162" s="276"/>
      <c r="AD162" s="277"/>
      <c r="AE162" s="277"/>
      <c r="AF162" s="277"/>
      <c r="AG162" s="278"/>
      <c r="AH162" s="39"/>
    </row>
    <row r="163" spans="1:36" ht="15" customHeight="1" x14ac:dyDescent="0.25">
      <c r="A163" s="143"/>
      <c r="B163" s="38"/>
      <c r="C163" s="282"/>
      <c r="D163" s="283"/>
      <c r="E163" s="283"/>
      <c r="F163" s="283"/>
      <c r="G163" s="283"/>
      <c r="H163" s="283"/>
      <c r="I163" s="283"/>
      <c r="J163" s="283"/>
      <c r="K163" s="283"/>
      <c r="L163" s="284"/>
      <c r="M163" s="261" t="s">
        <v>135</v>
      </c>
      <c r="N163" s="262"/>
      <c r="O163" s="262"/>
      <c r="P163" s="263"/>
      <c r="Q163" s="261" t="s">
        <v>137</v>
      </c>
      <c r="R163" s="262"/>
      <c r="S163" s="262"/>
      <c r="T163" s="262"/>
      <c r="U163" s="263"/>
      <c r="V163" s="276"/>
      <c r="W163" s="277"/>
      <c r="X163" s="278"/>
      <c r="Y163" s="273" t="s">
        <v>138</v>
      </c>
      <c r="Z163" s="274"/>
      <c r="AA163" s="274"/>
      <c r="AB163" s="274"/>
      <c r="AC163" s="274"/>
      <c r="AD163" s="274"/>
      <c r="AE163" s="274"/>
      <c r="AF163" s="274"/>
      <c r="AG163" s="275"/>
      <c r="AH163" s="39"/>
    </row>
    <row r="164" spans="1:36" customFormat="1" ht="6" customHeight="1" x14ac:dyDescent="0.25">
      <c r="A164" s="143"/>
      <c r="B164" s="180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3"/>
      <c r="N164" s="183"/>
      <c r="O164" s="183"/>
      <c r="P164" s="183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2"/>
      <c r="AI164" s="77"/>
      <c r="AJ164" s="77"/>
    </row>
    <row r="165" spans="1:36" ht="15" customHeight="1" x14ac:dyDescent="0.25">
      <c r="A165" s="143"/>
      <c r="B165" s="38"/>
      <c r="C165" s="269" t="s">
        <v>139</v>
      </c>
      <c r="D165" s="270"/>
      <c r="E165" s="270"/>
      <c r="F165" s="270"/>
      <c r="G165" s="270"/>
      <c r="H165" s="270"/>
      <c r="I165" s="270"/>
      <c r="J165" s="270"/>
      <c r="K165" s="270"/>
      <c r="L165" s="271"/>
      <c r="M165" s="272" t="s">
        <v>126</v>
      </c>
      <c r="N165" s="272"/>
      <c r="O165" s="272"/>
      <c r="P165" s="272"/>
      <c r="Q165" s="276"/>
      <c r="R165" s="277"/>
      <c r="S165" s="277"/>
      <c r="T165" s="277"/>
      <c r="U165" s="277"/>
      <c r="V165" s="277"/>
      <c r="W165" s="277"/>
      <c r="X165" s="278"/>
      <c r="Y165" s="261" t="s">
        <v>197</v>
      </c>
      <c r="Z165" s="262"/>
      <c r="AA165" s="262"/>
      <c r="AB165" s="263"/>
      <c r="AC165" s="276"/>
      <c r="AD165" s="277"/>
      <c r="AE165" s="277"/>
      <c r="AF165" s="277"/>
      <c r="AG165" s="278"/>
      <c r="AH165" s="39"/>
    </row>
    <row r="166" spans="1:36" customFormat="1" ht="6" customHeight="1" x14ac:dyDescent="0.25">
      <c r="A166" s="143"/>
      <c r="B166" s="180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  <c r="AC166" s="181"/>
      <c r="AD166" s="181"/>
      <c r="AE166" s="181"/>
      <c r="AF166" s="181"/>
      <c r="AG166" s="181"/>
      <c r="AH166" s="182"/>
      <c r="AI166" s="77"/>
      <c r="AJ166" s="77"/>
    </row>
    <row r="167" spans="1:36" ht="15" customHeight="1" x14ac:dyDescent="0.25">
      <c r="A167" s="143"/>
      <c r="B167" s="38"/>
      <c r="C167" s="267" t="s">
        <v>140</v>
      </c>
      <c r="D167" s="268"/>
      <c r="E167" s="268"/>
      <c r="F167" s="268"/>
      <c r="G167" s="268"/>
      <c r="H167" s="268"/>
      <c r="I167" s="268"/>
      <c r="J167" s="268"/>
      <c r="K167" s="268"/>
      <c r="L167" s="268"/>
      <c r="M167" s="268"/>
      <c r="N167" s="268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268"/>
      <c r="Z167" s="268"/>
      <c r="AA167" s="268"/>
      <c r="AB167" s="268"/>
      <c r="AC167" s="268"/>
      <c r="AD167" s="268"/>
      <c r="AE167" s="268"/>
      <c r="AF167" s="268"/>
      <c r="AG167" s="268"/>
      <c r="AH167" s="39"/>
    </row>
    <row r="168" spans="1:36" ht="15" customHeight="1" x14ac:dyDescent="0.25">
      <c r="B168" s="38"/>
      <c r="C168" s="264" t="s">
        <v>142</v>
      </c>
      <c r="D168" s="265"/>
      <c r="E168" s="265"/>
      <c r="F168" s="265"/>
      <c r="G168" s="266"/>
      <c r="H168" s="164"/>
      <c r="I168" s="264" t="s">
        <v>148</v>
      </c>
      <c r="J168" s="265"/>
      <c r="K168" s="265"/>
      <c r="L168" s="265"/>
      <c r="M168" s="265"/>
      <c r="N168" s="266"/>
      <c r="O168" s="264"/>
      <c r="P168" s="266"/>
      <c r="Q168" s="14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42"/>
      <c r="AH168" s="39"/>
    </row>
    <row r="169" spans="1:36" ht="15" customHeight="1" x14ac:dyDescent="0.25">
      <c r="B169" s="38"/>
      <c r="C169" s="264" t="s">
        <v>143</v>
      </c>
      <c r="D169" s="265"/>
      <c r="E169" s="265"/>
      <c r="F169" s="265"/>
      <c r="G169" s="266"/>
      <c r="H169" s="164"/>
      <c r="I169" s="264" t="s">
        <v>149</v>
      </c>
      <c r="J169" s="265"/>
      <c r="K169" s="265"/>
      <c r="L169" s="265"/>
      <c r="M169" s="265"/>
      <c r="N169" s="266"/>
      <c r="O169" s="264"/>
      <c r="P169" s="266"/>
      <c r="Q169" s="38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39"/>
      <c r="AH169" s="39"/>
    </row>
    <row r="170" spans="1:36" ht="15" customHeight="1" x14ac:dyDescent="0.25">
      <c r="B170" s="38"/>
      <c r="C170" s="264" t="s">
        <v>144</v>
      </c>
      <c r="D170" s="265"/>
      <c r="E170" s="265"/>
      <c r="F170" s="265"/>
      <c r="G170" s="266"/>
      <c r="H170" s="164"/>
      <c r="I170" s="264" t="s">
        <v>150</v>
      </c>
      <c r="J170" s="265"/>
      <c r="K170" s="265"/>
      <c r="L170" s="265"/>
      <c r="M170" s="265"/>
      <c r="N170" s="266"/>
      <c r="O170" s="264"/>
      <c r="P170" s="266"/>
      <c r="Q170" s="38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39"/>
      <c r="AH170" s="39"/>
    </row>
    <row r="171" spans="1:36" ht="15" customHeight="1" x14ac:dyDescent="0.25">
      <c r="B171" s="38"/>
      <c r="C171" s="264" t="s">
        <v>145</v>
      </c>
      <c r="D171" s="265"/>
      <c r="E171" s="265"/>
      <c r="F171" s="265"/>
      <c r="G171" s="266"/>
      <c r="H171" s="164"/>
      <c r="I171" s="264" t="s">
        <v>151</v>
      </c>
      <c r="J171" s="265"/>
      <c r="K171" s="265"/>
      <c r="L171" s="265"/>
      <c r="M171" s="265"/>
      <c r="N171" s="266"/>
      <c r="O171" s="264"/>
      <c r="P171" s="266"/>
      <c r="Q171" s="38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39"/>
      <c r="AH171" s="39"/>
    </row>
    <row r="172" spans="1:36" ht="15" customHeight="1" x14ac:dyDescent="0.25">
      <c r="B172" s="38"/>
      <c r="C172" s="264" t="s">
        <v>146</v>
      </c>
      <c r="D172" s="265"/>
      <c r="E172" s="265"/>
      <c r="F172" s="265"/>
      <c r="G172" s="266"/>
      <c r="H172" s="164"/>
      <c r="I172" s="264" t="s">
        <v>152</v>
      </c>
      <c r="J172" s="265"/>
      <c r="K172" s="265"/>
      <c r="L172" s="265"/>
      <c r="M172" s="265"/>
      <c r="N172" s="266"/>
      <c r="O172" s="264"/>
      <c r="P172" s="266"/>
      <c r="Q172" s="38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39"/>
      <c r="AH172" s="39"/>
    </row>
    <row r="173" spans="1:36" ht="15" customHeight="1" x14ac:dyDescent="0.25">
      <c r="B173" s="38"/>
      <c r="C173" s="264" t="s">
        <v>147</v>
      </c>
      <c r="D173" s="265"/>
      <c r="E173" s="265"/>
      <c r="F173" s="265"/>
      <c r="G173" s="266"/>
      <c r="H173" s="164"/>
      <c r="I173" s="264"/>
      <c r="J173" s="265"/>
      <c r="K173" s="265"/>
      <c r="L173" s="265"/>
      <c r="M173" s="265"/>
      <c r="N173" s="266"/>
      <c r="O173" s="264"/>
      <c r="P173" s="266"/>
      <c r="Q173" s="38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39"/>
      <c r="AH173" s="39"/>
    </row>
    <row r="174" spans="1:36" ht="15" customHeight="1" x14ac:dyDescent="0.25">
      <c r="B174" s="38"/>
      <c r="C174" s="264"/>
      <c r="D174" s="265"/>
      <c r="E174" s="265"/>
      <c r="F174" s="265"/>
      <c r="G174" s="266"/>
      <c r="H174" s="164"/>
      <c r="I174" s="264" t="s">
        <v>193</v>
      </c>
      <c r="J174" s="265"/>
      <c r="K174" s="265"/>
      <c r="L174" s="265"/>
      <c r="M174" s="265"/>
      <c r="N174" s="266"/>
      <c r="O174" s="264"/>
      <c r="P174" s="266"/>
      <c r="Q174" s="125"/>
      <c r="R174" s="166" t="s">
        <v>170</v>
      </c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27"/>
      <c r="AH174" s="39"/>
    </row>
    <row r="175" spans="1:36" ht="15" customHeight="1" x14ac:dyDescent="0.25">
      <c r="B175" s="38"/>
      <c r="C175" s="165" t="s">
        <v>153</v>
      </c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42"/>
      <c r="Q175" s="14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42"/>
      <c r="AH175" s="39"/>
    </row>
    <row r="176" spans="1:36" ht="15" customHeight="1" x14ac:dyDescent="0.25">
      <c r="B176" s="38"/>
      <c r="C176" s="38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39"/>
      <c r="Q176" s="38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39"/>
      <c r="AH176" s="39"/>
    </row>
    <row r="177" spans="2:34" ht="15" customHeight="1" x14ac:dyDescent="0.25">
      <c r="B177" s="38"/>
      <c r="C177" s="38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39"/>
      <c r="Q177" s="38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39"/>
      <c r="AH177" s="39"/>
    </row>
    <row r="178" spans="2:34" ht="15" customHeight="1" x14ac:dyDescent="0.25">
      <c r="B178" s="38"/>
      <c r="C178" s="38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39"/>
      <c r="Q178" s="38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  <c r="AB178" s="162"/>
      <c r="AC178" s="162"/>
      <c r="AD178" s="162"/>
      <c r="AE178" s="162"/>
      <c r="AF178" s="162"/>
      <c r="AG178" s="39"/>
      <c r="AH178" s="39"/>
    </row>
    <row r="179" spans="2:34" ht="15" customHeight="1" x14ac:dyDescent="0.25">
      <c r="B179" s="38"/>
      <c r="C179" s="38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39"/>
      <c r="Q179" s="38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B179" s="162"/>
      <c r="AC179" s="162"/>
      <c r="AD179" s="162"/>
      <c r="AE179" s="162"/>
      <c r="AF179" s="162"/>
      <c r="AG179" s="39"/>
      <c r="AH179" s="39"/>
    </row>
    <row r="180" spans="2:34" ht="15" customHeight="1" x14ac:dyDescent="0.25">
      <c r="B180" s="38"/>
      <c r="C180" s="38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39"/>
      <c r="Q180" s="38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162"/>
      <c r="AC180" s="162"/>
      <c r="AD180" s="162"/>
      <c r="AE180" s="162"/>
      <c r="AF180" s="162"/>
      <c r="AG180" s="39"/>
      <c r="AH180" s="39"/>
    </row>
    <row r="181" spans="2:34" ht="15" customHeight="1" x14ac:dyDescent="0.25">
      <c r="B181" s="38"/>
      <c r="C181" s="38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39"/>
      <c r="Q181" s="38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B181" s="162"/>
      <c r="AC181" s="162"/>
      <c r="AD181" s="162"/>
      <c r="AE181" s="162"/>
      <c r="AF181" s="162"/>
      <c r="AG181" s="39"/>
      <c r="AH181" s="39"/>
    </row>
    <row r="182" spans="2:34" ht="15" customHeight="1" x14ac:dyDescent="0.25">
      <c r="B182" s="38"/>
      <c r="C182" s="125"/>
      <c r="D182" s="163"/>
      <c r="E182" s="163"/>
      <c r="F182" s="163"/>
      <c r="G182" s="166"/>
      <c r="H182" s="163"/>
      <c r="I182" s="163"/>
      <c r="J182" s="163"/>
      <c r="K182" s="163"/>
      <c r="L182" s="163"/>
      <c r="M182" s="163"/>
      <c r="N182" s="163"/>
      <c r="O182" s="163"/>
      <c r="P182" s="127"/>
      <c r="Q182" s="125"/>
      <c r="R182" s="166" t="s">
        <v>154</v>
      </c>
      <c r="S182" s="166"/>
      <c r="T182" s="163"/>
      <c r="U182" s="163"/>
      <c r="V182" s="163"/>
      <c r="W182" s="163"/>
      <c r="X182" s="163"/>
      <c r="Y182" s="163"/>
      <c r="Z182" s="163"/>
      <c r="AA182" s="163"/>
      <c r="AB182" s="163"/>
      <c r="AC182" s="163"/>
      <c r="AD182" s="163"/>
      <c r="AE182" s="163"/>
      <c r="AF182" s="163"/>
      <c r="AG182" s="127"/>
      <c r="AH182" s="39"/>
    </row>
    <row r="183" spans="2:34" ht="15" customHeight="1" x14ac:dyDescent="0.25">
      <c r="B183" s="125"/>
      <c r="C183" s="163"/>
      <c r="D183" s="163"/>
      <c r="E183" s="163"/>
      <c r="F183" s="163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3"/>
      <c r="S183" s="163"/>
      <c r="T183" s="163"/>
      <c r="U183" s="163"/>
      <c r="V183" s="163"/>
      <c r="W183" s="163"/>
      <c r="X183" s="163"/>
      <c r="Y183" s="163"/>
      <c r="Z183" s="163"/>
      <c r="AA183" s="163"/>
      <c r="AB183" s="163"/>
      <c r="AC183" s="163"/>
      <c r="AD183" s="163"/>
      <c r="AE183" s="163"/>
      <c r="AF183" s="163"/>
      <c r="AG183" s="163"/>
      <c r="AH183" s="127"/>
    </row>
    <row r="184" spans="2:34" ht="15" customHeight="1" x14ac:dyDescent="0.25"/>
    <row r="185" spans="2:34" ht="15" customHeight="1" x14ac:dyDescent="0.25"/>
    <row r="186" spans="2:34" ht="15" customHeight="1" x14ac:dyDescent="0.25"/>
    <row r="187" spans="2:34" ht="15" customHeight="1" x14ac:dyDescent="0.25"/>
    <row r="188" spans="2:34" ht="15" customHeight="1" x14ac:dyDescent="0.25"/>
    <row r="189" spans="2:34" ht="15" customHeight="1" x14ac:dyDescent="0.25"/>
    <row r="190" spans="2:34" ht="15" customHeight="1" x14ac:dyDescent="0.25"/>
    <row r="191" spans="2:34" ht="15" customHeight="1" x14ac:dyDescent="0.25"/>
    <row r="192" spans="2:34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</sheetData>
  <sheetProtection sheet="1" objects="1" scenarios="1"/>
  <mergeCells count="270">
    <mergeCell ref="C135:AG135"/>
    <mergeCell ref="C92:Q99"/>
    <mergeCell ref="Z127:AC132"/>
    <mergeCell ref="C86:F90"/>
    <mergeCell ref="D83:F84"/>
    <mergeCell ref="C83:C84"/>
    <mergeCell ref="L116:Y116"/>
    <mergeCell ref="Q68:V70"/>
    <mergeCell ref="Z97:AG97"/>
    <mergeCell ref="K86:M90"/>
    <mergeCell ref="C121:X121"/>
    <mergeCell ref="C129:F132"/>
    <mergeCell ref="C125:F127"/>
    <mergeCell ref="K83:AB84"/>
    <mergeCell ref="C143:P143"/>
    <mergeCell ref="Q143:Y143"/>
    <mergeCell ref="Z143:AG143"/>
    <mergeCell ref="Q146:Y146"/>
    <mergeCell ref="Z146:AG146"/>
    <mergeCell ref="V44:AE44"/>
    <mergeCell ref="AF44:AG44"/>
    <mergeCell ref="V53:AE53"/>
    <mergeCell ref="AF53:AG53"/>
    <mergeCell ref="AF52:AG52"/>
    <mergeCell ref="AD56:AG56"/>
    <mergeCell ref="AD57:AF57"/>
    <mergeCell ref="AD48:AF48"/>
    <mergeCell ref="L119:Y119"/>
    <mergeCell ref="L118:Y118"/>
    <mergeCell ref="Z98:AG98"/>
    <mergeCell ref="Z92:AG96"/>
    <mergeCell ref="AC86:AG90"/>
    <mergeCell ref="E78:P78"/>
    <mergeCell ref="G83:J84"/>
    <mergeCell ref="E79:F79"/>
    <mergeCell ref="R92:Y93"/>
    <mergeCell ref="Y77:Z78"/>
    <mergeCell ref="C137:AG137"/>
    <mergeCell ref="M147:P147"/>
    <mergeCell ref="AB140:AG140"/>
    <mergeCell ref="C141:P141"/>
    <mergeCell ref="Q91:AG91"/>
    <mergeCell ref="Q141:Y141"/>
    <mergeCell ref="Z141:AG141"/>
    <mergeCell ref="Z121:AG121"/>
    <mergeCell ref="G129:X132"/>
    <mergeCell ref="G125:X127"/>
    <mergeCell ref="AE125:AG126"/>
    <mergeCell ref="AE127:AG132"/>
    <mergeCell ref="C122:X123"/>
    <mergeCell ref="Z122:AG123"/>
    <mergeCell ref="Z125:AC126"/>
    <mergeCell ref="G116:J116"/>
    <mergeCell ref="C145:L147"/>
    <mergeCell ref="Q145:Y145"/>
    <mergeCell ref="Z145:AG145"/>
    <mergeCell ref="Q147:Y147"/>
    <mergeCell ref="Z147:AG147"/>
    <mergeCell ref="M145:P145"/>
    <mergeCell ref="M146:P146"/>
    <mergeCell ref="Q139:Y139"/>
    <mergeCell ref="Z139:AG139"/>
    <mergeCell ref="J57:P57"/>
    <mergeCell ref="V50:AG50"/>
    <mergeCell ref="D50:H50"/>
    <mergeCell ref="Y39:AC39"/>
    <mergeCell ref="Q75:AG76"/>
    <mergeCell ref="C66:I66"/>
    <mergeCell ref="N86:Q90"/>
    <mergeCell ref="R87:U90"/>
    <mergeCell ref="C81:AG81"/>
    <mergeCell ref="C72:AG72"/>
    <mergeCell ref="AA67:AG67"/>
    <mergeCell ref="J65:M65"/>
    <mergeCell ref="N67:P67"/>
    <mergeCell ref="S77:V78"/>
    <mergeCell ref="AA77:AF78"/>
    <mergeCell ref="E76:P76"/>
    <mergeCell ref="C74:AG74"/>
    <mergeCell ref="E68:I68"/>
    <mergeCell ref="C43:C50"/>
    <mergeCell ref="Q48:X48"/>
    <mergeCell ref="I50:M50"/>
    <mergeCell ref="I79:P79"/>
    <mergeCell ref="E77:P77"/>
    <mergeCell ref="D59:H59"/>
    <mergeCell ref="D48:I48"/>
    <mergeCell ref="V46:AG46"/>
    <mergeCell ref="I41:M41"/>
    <mergeCell ref="L44:U44"/>
    <mergeCell ref="J48:P48"/>
    <mergeCell ref="D46:P46"/>
    <mergeCell ref="C32:AG32"/>
    <mergeCell ref="C34:C41"/>
    <mergeCell ref="AD39:AG39"/>
    <mergeCell ref="Q37:U37"/>
    <mergeCell ref="V37:AG37"/>
    <mergeCell ref="D37:P37"/>
    <mergeCell ref="Q39:X39"/>
    <mergeCell ref="D35:P35"/>
    <mergeCell ref="AD47:AG47"/>
    <mergeCell ref="Q46:U46"/>
    <mergeCell ref="D39:I39"/>
    <mergeCell ref="V41:AG41"/>
    <mergeCell ref="D44:K44"/>
    <mergeCell ref="Y48:AC48"/>
    <mergeCell ref="AF43:AG43"/>
    <mergeCell ref="J39:P39"/>
    <mergeCell ref="D41:H41"/>
    <mergeCell ref="N41:U41"/>
    <mergeCell ref="Q35:AG35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V25:Z27"/>
    <mergeCell ref="C22:P23"/>
    <mergeCell ref="C24:P25"/>
    <mergeCell ref="AE23:AG24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L12:Y12"/>
    <mergeCell ref="L15:Y15"/>
    <mergeCell ref="L14:Y14"/>
    <mergeCell ref="Z18:AG19"/>
    <mergeCell ref="R21:AG21"/>
    <mergeCell ref="N50:U50"/>
    <mergeCell ref="N65:P65"/>
    <mergeCell ref="C79:D79"/>
    <mergeCell ref="J66:M66"/>
    <mergeCell ref="W77:X78"/>
    <mergeCell ref="C52:C59"/>
    <mergeCell ref="D53:K53"/>
    <mergeCell ref="N59:U59"/>
    <mergeCell ref="V55:AG55"/>
    <mergeCell ref="L53:U53"/>
    <mergeCell ref="I59:M59"/>
    <mergeCell ref="Y57:AC57"/>
    <mergeCell ref="W68:Z70"/>
    <mergeCell ref="J70:P70"/>
    <mergeCell ref="C70:I70"/>
    <mergeCell ref="N66:P66"/>
    <mergeCell ref="AA65:AG65"/>
    <mergeCell ref="AA66:AG66"/>
    <mergeCell ref="W67:Z67"/>
    <mergeCell ref="Q65:Z66"/>
    <mergeCell ref="D55:P55"/>
    <mergeCell ref="Q57:X57"/>
    <mergeCell ref="Q64:Z64"/>
    <mergeCell ref="J64:P64"/>
    <mergeCell ref="V59:AG59"/>
    <mergeCell ref="C61:AG61"/>
    <mergeCell ref="C64:I64"/>
    <mergeCell ref="Q55:U55"/>
    <mergeCell ref="AA64:AG64"/>
    <mergeCell ref="C140:P140"/>
    <mergeCell ref="C142:P142"/>
    <mergeCell ref="Q142:Y142"/>
    <mergeCell ref="Z142:AG142"/>
    <mergeCell ref="Q140:R140"/>
    <mergeCell ref="Z140:AA140"/>
    <mergeCell ref="S140:Y140"/>
    <mergeCell ref="Q63:AG63"/>
    <mergeCell ref="Q67:V67"/>
    <mergeCell ref="V86:AB90"/>
    <mergeCell ref="G86:J90"/>
    <mergeCell ref="AC83:AG84"/>
    <mergeCell ref="C67:D67"/>
    <mergeCell ref="E67:I67"/>
    <mergeCell ref="C68:D68"/>
    <mergeCell ref="E75:P75"/>
    <mergeCell ref="C139:P139"/>
    <mergeCell ref="D138:AF138"/>
    <mergeCell ref="D57:I57"/>
    <mergeCell ref="M152:P152"/>
    <mergeCell ref="Q152:Y152"/>
    <mergeCell ref="M150:P150"/>
    <mergeCell ref="Q150:Y150"/>
    <mergeCell ref="Z150:AG150"/>
    <mergeCell ref="C149:L151"/>
    <mergeCell ref="C154:AG154"/>
    <mergeCell ref="Z151:AG151"/>
    <mergeCell ref="Z152:AG152"/>
    <mergeCell ref="M151:P151"/>
    <mergeCell ref="Q151:Y151"/>
    <mergeCell ref="M149:P149"/>
    <mergeCell ref="Q149:Y149"/>
    <mergeCell ref="Z149:AG149"/>
    <mergeCell ref="C152:L152"/>
    <mergeCell ref="C157:E157"/>
    <mergeCell ref="F157:K157"/>
    <mergeCell ref="L157:P157"/>
    <mergeCell ref="Q160:U160"/>
    <mergeCell ref="L159:P159"/>
    <mergeCell ref="AB157:AG157"/>
    <mergeCell ref="C156:E156"/>
    <mergeCell ref="F156:K156"/>
    <mergeCell ref="V159:AA159"/>
    <mergeCell ref="AB159:AG159"/>
    <mergeCell ref="C158:E158"/>
    <mergeCell ref="F158:K158"/>
    <mergeCell ref="L158:P158"/>
    <mergeCell ref="Q157:U157"/>
    <mergeCell ref="V157:AA157"/>
    <mergeCell ref="L156:P156"/>
    <mergeCell ref="Q156:U156"/>
    <mergeCell ref="V156:AA156"/>
    <mergeCell ref="AB156:AG156"/>
    <mergeCell ref="Q158:U158"/>
    <mergeCell ref="V158:AA158"/>
    <mergeCell ref="AB158:AG158"/>
    <mergeCell ref="V160:AA160"/>
    <mergeCell ref="AB160:AG160"/>
    <mergeCell ref="C159:E159"/>
    <mergeCell ref="F159:K159"/>
    <mergeCell ref="C160:E160"/>
    <mergeCell ref="F160:K160"/>
    <mergeCell ref="L160:P160"/>
    <mergeCell ref="V162:X162"/>
    <mergeCell ref="Y162:AB162"/>
    <mergeCell ref="AC162:AG162"/>
    <mergeCell ref="Q159:U159"/>
    <mergeCell ref="C169:G169"/>
    <mergeCell ref="I169:N169"/>
    <mergeCell ref="I171:N171"/>
    <mergeCell ref="C170:G170"/>
    <mergeCell ref="O174:P174"/>
    <mergeCell ref="I173:N173"/>
    <mergeCell ref="C174:G174"/>
    <mergeCell ref="I174:N174"/>
    <mergeCell ref="Q162:U162"/>
    <mergeCell ref="Q163:U163"/>
    <mergeCell ref="Y165:AB165"/>
    <mergeCell ref="C168:G168"/>
    <mergeCell ref="C167:AG167"/>
    <mergeCell ref="O168:P168"/>
    <mergeCell ref="C165:L165"/>
    <mergeCell ref="M165:P165"/>
    <mergeCell ref="C173:G173"/>
    <mergeCell ref="I168:N168"/>
    <mergeCell ref="Y163:AG163"/>
    <mergeCell ref="AC165:AG165"/>
    <mergeCell ref="Q165:X165"/>
    <mergeCell ref="O169:P169"/>
    <mergeCell ref="O170:P170"/>
    <mergeCell ref="O171:P171"/>
    <mergeCell ref="O172:P172"/>
    <mergeCell ref="O173:P173"/>
    <mergeCell ref="C162:L163"/>
    <mergeCell ref="M162:P162"/>
    <mergeCell ref="M163:P163"/>
    <mergeCell ref="V163:X163"/>
    <mergeCell ref="I172:N172"/>
    <mergeCell ref="C172:G172"/>
    <mergeCell ref="I170:N170"/>
    <mergeCell ref="C171:G171"/>
  </mergeCells>
  <phoneticPr fontId="25" type="noConversion"/>
  <conditionalFormatting sqref="D35:P35 D44:K44">
    <cfRule type="expression" dxfId="31" priority="4" stopIfTrue="1">
      <formula>Blanco=TRUE</formula>
    </cfRule>
    <cfRule type="expression" dxfId="30" priority="5" stopIfTrue="1">
      <formula>$D35=""</formula>
    </cfRule>
  </conditionalFormatting>
  <conditionalFormatting sqref="AC68:AG69 AB69">
    <cfRule type="expression" dxfId="29" priority="6" stopIfTrue="1">
      <formula>Trofeo10=TRUE</formula>
    </cfRule>
  </conditionalFormatting>
  <conditionalFormatting sqref="D55:AG55 I50:AG50 J64 H63:I63 H65:I65 Q35:AG35 AC86:AG90 I79:P79 Q77:R79 E79:F79 S79:AF79 D41:AG41 C70:C71 E75:P78 Q64 D46:AG46 I59:AG59 AD48 D48:P48 D57:P57 D37:AG37 H69:I69 O69 D39:P39 AG48">
    <cfRule type="expression" dxfId="28" priority="7" stopIfTrue="1">
      <formula>Blanco=TRUE</formula>
    </cfRule>
  </conditionalFormatting>
  <conditionalFormatting sqref="AE25:AG30 AA25 AE127:AG132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77:AF78 G86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68:Z70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5:Z66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86:F90">
    <cfRule type="expression" dxfId="19" priority="17" stopIfTrue="1">
      <formula>Blanco=TRUE</formula>
    </cfRule>
  </conditionalFormatting>
  <conditionalFormatting sqref="C68 J70:P70 Q39 Y39:AC39 E68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39:AG39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4:V44 Q48:AC48 D50:H50 D53:V53 D59:H59 Q57:AC57 AF44 AF53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4:I64 C66:I66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68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66:P66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66:AG66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57">
    <cfRule type="expression" dxfId="1" priority="2" stopIfTrue="1">
      <formula>Blanco=TRUE</formula>
    </cfRule>
  </conditionalFormatting>
  <conditionalFormatting sqref="AD57">
    <cfRule type="expression" dxfId="0" priority="1" stopIfTrue="1">
      <formula>Blanco=TRUE</formula>
    </cfRule>
  </conditionalFormatting>
  <dataValidations xWindow="445" yWindow="489" count="23">
    <dataValidation type="whole" allowBlank="1" showInputMessage="1" showErrorMessage="1" errorTitle="Cilindrada" error="Teclee un valor numérico comprendido entre 1 y 2000" sqref="C70:I70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77 S79:V79">
      <formula1>4</formula1>
    </dataValidation>
    <dataValidation type="textLength" operator="equal" allowBlank="1" showInputMessage="1" showErrorMessage="1" errorTitle="Código de Oficina" error="El Código de Oficina debe tener 4 caracteres" sqref="W77 W79:X79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77 Y79:Z79">
      <formula1>2</formula1>
    </dataValidation>
    <dataValidation type="textLength" operator="equal" allowBlank="1" showInputMessage="1" showErrorMessage="1" errorTitle="Número de cuenta" error="El número de cuenta debe tener 10 caracteres" sqref="AA77 AA79:AF79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27:AG132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27:AD132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8">
      <formula1>1</formula1>
      <formula2>5000</formula2>
    </dataValidation>
    <dataValidation allowBlank="1" showErrorMessage="1" promptTitle="Normas en Vigor Cascos" prompt="_x000a_" sqref="Q145:Y145"/>
    <dataValidation allowBlank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5:AG145"/>
    <dataValidation allowBlank="1" showInputMessage="1" showErrorMessage="1" promptTitle="Normas en Vigor Hans" prompt="* Normas Admitidas_x000a_FIA 8858-2002 _x000a_FIA 8858-2010" sqref="Q149:AG149"/>
    <dataValidation allowBlank="1" showInputMessage="1" showErrorMessage="1" promptTitle="Normas en Vigor Tirante Hans" prompt="* Normas Admitidas_x000a_FIA 8858-2002 _x000a_FIA 8858-2010" sqref="Q152:AG152"/>
    <dataValidation allowBlank="1" showInputMessage="1" showErrorMessage="1" promptTitle="Ejemplo Homologacion" prompt="MIRAR EN LA ETIQUETA_x000a_EJEMPLO FIA D-107 T/98" sqref="F157:K157"/>
    <dataValidation allowBlank="1" showInputMessage="1" showErrorMessage="1" promptTitle="EJEMPLO NORMA CINTURON" prompt="MIRAR EN LA ETIQUETA_x000a_EJEMPLO FIA D-107 T/98" sqref="L157:P157"/>
    <dataValidation allowBlank="1" showInputMessage="1" showErrorMessage="1" promptTitle="MIRAR ETIQUETA ASIENTO" prompt="EJEMPLO_x000a_CS 197 07" sqref="V157:AG157"/>
    <dataValidation allowBlank="1" showInputMessage="1" showErrorMessage="1" promptTitle="MIRAR EN LA ETIQUETA" prompt="EJEMPLO_x000a_FIA 8855-1999" sqref="V158:AG158"/>
    <dataValidation allowBlank="1" showInputMessage="1" showErrorMessage="1" promptTitle="MIRAR EN LA ETIQUETA" prompt="MIRAR EN LA ETIQUETA_x000a_EJEMPLO FIA 8853/98" sqref="F158:P158"/>
    <dataValidation allowBlank="1" showInputMessage="1" showErrorMessage="1" promptTitle="MIRAR EN LA ETIQUETA" prompt="EJEMPLO_x000a_EXT.001.97" sqref="V162:X162"/>
    <dataValidation allowBlank="1" showInputMessage="1" showErrorMessage="1" promptTitle="MIRAR ETIQUETA" prompt="EJEMPLO_x000a_FT3-1999" sqref="Q165:X165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8:I68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4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60960</xdr:rowOff>
                  </from>
                  <to>
                    <xdr:col>32</xdr:col>
                    <xdr:colOff>137160</xdr:colOff>
                    <xdr:row>8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167640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63</xdr:row>
                    <xdr:rowOff>22860</xdr:rowOff>
                  </from>
                  <to>
                    <xdr:col>32</xdr:col>
                    <xdr:colOff>137160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67</xdr:row>
                    <xdr:rowOff>0</xdr:rowOff>
                  </from>
                  <to>
                    <xdr:col>11</xdr:col>
                    <xdr:colOff>175260</xdr:colOff>
                    <xdr:row>67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358140</xdr:colOff>
                    <xdr:row>67</xdr:row>
                    <xdr:rowOff>0</xdr:rowOff>
                  </from>
                  <to>
                    <xdr:col>12</xdr:col>
                    <xdr:colOff>167640</xdr:colOff>
                    <xdr:row>67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67</xdr:row>
                    <xdr:rowOff>0</xdr:rowOff>
                  </from>
                  <to>
                    <xdr:col>27</xdr:col>
                    <xdr:colOff>99060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15240</xdr:colOff>
                    <xdr:row>139</xdr:row>
                    <xdr:rowOff>167640</xdr:rowOff>
                  </from>
                  <to>
                    <xdr:col>28</xdr:col>
                    <xdr:colOff>99060</xdr:colOff>
                    <xdr:row>141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53340</xdr:colOff>
                    <xdr:row>139</xdr:row>
                    <xdr:rowOff>175260</xdr:rowOff>
                  </from>
                  <to>
                    <xdr:col>31</xdr:col>
                    <xdr:colOff>137160</xdr:colOff>
                    <xdr:row>141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53340</xdr:colOff>
                    <xdr:row>140</xdr:row>
                    <xdr:rowOff>0</xdr:rowOff>
                  </from>
                  <to>
                    <xdr:col>23</xdr:col>
                    <xdr:colOff>129540</xdr:colOff>
                    <xdr:row>141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60960</xdr:colOff>
                    <xdr:row>139</xdr:row>
                    <xdr:rowOff>175260</xdr:rowOff>
                  </from>
                  <to>
                    <xdr:col>21</xdr:col>
                    <xdr:colOff>22860</xdr:colOff>
                    <xdr:row>141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53340</xdr:colOff>
                    <xdr:row>141</xdr:row>
                    <xdr:rowOff>0</xdr:rowOff>
                  </from>
                  <to>
                    <xdr:col>23</xdr:col>
                    <xdr:colOff>129540</xdr:colOff>
                    <xdr:row>142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60960</xdr:colOff>
                    <xdr:row>140</xdr:row>
                    <xdr:rowOff>175260</xdr:rowOff>
                  </from>
                  <to>
                    <xdr:col>21</xdr:col>
                    <xdr:colOff>22860</xdr:colOff>
                    <xdr:row>142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53340</xdr:colOff>
                    <xdr:row>142</xdr:row>
                    <xdr:rowOff>0</xdr:rowOff>
                  </from>
                  <to>
                    <xdr:col>23</xdr:col>
                    <xdr:colOff>129540</xdr:colOff>
                    <xdr:row>143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60960</xdr:colOff>
                    <xdr:row>141</xdr:row>
                    <xdr:rowOff>175260</xdr:rowOff>
                  </from>
                  <to>
                    <xdr:col>21</xdr:col>
                    <xdr:colOff>22860</xdr:colOff>
                    <xdr:row>143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15240</xdr:colOff>
                    <xdr:row>140</xdr:row>
                    <xdr:rowOff>167640</xdr:rowOff>
                  </from>
                  <to>
                    <xdr:col>28</xdr:col>
                    <xdr:colOff>99060</xdr:colOff>
                    <xdr:row>142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53340</xdr:colOff>
                    <xdr:row>140</xdr:row>
                    <xdr:rowOff>175260</xdr:rowOff>
                  </from>
                  <to>
                    <xdr:col>31</xdr:col>
                    <xdr:colOff>137160</xdr:colOff>
                    <xdr:row>142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15240</xdr:colOff>
                    <xdr:row>141</xdr:row>
                    <xdr:rowOff>167640</xdr:rowOff>
                  </from>
                  <to>
                    <xdr:col>28</xdr:col>
                    <xdr:colOff>99060</xdr:colOff>
                    <xdr:row>143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53340</xdr:colOff>
                    <xdr:row>141</xdr:row>
                    <xdr:rowOff>175260</xdr:rowOff>
                  </from>
                  <to>
                    <xdr:col>31</xdr:col>
                    <xdr:colOff>137160</xdr:colOff>
                    <xdr:row>143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84</xdr:row>
                    <xdr:rowOff>0</xdr:rowOff>
                  </from>
                  <to>
                    <xdr:col>32</xdr:col>
                    <xdr:colOff>53340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3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86</xdr:row>
                    <xdr:rowOff>45720</xdr:rowOff>
                  </from>
                  <to>
                    <xdr:col>31</xdr:col>
                    <xdr:colOff>99060</xdr:colOff>
                    <xdr:row>87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4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88</xdr:row>
                    <xdr:rowOff>22860</xdr:rowOff>
                  </from>
                  <to>
                    <xdr:col>31</xdr:col>
                    <xdr:colOff>236220</xdr:colOff>
                    <xdr:row>88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opLeftCell="E1" workbookViewId="0">
      <selection activeCell="M29" sqref="M29"/>
    </sheetView>
  </sheetViews>
  <sheetFormatPr baseColWidth="10" defaultColWidth="31.44140625" defaultRowHeight="13.2" x14ac:dyDescent="0.25"/>
  <cols>
    <col min="1" max="1" width="2.109375" bestFit="1" customWidth="1"/>
    <col min="2" max="2" width="24.44140625" bestFit="1" customWidth="1"/>
    <col min="3" max="3" width="16.33203125" bestFit="1" customWidth="1"/>
    <col min="4" max="4" width="33.44140625" bestFit="1" customWidth="1"/>
    <col min="5" max="5" width="33.44140625" customWidth="1"/>
    <col min="6" max="6" width="10.33203125" bestFit="1" customWidth="1"/>
    <col min="7" max="7" width="7.77734375" bestFit="1" customWidth="1"/>
    <col min="8" max="8" width="5.33203125" bestFit="1" customWidth="1"/>
    <col min="9" max="9" width="5.44140625" bestFit="1" customWidth="1"/>
    <col min="10" max="10" width="11.6640625" bestFit="1" customWidth="1"/>
    <col min="11" max="11" width="11.77734375" bestFit="1" customWidth="1"/>
    <col min="12" max="12" width="21.109375" bestFit="1" customWidth="1"/>
    <col min="13" max="13" width="21.109375" customWidth="1"/>
    <col min="14" max="14" width="9.77734375" bestFit="1" customWidth="1"/>
    <col min="15" max="15" width="7.77734375" bestFit="1" customWidth="1"/>
    <col min="16" max="16" width="5.33203125" bestFit="1" customWidth="1"/>
    <col min="17" max="17" width="5.44140625" bestFit="1" customWidth="1"/>
    <col min="18" max="18" width="13.44140625" bestFit="1" customWidth="1"/>
    <col min="19" max="19" width="11.77734375" bestFit="1" customWidth="1"/>
    <col min="20" max="20" width="17" customWidth="1"/>
    <col min="21" max="21" width="5.77734375" customWidth="1"/>
    <col min="22" max="22" width="11.6640625" customWidth="1"/>
    <col min="23" max="23" width="8" bestFit="1" customWidth="1"/>
    <col min="24" max="32" width="11.77734375" customWidth="1"/>
  </cols>
  <sheetData>
    <row r="1" spans="1:32" ht="35.25" customHeight="1" x14ac:dyDescent="0.25">
      <c r="A1" s="651" t="s">
        <v>256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  <c r="X1" s="651"/>
      <c r="Y1" s="651"/>
      <c r="Z1" s="651"/>
      <c r="AA1" s="651"/>
      <c r="AB1" s="651"/>
      <c r="AC1" s="651"/>
      <c r="AD1" s="651"/>
      <c r="AE1" s="651"/>
      <c r="AF1" s="651"/>
    </row>
    <row r="2" spans="1:32" s="249" customFormat="1" ht="26.25" customHeight="1" x14ac:dyDescent="0.25">
      <c r="A2" s="246" t="s">
        <v>25</v>
      </c>
      <c r="B2" s="246" t="s">
        <v>257</v>
      </c>
      <c r="C2" s="246" t="s">
        <v>258</v>
      </c>
      <c r="D2" s="246" t="s">
        <v>80</v>
      </c>
      <c r="E2" s="246" t="s">
        <v>279</v>
      </c>
      <c r="F2" s="246" t="s">
        <v>259</v>
      </c>
      <c r="G2" s="246" t="s">
        <v>260</v>
      </c>
      <c r="H2" s="246" t="s">
        <v>261</v>
      </c>
      <c r="I2" s="246" t="s">
        <v>255</v>
      </c>
      <c r="J2" s="246" t="s">
        <v>262</v>
      </c>
      <c r="K2" s="247" t="s">
        <v>263</v>
      </c>
      <c r="L2" s="246" t="s">
        <v>118</v>
      </c>
      <c r="M2" s="246" t="s">
        <v>279</v>
      </c>
      <c r="N2" s="246" t="s">
        <v>264</v>
      </c>
      <c r="O2" s="246" t="s">
        <v>260</v>
      </c>
      <c r="P2" s="246" t="s">
        <v>261</v>
      </c>
      <c r="Q2" s="246" t="s">
        <v>255</v>
      </c>
      <c r="R2" s="246" t="s">
        <v>265</v>
      </c>
      <c r="S2" s="247" t="s">
        <v>263</v>
      </c>
      <c r="T2" s="246" t="s">
        <v>266</v>
      </c>
      <c r="U2" s="246" t="s">
        <v>267</v>
      </c>
      <c r="V2" s="246" t="s">
        <v>278</v>
      </c>
      <c r="W2" s="246" t="s">
        <v>268</v>
      </c>
      <c r="X2" s="246" t="s">
        <v>269</v>
      </c>
      <c r="Y2" s="246" t="s">
        <v>270</v>
      </c>
      <c r="Z2" s="246" t="s">
        <v>271</v>
      </c>
      <c r="AA2" s="246" t="s">
        <v>272</v>
      </c>
      <c r="AB2" s="248" t="s">
        <v>273</v>
      </c>
      <c r="AC2" s="248" t="s">
        <v>274</v>
      </c>
      <c r="AD2" s="248" t="s">
        <v>275</v>
      </c>
      <c r="AE2" s="248" t="s">
        <v>276</v>
      </c>
      <c r="AF2" s="246" t="s">
        <v>277</v>
      </c>
    </row>
    <row r="3" spans="1:32" x14ac:dyDescent="0.25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 Boletín de Inscripción '!Q48</f>
        <v>0</v>
      </c>
      <c r="G3" s="250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0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1</v>
      </c>
      <c r="AD3" t="b">
        <v>1</v>
      </c>
      <c r="AE3" t="b">
        <v>0</v>
      </c>
    </row>
  </sheetData>
  <mergeCells count="1">
    <mergeCell ref="A1:AF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F3"/>
  <sheetViews>
    <sheetView workbookViewId="0">
      <selection activeCell="A3" sqref="A3"/>
    </sheetView>
  </sheetViews>
  <sheetFormatPr baseColWidth="10" defaultColWidth="11.44140625" defaultRowHeight="10.199999999999999" x14ac:dyDescent="0.2"/>
  <cols>
    <col min="1" max="1" width="11.6640625" style="81" bestFit="1" customWidth="1"/>
    <col min="2" max="2" width="19.109375" style="81" bestFit="1" customWidth="1"/>
    <col min="3" max="3" width="10.6640625" style="81" bestFit="1" customWidth="1"/>
    <col min="4" max="4" width="15.33203125" style="81" bestFit="1" customWidth="1"/>
    <col min="5" max="5" width="19.77734375" style="81" bestFit="1" customWidth="1"/>
    <col min="6" max="6" width="21.77734375" style="81" bestFit="1" customWidth="1"/>
    <col min="7" max="7" width="27.44140625" style="81" bestFit="1" customWidth="1"/>
    <col min="8" max="8" width="18.77734375" style="81" bestFit="1" customWidth="1"/>
    <col min="9" max="9" width="15.44140625" style="81" bestFit="1" customWidth="1"/>
    <col min="10" max="10" width="14" style="81" bestFit="1" customWidth="1"/>
    <col min="11" max="11" width="21.77734375" style="81" bestFit="1" customWidth="1"/>
    <col min="12" max="12" width="18.77734375" style="81" customWidth="1"/>
    <col min="13" max="13" width="16.6640625" style="81" bestFit="1" customWidth="1"/>
    <col min="14" max="14" width="16.44140625" style="81" bestFit="1" customWidth="1"/>
    <col min="15" max="16" width="17" style="81" bestFit="1" customWidth="1"/>
    <col min="17" max="17" width="12.44140625" style="81" bestFit="1" customWidth="1"/>
    <col min="18" max="18" width="13.44140625" style="81" bestFit="1" customWidth="1"/>
    <col min="19" max="19" width="10" style="81" bestFit="1" customWidth="1"/>
    <col min="20" max="20" width="14.44140625" style="81" bestFit="1" customWidth="1"/>
    <col min="21" max="21" width="16.44140625" style="81" bestFit="1" customWidth="1"/>
    <col min="22" max="22" width="23.6640625" style="81" customWidth="1"/>
    <col min="23" max="23" width="13.44140625" style="81" bestFit="1" customWidth="1"/>
    <col min="24" max="24" width="10.44140625" style="81" bestFit="1" customWidth="1"/>
    <col min="25" max="25" width="8.6640625" style="81" bestFit="1" customWidth="1"/>
    <col min="26" max="26" width="16.33203125" style="81" customWidth="1"/>
    <col min="27" max="27" width="13.44140625" style="81" bestFit="1" customWidth="1"/>
    <col min="28" max="28" width="11.33203125" style="81" bestFit="1" customWidth="1"/>
    <col min="29" max="29" width="14.109375" style="81" bestFit="1" customWidth="1"/>
    <col min="30" max="31" width="11.44140625" style="81" bestFit="1" customWidth="1"/>
    <col min="32" max="32" width="7.33203125" style="81" bestFit="1" customWidth="1"/>
    <col min="33" max="33" width="8.109375" style="81" bestFit="1" customWidth="1"/>
    <col min="34" max="34" width="11.77734375" style="81" bestFit="1" customWidth="1"/>
    <col min="35" max="35" width="18" style="81" bestFit="1" customWidth="1"/>
    <col min="36" max="36" width="18.33203125" style="81" bestFit="1" customWidth="1"/>
    <col min="37" max="37" width="29.109375" style="81" bestFit="1" customWidth="1"/>
    <col min="38" max="38" width="15.33203125" style="81" bestFit="1" customWidth="1"/>
    <col min="39" max="39" width="12.33203125" style="81" bestFit="1" customWidth="1"/>
    <col min="40" max="40" width="10.44140625" style="81" bestFit="1" customWidth="1"/>
    <col min="41" max="41" width="13" style="81" bestFit="1" customWidth="1"/>
    <col min="42" max="42" width="15.44140625" style="81" bestFit="1" customWidth="1"/>
    <col min="43" max="43" width="13.109375" style="81" bestFit="1" customWidth="1"/>
    <col min="44" max="44" width="16.44140625" style="81" bestFit="1" customWidth="1"/>
    <col min="45" max="46" width="13.44140625" style="81" bestFit="1" customWidth="1"/>
    <col min="47" max="47" width="9.109375" style="81" bestFit="1" customWidth="1"/>
    <col min="48" max="48" width="10" style="81" bestFit="1" customWidth="1"/>
    <col min="49" max="49" width="9.109375" style="81" bestFit="1" customWidth="1"/>
    <col min="50" max="50" width="11.6640625" style="81" bestFit="1" customWidth="1"/>
    <col min="51" max="51" width="10.33203125" style="81" customWidth="1"/>
    <col min="52" max="52" width="7.77734375" style="81" bestFit="1" customWidth="1"/>
    <col min="53" max="53" width="14.33203125" style="81" bestFit="1" customWidth="1"/>
    <col min="54" max="54" width="5.44140625" style="81" bestFit="1" customWidth="1"/>
    <col min="55" max="55" width="5.109375" style="81" bestFit="1" customWidth="1"/>
    <col min="56" max="56" width="12" style="81" bestFit="1" customWidth="1"/>
    <col min="57" max="62" width="7.44140625" style="81" bestFit="1" customWidth="1"/>
    <col min="63" max="65" width="7.33203125" style="81" bestFit="1" customWidth="1"/>
    <col min="66" max="66" width="7.77734375" style="81" bestFit="1" customWidth="1"/>
    <col min="67" max="67" width="9.33203125" style="81" bestFit="1" customWidth="1"/>
    <col min="68" max="68" width="8.77734375" style="81" bestFit="1" customWidth="1"/>
    <col min="69" max="69" width="5.33203125" style="81" bestFit="1" customWidth="1"/>
    <col min="70" max="70" width="11.33203125" style="81" bestFit="1" customWidth="1"/>
    <col min="71" max="71" width="17" style="81" bestFit="1" customWidth="1"/>
    <col min="72" max="72" width="6.44140625" style="81" bestFit="1" customWidth="1"/>
    <col min="73" max="73" width="6" style="81" bestFit="1" customWidth="1"/>
    <col min="74" max="74" width="6.44140625" style="81" bestFit="1" customWidth="1"/>
    <col min="75" max="75" width="6.109375" style="81" bestFit="1" customWidth="1"/>
    <col min="76" max="76" width="6.6640625" style="81" bestFit="1" customWidth="1"/>
    <col min="77" max="77" width="6.109375" style="81" bestFit="1" customWidth="1"/>
    <col min="78" max="78" width="9.6640625" style="81" bestFit="1" customWidth="1"/>
    <col min="79" max="79" width="12.77734375" style="81" bestFit="1" customWidth="1"/>
    <col min="80" max="80" width="14.6640625" style="81" bestFit="1" customWidth="1"/>
    <col min="81" max="81" width="7.44140625" style="81" bestFit="1" customWidth="1"/>
    <col min="82" max="82" width="9.44140625" style="81" bestFit="1" customWidth="1"/>
    <col min="83" max="83" width="9.6640625" style="81" bestFit="1" customWidth="1"/>
    <col min="84" max="84" width="12.77734375" style="81" bestFit="1" customWidth="1"/>
    <col min="85" max="85" width="14.6640625" style="81" bestFit="1" customWidth="1"/>
    <col min="86" max="86" width="7.44140625" style="81" bestFit="1" customWidth="1"/>
    <col min="87" max="87" width="9.44140625" style="81" bestFit="1" customWidth="1"/>
    <col min="88" max="88" width="9.6640625" style="81" bestFit="1" customWidth="1"/>
    <col min="89" max="89" width="12.77734375" style="81" bestFit="1" customWidth="1"/>
    <col min="90" max="90" width="14.6640625" style="81" bestFit="1" customWidth="1"/>
    <col min="91" max="91" width="7.44140625" style="81" bestFit="1" customWidth="1"/>
    <col min="92" max="92" width="9.44140625" style="81" bestFit="1" customWidth="1"/>
    <col min="93" max="93" width="9.6640625" style="81" bestFit="1" customWidth="1"/>
    <col min="94" max="94" width="12.77734375" style="81" bestFit="1" customWidth="1"/>
    <col min="95" max="95" width="14.6640625" style="81" bestFit="1" customWidth="1"/>
    <col min="96" max="96" width="7.44140625" style="81" bestFit="1" customWidth="1"/>
    <col min="97" max="97" width="9.44140625" style="81" bestFit="1" customWidth="1"/>
    <col min="98" max="98" width="9.6640625" style="81" bestFit="1" customWidth="1"/>
    <col min="99" max="99" width="12.77734375" style="81" bestFit="1" customWidth="1"/>
    <col min="100" max="100" width="14.6640625" style="81" bestFit="1" customWidth="1"/>
    <col min="101" max="101" width="7.44140625" style="81" bestFit="1" customWidth="1"/>
    <col min="102" max="102" width="9.44140625" style="81" bestFit="1" customWidth="1"/>
    <col min="103" max="103" width="9.6640625" style="81" bestFit="1" customWidth="1"/>
    <col min="104" max="104" width="12.77734375" style="81" bestFit="1" customWidth="1"/>
    <col min="105" max="105" width="14.6640625" style="81" bestFit="1" customWidth="1"/>
    <col min="106" max="106" width="7.44140625" style="81" bestFit="1" customWidth="1"/>
    <col min="107" max="107" width="9.44140625" style="81" bestFit="1" customWidth="1"/>
    <col min="108" max="108" width="9.6640625" style="81" bestFit="1" customWidth="1"/>
    <col min="109" max="109" width="12.77734375" style="81" bestFit="1" customWidth="1"/>
    <col min="110" max="110" width="14.6640625" style="81" bestFit="1" customWidth="1"/>
    <col min="111" max="111" width="7.44140625" style="81" bestFit="1" customWidth="1"/>
    <col min="112" max="112" width="9.44140625" style="81" bestFit="1" customWidth="1"/>
    <col min="113" max="113" width="9.6640625" style="81" bestFit="1" customWidth="1"/>
    <col min="114" max="114" width="12.77734375" style="81" bestFit="1" customWidth="1"/>
    <col min="115" max="115" width="14.6640625" style="81" bestFit="1" customWidth="1"/>
    <col min="116" max="16384" width="11.44140625" style="81"/>
  </cols>
  <sheetData>
    <row r="1" spans="1:32" customFormat="1" ht="35.25" customHeight="1" x14ac:dyDescent="0.25">
      <c r="A1" s="651" t="s">
        <v>256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  <c r="N1" s="651"/>
      <c r="O1" s="651"/>
      <c r="P1" s="651"/>
      <c r="Q1" s="651"/>
      <c r="R1" s="651"/>
      <c r="S1" s="651"/>
      <c r="T1" s="651"/>
      <c r="U1" s="651"/>
      <c r="V1" s="651"/>
      <c r="W1" s="651"/>
      <c r="X1" s="651"/>
      <c r="Y1" s="651"/>
      <c r="Z1" s="651"/>
      <c r="AA1" s="651"/>
      <c r="AB1" s="651"/>
      <c r="AC1" s="651"/>
      <c r="AD1" s="651"/>
      <c r="AE1" s="651"/>
      <c r="AF1" s="651"/>
    </row>
    <row r="2" spans="1:32" s="249" customFormat="1" ht="26.25" customHeight="1" x14ac:dyDescent="0.25">
      <c r="A2" s="246" t="s">
        <v>25</v>
      </c>
      <c r="B2" s="246" t="s">
        <v>257</v>
      </c>
      <c r="C2" s="246" t="s">
        <v>258</v>
      </c>
      <c r="D2" s="246" t="s">
        <v>80</v>
      </c>
      <c r="E2" s="246" t="s">
        <v>279</v>
      </c>
      <c r="F2" s="246" t="s">
        <v>259</v>
      </c>
      <c r="G2" s="246" t="s">
        <v>260</v>
      </c>
      <c r="H2" s="246" t="s">
        <v>261</v>
      </c>
      <c r="I2" s="246" t="s">
        <v>255</v>
      </c>
      <c r="J2" s="246" t="s">
        <v>262</v>
      </c>
      <c r="K2" s="247" t="s">
        <v>263</v>
      </c>
      <c r="L2" s="246" t="s">
        <v>118</v>
      </c>
      <c r="M2" s="246" t="s">
        <v>279</v>
      </c>
      <c r="N2" s="246" t="s">
        <v>264</v>
      </c>
      <c r="O2" s="246" t="s">
        <v>260</v>
      </c>
      <c r="P2" s="246" t="s">
        <v>261</v>
      </c>
      <c r="Q2" s="246" t="s">
        <v>255</v>
      </c>
      <c r="R2" s="246" t="s">
        <v>265</v>
      </c>
      <c r="S2" s="247" t="s">
        <v>263</v>
      </c>
      <c r="T2" s="246" t="s">
        <v>266</v>
      </c>
      <c r="U2" s="246" t="s">
        <v>267</v>
      </c>
      <c r="V2" s="246" t="s">
        <v>278</v>
      </c>
      <c r="W2" s="246" t="s">
        <v>268</v>
      </c>
      <c r="X2" s="246" t="s">
        <v>269</v>
      </c>
      <c r="Y2" s="246" t="s">
        <v>270</v>
      </c>
      <c r="Z2" s="246" t="s">
        <v>271</v>
      </c>
      <c r="AA2" s="246" t="s">
        <v>272</v>
      </c>
      <c r="AB2" s="248" t="s">
        <v>273</v>
      </c>
      <c r="AC2" s="248" t="s">
        <v>274</v>
      </c>
      <c r="AD2" s="248" t="s">
        <v>275</v>
      </c>
      <c r="AE2" s="248" t="s">
        <v>276</v>
      </c>
      <c r="AF2" s="246" t="s">
        <v>277</v>
      </c>
    </row>
    <row r="3" spans="1:32" customFormat="1" ht="13.2" x14ac:dyDescent="0.25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 Boletín de Inscripción '!Q48</f>
        <v>0</v>
      </c>
      <c r="G3" s="250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0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1</v>
      </c>
      <c r="AD3" t="b">
        <v>0</v>
      </c>
      <c r="AE3" t="b">
        <v>0</v>
      </c>
    </row>
  </sheetData>
  <mergeCells count="1">
    <mergeCell ref="A1:AF1"/>
  </mergeCells>
  <phoneticPr fontId="25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" zoomScale="174" zoomScaleNormal="174" workbookViewId="0">
      <selection activeCell="M29" sqref="M29:O29"/>
    </sheetView>
  </sheetViews>
  <sheetFormatPr baseColWidth="10" defaultColWidth="0" defaultRowHeight="0" customHeight="1" zeroHeight="1" x14ac:dyDescent="0.25"/>
  <cols>
    <col min="1" max="1" width="4" style="41" hidden="1" customWidth="1"/>
    <col min="2" max="2" width="5.6640625" style="37" hidden="1" customWidth="1"/>
    <col min="3" max="3" width="9.6640625" style="37" customWidth="1"/>
    <col min="4" max="4" width="13.6640625" style="37" customWidth="1"/>
    <col min="5" max="5" width="6.33203125" style="37" customWidth="1"/>
    <col min="6" max="6" width="13.6640625" style="37" customWidth="1"/>
    <col min="7" max="8" width="8.6640625" style="37" customWidth="1"/>
    <col min="9" max="15" width="4.6640625" style="37" customWidth="1"/>
    <col min="16" max="16" width="3.6640625" style="42" hidden="1" customWidth="1"/>
    <col min="17" max="17" width="4.109375" style="42" hidden="1" customWidth="1"/>
    <col min="18" max="26" width="11.44140625" style="42" hidden="1" customWidth="1"/>
    <col min="27" max="31" width="11.44140625" style="43" hidden="1" customWidth="1"/>
    <col min="32" max="162" width="11.44140625" style="41" hidden="1" customWidth="1"/>
    <col min="163" max="163" width="7.6640625" style="41" hidden="1" customWidth="1"/>
    <col min="164" max="16384" width="11.44140625" style="41" hidden="1"/>
  </cols>
  <sheetData>
    <row r="1" spans="1:16" ht="10.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8.25" customHeight="1" x14ac:dyDescent="0.25">
      <c r="A2" s="59"/>
      <c r="B2" s="58"/>
      <c r="C2" s="33"/>
      <c r="D2" s="33"/>
      <c r="E2" s="696" t="s">
        <v>235</v>
      </c>
      <c r="F2" s="696"/>
      <c r="G2" s="696"/>
      <c r="H2" s="696"/>
      <c r="I2" s="696"/>
      <c r="J2" s="696"/>
      <c r="K2" s="696"/>
      <c r="L2" s="696"/>
      <c r="M2" s="696"/>
      <c r="N2" s="696"/>
      <c r="O2" s="697"/>
      <c r="P2" s="60"/>
    </row>
    <row r="3" spans="1:16" ht="60" customHeight="1" x14ac:dyDescent="0.25">
      <c r="A3" s="59"/>
      <c r="B3" s="700"/>
      <c r="C3" s="701"/>
      <c r="D3" s="49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9"/>
      <c r="P3" s="60"/>
    </row>
    <row r="4" spans="1:16" ht="6" customHeight="1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/>
    </row>
    <row r="5" spans="1:16" ht="27" customHeight="1" x14ac:dyDescent="0.25">
      <c r="A5" s="59"/>
      <c r="B5" s="691" t="s">
        <v>51</v>
      </c>
      <c r="C5" s="692"/>
      <c r="D5" s="692"/>
      <c r="E5" s="692"/>
      <c r="F5" s="692"/>
      <c r="G5" s="692"/>
      <c r="H5" s="692"/>
      <c r="I5" s="692"/>
      <c r="J5" s="692"/>
      <c r="K5" s="692"/>
      <c r="L5" s="692"/>
      <c r="M5" s="692"/>
      <c r="N5" s="692"/>
      <c r="O5" s="693"/>
      <c r="P5" s="60"/>
    </row>
    <row r="6" spans="1:16" ht="5.25" customHeight="1" x14ac:dyDescent="0.25">
      <c r="A6" s="59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60"/>
    </row>
    <row r="7" spans="1:16" ht="12" customHeight="1" x14ac:dyDescent="0.25">
      <c r="A7" s="59"/>
      <c r="B7" s="34"/>
      <c r="C7" s="709">
        <v>1</v>
      </c>
      <c r="D7" s="706" t="s">
        <v>32</v>
      </c>
      <c r="E7" s="707"/>
      <c r="F7" s="707"/>
      <c r="G7" s="707"/>
      <c r="H7" s="707"/>
      <c r="I7" s="707"/>
      <c r="J7" s="707"/>
      <c r="K7" s="707"/>
      <c r="L7" s="707"/>
      <c r="M7" s="707"/>
      <c r="N7" s="708"/>
      <c r="O7" s="36"/>
      <c r="P7" s="60"/>
    </row>
    <row r="8" spans="1:16" ht="12" customHeight="1" x14ac:dyDescent="0.25">
      <c r="A8" s="59"/>
      <c r="B8" s="34"/>
      <c r="C8" s="705"/>
      <c r="D8" s="702"/>
      <c r="E8" s="703"/>
      <c r="F8" s="703"/>
      <c r="G8" s="703"/>
      <c r="H8" s="703"/>
      <c r="I8" s="703"/>
      <c r="J8" s="703"/>
      <c r="K8" s="703"/>
      <c r="L8" s="703"/>
      <c r="M8" s="703"/>
      <c r="N8" s="704"/>
      <c r="O8" s="36"/>
      <c r="P8" s="60"/>
    </row>
    <row r="9" spans="1:16" ht="12" customHeight="1" x14ac:dyDescent="0.25">
      <c r="A9" s="59"/>
      <c r="B9" s="34"/>
      <c r="C9" s="671">
        <v>2</v>
      </c>
      <c r="D9" s="685" t="s">
        <v>31</v>
      </c>
      <c r="E9" s="686"/>
      <c r="F9" s="686"/>
      <c r="G9" s="686"/>
      <c r="H9" s="686"/>
      <c r="I9" s="686"/>
      <c r="J9" s="686"/>
      <c r="K9" s="686"/>
      <c r="L9" s="686"/>
      <c r="M9" s="686"/>
      <c r="N9" s="687"/>
      <c r="O9" s="36"/>
      <c r="P9" s="60"/>
    </row>
    <row r="10" spans="1:16" ht="12" customHeight="1" x14ac:dyDescent="0.25">
      <c r="A10" s="59"/>
      <c r="B10" s="34"/>
      <c r="C10" s="705"/>
      <c r="D10" s="702"/>
      <c r="E10" s="703"/>
      <c r="F10" s="703"/>
      <c r="G10" s="703"/>
      <c r="H10" s="703"/>
      <c r="I10" s="703"/>
      <c r="J10" s="703"/>
      <c r="K10" s="703"/>
      <c r="L10" s="703"/>
      <c r="M10" s="703"/>
      <c r="N10" s="704"/>
      <c r="O10" s="36"/>
      <c r="P10" s="60"/>
    </row>
    <row r="11" spans="1:16" ht="12" customHeight="1" x14ac:dyDescent="0.25">
      <c r="A11" s="59"/>
      <c r="B11" s="34"/>
      <c r="C11" s="671">
        <v>3</v>
      </c>
      <c r="D11" s="685" t="s">
        <v>33</v>
      </c>
      <c r="E11" s="686"/>
      <c r="F11" s="686"/>
      <c r="G11" s="686"/>
      <c r="H11" s="686"/>
      <c r="I11" s="686"/>
      <c r="J11" s="686"/>
      <c r="K11" s="686"/>
      <c r="L11" s="686"/>
      <c r="M11" s="686"/>
      <c r="N11" s="687"/>
      <c r="O11" s="36"/>
      <c r="P11" s="60"/>
    </row>
    <row r="12" spans="1:16" ht="12" customHeight="1" thickBot="1" x14ac:dyDescent="0.3">
      <c r="A12" s="59"/>
      <c r="B12" s="34"/>
      <c r="C12" s="672"/>
      <c r="D12" s="688"/>
      <c r="E12" s="689"/>
      <c r="F12" s="689"/>
      <c r="G12" s="689"/>
      <c r="H12" s="689"/>
      <c r="I12" s="689"/>
      <c r="J12" s="689"/>
      <c r="K12" s="689"/>
      <c r="L12" s="689"/>
      <c r="M12" s="689"/>
      <c r="N12" s="690"/>
      <c r="O12" s="36"/>
      <c r="P12" s="60"/>
    </row>
    <row r="13" spans="1:16" ht="5.25" customHeight="1" thickTop="1" x14ac:dyDescent="0.25">
      <c r="A13" s="59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60"/>
    </row>
    <row r="14" spans="1:16" ht="34.5" customHeight="1" x14ac:dyDescent="0.25">
      <c r="A14" s="59"/>
      <c r="B14" s="34"/>
      <c r="C14" s="673" t="s">
        <v>194</v>
      </c>
      <c r="D14" s="673"/>
      <c r="E14" s="673"/>
      <c r="F14" s="673"/>
      <c r="G14" s="673"/>
      <c r="H14" s="673"/>
      <c r="I14" s="673"/>
      <c r="J14" s="673"/>
      <c r="K14" s="673"/>
      <c r="L14" s="673"/>
      <c r="M14" s="673"/>
      <c r="N14" s="673"/>
      <c r="O14" s="36"/>
      <c r="P14" s="60"/>
    </row>
    <row r="15" spans="1:16" ht="6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1"/>
    </row>
    <row r="16" spans="1:16" ht="15" customHeight="1" x14ac:dyDescent="0.25">
      <c r="A16" s="59"/>
      <c r="B16" s="50"/>
      <c r="C16" s="52">
        <v>3</v>
      </c>
      <c r="D16" s="229" t="str">
        <f>VLOOKUP(C16,' Datos de Organizadores '!A3:M11,11)</f>
        <v>01-02/05/2021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0"/>
      <c r="P16" s="60"/>
    </row>
    <row r="17" spans="1:16" ht="18" customHeight="1" x14ac:dyDescent="0.25">
      <c r="A17" s="59"/>
      <c r="B17" s="50"/>
      <c r="C17" s="675" t="s">
        <v>26</v>
      </c>
      <c r="D17" s="676"/>
      <c r="E17" s="676"/>
      <c r="F17" s="676"/>
      <c r="G17" s="676"/>
      <c r="H17" s="676"/>
      <c r="I17" s="676"/>
      <c r="J17" s="676"/>
      <c r="K17" s="676"/>
      <c r="L17" s="676"/>
      <c r="M17" s="676"/>
      <c r="N17" s="677"/>
      <c r="O17" s="50"/>
      <c r="P17" s="60"/>
    </row>
    <row r="18" spans="1:16" ht="24.45" customHeight="1" x14ac:dyDescent="0.25">
      <c r="A18" s="59"/>
      <c r="B18" s="691" t="str">
        <f>VLOOKUP(C16,' Datos de Organizadores '!A3:J11,2)</f>
        <v>I - RALLYCRONO COMARCA DE NIJAR - COSTA DE ALMERIA</v>
      </c>
      <c r="C18" s="692"/>
      <c r="D18" s="692"/>
      <c r="E18" s="692"/>
      <c r="F18" s="692"/>
      <c r="G18" s="692"/>
      <c r="H18" s="692"/>
      <c r="I18" s="692"/>
      <c r="J18" s="692"/>
      <c r="K18" s="692"/>
      <c r="L18" s="692"/>
      <c r="M18" s="692"/>
      <c r="N18" s="692"/>
      <c r="O18" s="693"/>
      <c r="P18" s="60"/>
    </row>
    <row r="19" spans="1:16" ht="6" customHeight="1" x14ac:dyDescent="0.25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0"/>
    </row>
    <row r="20" spans="1:16" ht="18" customHeight="1" x14ac:dyDescent="0.25">
      <c r="A20" s="59"/>
      <c r="B20" s="50"/>
      <c r="C20" s="681" t="s">
        <v>24</v>
      </c>
      <c r="D20" s="682"/>
      <c r="E20" s="682"/>
      <c r="F20" s="682"/>
      <c r="G20" s="682"/>
      <c r="H20" s="682"/>
      <c r="I20" s="682"/>
      <c r="J20" s="682"/>
      <c r="K20" s="682"/>
      <c r="L20" s="682"/>
      <c r="M20" s="682"/>
      <c r="N20" s="682"/>
      <c r="O20" s="50"/>
      <c r="P20" s="60"/>
    </row>
    <row r="21" spans="1:16" ht="18" customHeight="1" x14ac:dyDescent="0.25">
      <c r="A21" s="59"/>
      <c r="B21" s="694" t="s">
        <v>48</v>
      </c>
      <c r="C21" s="57" t="s">
        <v>45</v>
      </c>
      <c r="D21" s="674" t="str">
        <f>VLOOKUP(C16,' Datos de Organizadores '!A3:J11,3)</f>
        <v>A.C. COMARCA DE NIJAR</v>
      </c>
      <c r="E21" s="674"/>
      <c r="F21" s="674"/>
      <c r="G21" s="674"/>
      <c r="H21" s="674"/>
      <c r="I21" s="674"/>
      <c r="J21" s="674"/>
      <c r="K21" s="674"/>
      <c r="L21" s="674"/>
      <c r="M21" s="674"/>
      <c r="N21" s="674"/>
      <c r="O21" s="674"/>
      <c r="P21" s="60"/>
    </row>
    <row r="22" spans="1:16" ht="18" customHeight="1" x14ac:dyDescent="0.25">
      <c r="A22" s="59"/>
      <c r="B22" s="694"/>
      <c r="C22" s="57" t="s">
        <v>2</v>
      </c>
      <c r="D22" s="674" t="str">
        <f>VLOOKUP(C16,' Datos de Organizadores '!A3:J11,4)</f>
        <v>P.I. LA GRANATILLA, C/ PRENSADOR 3,7</v>
      </c>
      <c r="E22" s="674"/>
      <c r="F22" s="674"/>
      <c r="G22" s="674"/>
      <c r="H22" s="674"/>
      <c r="I22" s="674"/>
      <c r="J22" s="674"/>
      <c r="K22" s="674"/>
      <c r="L22" s="674"/>
      <c r="M22" s="674"/>
      <c r="N22" s="674"/>
      <c r="O22" s="674"/>
      <c r="P22" s="60"/>
    </row>
    <row r="23" spans="1:16" ht="18" customHeight="1" x14ac:dyDescent="0.25">
      <c r="A23" s="59"/>
      <c r="B23" s="694"/>
      <c r="C23" s="57" t="s">
        <v>46</v>
      </c>
      <c r="D23" s="53" t="str">
        <f>VLOOKUP(C16,' Datos de Organizadores '!A3:J11,5)</f>
        <v>04110</v>
      </c>
      <c r="E23" s="55" t="s">
        <v>22</v>
      </c>
      <c r="F23" s="695" t="str">
        <f>VLOOKUP(C16,' Datos de Organizadores '!A3:J11,6)</f>
        <v>NIJAR</v>
      </c>
      <c r="G23" s="695"/>
      <c r="H23" s="695"/>
      <c r="I23" s="695"/>
      <c r="J23" s="695"/>
      <c r="K23" s="695"/>
      <c r="L23" s="695"/>
      <c r="M23" s="695"/>
      <c r="N23" s="695"/>
      <c r="O23" s="695"/>
      <c r="P23" s="60"/>
    </row>
    <row r="24" spans="1:16" ht="18" customHeight="1" x14ac:dyDescent="0.25">
      <c r="A24" s="59"/>
      <c r="B24" s="694"/>
      <c r="C24" s="57" t="s">
        <v>29</v>
      </c>
      <c r="D24" s="695" t="str">
        <f>IF(VLOOKUP($C$16,' Datos de Organizadores '!$A$3:$J$11,7)&lt;&gt;0,"("&amp;(VLOOKUP($C$16,' Datos de Organizadores '!$A$3:$J$11,7)&amp;")"),"")</f>
        <v>(ALMERIA)</v>
      </c>
      <c r="E24" s="695"/>
      <c r="F24" s="695"/>
      <c r="G24" s="695"/>
      <c r="H24" s="695"/>
      <c r="I24" s="695"/>
      <c r="J24" s="695"/>
      <c r="K24" s="695"/>
      <c r="L24" s="695"/>
      <c r="M24" s="695"/>
      <c r="N24" s="695"/>
      <c r="O24" s="695"/>
      <c r="P24" s="60"/>
    </row>
    <row r="25" spans="1:16" ht="18" customHeight="1" x14ac:dyDescent="0.25">
      <c r="A25" s="59"/>
      <c r="B25" s="694"/>
      <c r="C25" s="57" t="s">
        <v>18</v>
      </c>
      <c r="D25" s="54" t="str">
        <f>VLOOKUP(C16,' Datos de Organizadores '!A3:J11,8)</f>
        <v>615 10 44 55</v>
      </c>
      <c r="E25" s="56" t="s">
        <v>163</v>
      </c>
      <c r="F25" s="54">
        <f>VLOOKUP(C16,' Datos de Organizadores '!A3:J9,9)</f>
        <v>0</v>
      </c>
      <c r="G25" s="56" t="s">
        <v>19</v>
      </c>
      <c r="H25" s="683" t="str">
        <f>VLOOKUP(C16,' Datos de Organizadores '!A3:J11,10)</f>
        <v>accomarcadenijar@gmail.com</v>
      </c>
      <c r="I25" s="684"/>
      <c r="J25" s="684"/>
      <c r="K25" s="684"/>
      <c r="L25" s="684"/>
      <c r="M25" s="684"/>
      <c r="N25" s="684"/>
      <c r="O25" s="684"/>
      <c r="P25" s="60"/>
    </row>
    <row r="26" spans="1:16" ht="6" customHeight="1" x14ac:dyDescent="0.25">
      <c r="A26" s="5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0"/>
    </row>
    <row r="27" spans="1:16" ht="15.75" customHeight="1" x14ac:dyDescent="0.25">
      <c r="A27" s="59"/>
      <c r="B27" s="50"/>
      <c r="C27" s="678" t="s">
        <v>16</v>
      </c>
      <c r="D27" s="679"/>
      <c r="E27" s="679"/>
      <c r="F27" s="679"/>
      <c r="G27" s="679"/>
      <c r="H27" s="679"/>
      <c r="I27" s="679"/>
      <c r="J27" s="679"/>
      <c r="K27" s="679"/>
      <c r="L27" s="679"/>
      <c r="M27" s="679"/>
      <c r="N27" s="680"/>
      <c r="O27" s="50"/>
      <c r="P27" s="60"/>
    </row>
    <row r="28" spans="1:16" ht="19.95" customHeight="1" x14ac:dyDescent="0.25">
      <c r="A28" s="59"/>
      <c r="B28" s="662" t="s">
        <v>49</v>
      </c>
      <c r="C28" s="668" t="s">
        <v>17</v>
      </c>
      <c r="D28" s="668"/>
      <c r="E28" s="668"/>
      <c r="F28" s="668"/>
      <c r="G28" s="668"/>
      <c r="H28" s="668"/>
      <c r="I28" s="669"/>
      <c r="J28" s="670" t="s">
        <v>84</v>
      </c>
      <c r="K28" s="670"/>
      <c r="L28" s="670"/>
      <c r="M28" s="670" t="s">
        <v>85</v>
      </c>
      <c r="N28" s="670"/>
      <c r="O28" s="670"/>
      <c r="P28" s="60"/>
    </row>
    <row r="29" spans="1:16" ht="19.95" customHeight="1" x14ac:dyDescent="0.25">
      <c r="A29" s="59"/>
      <c r="B29" s="662"/>
      <c r="C29" s="657" t="s">
        <v>117</v>
      </c>
      <c r="D29" s="658"/>
      <c r="E29" s="658"/>
      <c r="F29" s="658"/>
      <c r="G29" s="658"/>
      <c r="H29" s="658"/>
      <c r="I29" s="658"/>
      <c r="J29" s="664">
        <f>VLOOKUP($C$16,' Datos de Organizadores '!$A$3:$M$11,13)</f>
        <v>200</v>
      </c>
      <c r="K29" s="665"/>
      <c r="L29" s="665"/>
      <c r="M29" s="664">
        <f>Derechos1+50</f>
        <v>250</v>
      </c>
      <c r="N29" s="665"/>
      <c r="O29" s="665"/>
      <c r="P29" s="60"/>
    </row>
    <row r="30" spans="1:16" ht="18" hidden="1" customHeight="1" x14ac:dyDescent="0.25">
      <c r="A30" s="59"/>
      <c r="B30" s="662"/>
      <c r="C30" s="659" t="s">
        <v>47</v>
      </c>
      <c r="D30" s="659"/>
      <c r="E30" s="659"/>
      <c r="F30" s="659"/>
      <c r="G30" s="659"/>
      <c r="H30" s="659"/>
      <c r="I30" s="659"/>
      <c r="J30" s="664">
        <v>0</v>
      </c>
      <c r="K30" s="665"/>
      <c r="L30" s="665"/>
      <c r="M30" s="665"/>
      <c r="N30" s="665"/>
      <c r="O30" s="665"/>
      <c r="P30" s="60"/>
    </row>
    <row r="31" spans="1:16" ht="18" customHeight="1" x14ac:dyDescent="0.25">
      <c r="A31" s="59"/>
      <c r="B31" s="662"/>
      <c r="C31" s="659" t="s">
        <v>160</v>
      </c>
      <c r="D31" s="659"/>
      <c r="E31" s="659"/>
      <c r="F31" s="659"/>
      <c r="G31" s="659"/>
      <c r="H31" s="659"/>
      <c r="I31" s="659"/>
      <c r="J31" s="666">
        <f>VLOOKUP($C$16,' Datos de Organizadores '!$A$3:$M$11,12)</f>
        <v>44312</v>
      </c>
      <c r="K31" s="666"/>
      <c r="L31" s="667"/>
      <c r="M31" s="654"/>
      <c r="N31" s="655"/>
      <c r="O31" s="656"/>
      <c r="P31" s="60"/>
    </row>
    <row r="32" spans="1:16" ht="18" hidden="1" customHeight="1" x14ac:dyDescent="0.25">
      <c r="A32" s="59"/>
      <c r="B32" s="662"/>
      <c r="C32" s="659"/>
      <c r="D32" s="659"/>
      <c r="E32" s="659"/>
      <c r="F32" s="659"/>
      <c r="G32" s="659"/>
      <c r="H32" s="659"/>
      <c r="I32" s="659"/>
      <c r="J32" s="663">
        <v>0</v>
      </c>
      <c r="K32" s="663"/>
      <c r="L32" s="664"/>
      <c r="M32" s="654"/>
      <c r="N32" s="655"/>
      <c r="O32" s="656"/>
      <c r="P32" s="60"/>
    </row>
    <row r="33" spans="1:16" ht="6.75" customHeight="1" x14ac:dyDescent="0.25">
      <c r="A33" s="5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0"/>
    </row>
    <row r="34" spans="1:16" ht="19.95" customHeight="1" x14ac:dyDescent="0.25">
      <c r="A34" s="59"/>
      <c r="B34" s="660" t="s">
        <v>50</v>
      </c>
      <c r="C34" s="661"/>
      <c r="D34" s="661"/>
      <c r="E34" s="661"/>
      <c r="F34" s="661"/>
      <c r="G34" s="661"/>
      <c r="H34" s="82" t="s">
        <v>156</v>
      </c>
      <c r="I34" s="652" t="s">
        <v>159</v>
      </c>
      <c r="J34" s="653"/>
      <c r="K34" s="83" t="s">
        <v>158</v>
      </c>
      <c r="L34" s="652" t="s">
        <v>157</v>
      </c>
      <c r="M34" s="653"/>
      <c r="N34" s="653"/>
      <c r="O34" s="653"/>
      <c r="P34" s="60"/>
    </row>
  </sheetData>
  <mergeCells count="39">
    <mergeCell ref="E2:O3"/>
    <mergeCell ref="B3:C3"/>
    <mergeCell ref="B5:O5"/>
    <mergeCell ref="D9:N10"/>
    <mergeCell ref="C9:C10"/>
    <mergeCell ref="D7:N8"/>
    <mergeCell ref="C7:C8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</mergeCells>
  <phoneticPr fontId="25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74"/>
  <sheetViews>
    <sheetView zoomScale="110" zoomScaleNormal="110" workbookViewId="0">
      <pane xSplit="1" topLeftCell="B1" activePane="topRight" state="frozen"/>
      <selection pane="topRight" activeCell="A6" sqref="A6"/>
    </sheetView>
  </sheetViews>
  <sheetFormatPr baseColWidth="10" defaultRowHeight="13.2" x14ac:dyDescent="0.25"/>
  <cols>
    <col min="1" max="1" width="3.33203125" style="2" customWidth="1"/>
    <col min="2" max="2" width="31" style="1" customWidth="1"/>
    <col min="3" max="3" width="29" style="1" customWidth="1"/>
    <col min="4" max="4" width="30.33203125" style="1" customWidth="1"/>
    <col min="5" max="5" width="6.77734375" style="2" bestFit="1" customWidth="1"/>
    <col min="6" max="6" width="17.44140625" style="1" customWidth="1"/>
    <col min="7" max="7" width="10.44140625" style="226" customWidth="1"/>
    <col min="8" max="9" width="13.6640625" style="226" customWidth="1"/>
    <col min="10" max="10" width="30.77734375" style="226" customWidth="1"/>
    <col min="11" max="11" width="12.6640625" customWidth="1"/>
    <col min="12" max="12" width="25.44140625" bestFit="1" customWidth="1"/>
    <col min="13" max="13" width="13.33203125" customWidth="1"/>
    <col min="14" max="14" width="12.6640625" customWidth="1"/>
    <col min="15" max="15" width="15.44140625" customWidth="1"/>
    <col min="16" max="16" width="16.44140625" style="45" customWidth="1"/>
    <col min="17" max="17" width="13.109375" style="46" customWidth="1"/>
    <col min="18" max="18" width="18.33203125" style="45" customWidth="1"/>
    <col min="19" max="19" width="16.44140625" style="45" customWidth="1"/>
    <col min="20" max="20" width="19.44140625" customWidth="1"/>
    <col min="22" max="22" width="11.44140625" style="188" customWidth="1"/>
    <col min="23" max="23" width="12.33203125" style="188" bestFit="1" customWidth="1"/>
  </cols>
  <sheetData>
    <row r="1" spans="1:23" ht="30" customHeight="1" x14ac:dyDescent="0.25">
      <c r="A1" s="710" t="s">
        <v>34</v>
      </c>
      <c r="B1" s="710"/>
      <c r="C1" s="710"/>
      <c r="D1" s="710"/>
      <c r="E1" s="710"/>
      <c r="F1" s="710"/>
      <c r="G1" s="710"/>
      <c r="H1" s="710"/>
      <c r="I1" s="710"/>
      <c r="J1" s="710"/>
      <c r="K1" s="711" t="s">
        <v>65</v>
      </c>
      <c r="L1" s="712"/>
      <c r="M1" s="713"/>
      <c r="N1" s="105"/>
      <c r="O1" s="105"/>
    </row>
    <row r="2" spans="1:23" s="3" customFormat="1" ht="18" customHeight="1" x14ac:dyDescent="0.25">
      <c r="A2" s="208" t="s">
        <v>25</v>
      </c>
      <c r="B2" s="208" t="s">
        <v>26</v>
      </c>
      <c r="C2" s="208" t="s">
        <v>27</v>
      </c>
      <c r="D2" s="208" t="s">
        <v>2</v>
      </c>
      <c r="E2" s="208" t="s">
        <v>28</v>
      </c>
      <c r="F2" s="208" t="s">
        <v>21</v>
      </c>
      <c r="G2" s="221" t="s">
        <v>29</v>
      </c>
      <c r="H2" s="221" t="s">
        <v>18</v>
      </c>
      <c r="I2" s="221" t="s">
        <v>23</v>
      </c>
      <c r="J2" s="221" t="s">
        <v>30</v>
      </c>
      <c r="K2" s="208" t="s">
        <v>83</v>
      </c>
      <c r="L2" s="208" t="s">
        <v>84</v>
      </c>
      <c r="M2" s="208" t="s">
        <v>195</v>
      </c>
      <c r="N2" s="106"/>
      <c r="O2" s="106"/>
      <c r="P2" s="47"/>
      <c r="Q2" s="48"/>
      <c r="R2" s="47"/>
      <c r="S2" s="47"/>
      <c r="V2" s="189"/>
      <c r="W2" s="189"/>
    </row>
    <row r="3" spans="1:23" s="207" customFormat="1" ht="15.75" customHeight="1" x14ac:dyDescent="0.3">
      <c r="A3" s="204">
        <v>1</v>
      </c>
      <c r="B3" s="210" t="s">
        <v>376</v>
      </c>
      <c r="C3" s="254" t="s">
        <v>231</v>
      </c>
      <c r="D3" s="255" t="s">
        <v>304</v>
      </c>
      <c r="E3" s="256" t="s">
        <v>215</v>
      </c>
      <c r="F3" s="255" t="s">
        <v>216</v>
      </c>
      <c r="G3" s="255" t="s">
        <v>210</v>
      </c>
      <c r="H3" s="255" t="s">
        <v>233</v>
      </c>
      <c r="I3" s="255"/>
      <c r="J3" s="255" t="s">
        <v>234</v>
      </c>
      <c r="K3" s="107">
        <v>44248</v>
      </c>
      <c r="L3" s="228">
        <f t="shared" ref="L3:L10" si="0">K3-6</f>
        <v>44242</v>
      </c>
      <c r="M3" s="206">
        <v>200</v>
      </c>
      <c r="N3" s="203"/>
      <c r="O3" s="203"/>
      <c r="P3" s="202">
        <f>' Derechos de Inscripción '!C16</f>
        <v>3</v>
      </c>
      <c r="Q3" s="202" t="s">
        <v>39</v>
      </c>
      <c r="R3" s="202"/>
      <c r="S3" s="202"/>
    </row>
    <row r="4" spans="1:23" s="207" customFormat="1" ht="15.75" customHeight="1" x14ac:dyDescent="0.3">
      <c r="A4" s="204">
        <v>2</v>
      </c>
      <c r="B4" s="210" t="s">
        <v>377</v>
      </c>
      <c r="C4" s="211" t="s">
        <v>298</v>
      </c>
      <c r="D4" s="218" t="s">
        <v>299</v>
      </c>
      <c r="E4" s="213" t="s">
        <v>300</v>
      </c>
      <c r="F4" s="211" t="s">
        <v>301</v>
      </c>
      <c r="G4" s="211" t="s">
        <v>302</v>
      </c>
      <c r="H4" s="218">
        <v>610709035</v>
      </c>
      <c r="I4" s="214"/>
      <c r="J4" s="219" t="s">
        <v>303</v>
      </c>
      <c r="K4" s="107">
        <v>44304</v>
      </c>
      <c r="L4" s="228">
        <f t="shared" si="0"/>
        <v>44298</v>
      </c>
      <c r="M4" s="206">
        <v>200</v>
      </c>
      <c r="N4" s="203"/>
      <c r="O4" s="203"/>
      <c r="P4" s="204">
        <v>1</v>
      </c>
      <c r="Q4" s="202" t="s">
        <v>40</v>
      </c>
      <c r="R4" s="202">
        <v>0</v>
      </c>
      <c r="S4" s="202"/>
      <c r="T4" s="207" t="str">
        <f>IF(Blanco=TRUE,"¡¡¡ ATENCIÓN !!! DATOS OCULTOS","ESTADO NORMAL (Todos los datos visibles)")</f>
        <v>ESTADO NORMAL (Todos los datos visibles)</v>
      </c>
    </row>
    <row r="5" spans="1:23" s="207" customFormat="1" ht="15.75" customHeight="1" x14ac:dyDescent="0.3">
      <c r="A5" s="204">
        <v>3</v>
      </c>
      <c r="B5" s="210" t="s">
        <v>391</v>
      </c>
      <c r="C5" s="254" t="s">
        <v>381</v>
      </c>
      <c r="D5" s="255" t="s">
        <v>382</v>
      </c>
      <c r="E5" s="256" t="s">
        <v>392</v>
      </c>
      <c r="F5" s="255" t="s">
        <v>383</v>
      </c>
      <c r="G5" s="255" t="s">
        <v>110</v>
      </c>
      <c r="H5" s="255" t="s">
        <v>384</v>
      </c>
      <c r="I5" s="255"/>
      <c r="J5" s="714" t="s">
        <v>390</v>
      </c>
      <c r="K5" s="107" t="s">
        <v>393</v>
      </c>
      <c r="L5" s="228">
        <v>44312</v>
      </c>
      <c r="M5" s="206">
        <v>200</v>
      </c>
      <c r="N5" s="203"/>
      <c r="O5" s="203"/>
      <c r="P5" s="202" t="b">
        <v>0</v>
      </c>
      <c r="Q5" s="202" t="s">
        <v>36</v>
      </c>
      <c r="R5" s="202" t="b">
        <f>IF(Blanco=TRUE,FALSE,IF(Shakedown=TRUE,#N/A,FALSE))</f>
        <v>0</v>
      </c>
      <c r="S5" s="202"/>
      <c r="T5" s="207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07" customFormat="1" ht="15.75" customHeight="1" x14ac:dyDescent="0.3">
      <c r="A6" s="204">
        <v>4</v>
      </c>
      <c r="B6" s="245" t="s">
        <v>378</v>
      </c>
      <c r="C6" s="211" t="s">
        <v>319</v>
      </c>
      <c r="D6" s="211" t="s">
        <v>320</v>
      </c>
      <c r="E6" s="213" t="s">
        <v>321</v>
      </c>
      <c r="F6" s="211" t="s">
        <v>322</v>
      </c>
      <c r="G6" s="211" t="s">
        <v>110</v>
      </c>
      <c r="H6" s="210" t="s">
        <v>323</v>
      </c>
      <c r="I6" s="216"/>
      <c r="J6" s="241" t="s">
        <v>324</v>
      </c>
      <c r="K6" s="107">
        <v>44451</v>
      </c>
      <c r="L6" s="228">
        <f t="shared" si="0"/>
        <v>44445</v>
      </c>
      <c r="M6" s="206">
        <v>200</v>
      </c>
      <c r="N6" s="203"/>
      <c r="O6" s="203"/>
      <c r="P6" s="202"/>
      <c r="Q6" s="202"/>
      <c r="R6" s="202"/>
      <c r="S6" s="202"/>
    </row>
    <row r="7" spans="1:23" s="207" customFormat="1" ht="15.75" customHeight="1" x14ac:dyDescent="0.3">
      <c r="A7" s="204">
        <v>5</v>
      </c>
      <c r="B7" s="210" t="s">
        <v>379</v>
      </c>
      <c r="C7" s="211" t="s">
        <v>310</v>
      </c>
      <c r="D7" s="211" t="s">
        <v>311</v>
      </c>
      <c r="E7" s="211">
        <v>14300</v>
      </c>
      <c r="F7" s="211" t="s">
        <v>312</v>
      </c>
      <c r="G7" s="211" t="s">
        <v>223</v>
      </c>
      <c r="H7" s="210">
        <v>678620760</v>
      </c>
      <c r="I7" s="216"/>
      <c r="J7" s="242" t="s">
        <v>313</v>
      </c>
      <c r="K7" s="107">
        <v>44465</v>
      </c>
      <c r="L7" s="228">
        <f t="shared" si="0"/>
        <v>44459</v>
      </c>
      <c r="M7" s="206">
        <v>200</v>
      </c>
      <c r="N7" s="203"/>
      <c r="O7" s="203"/>
      <c r="P7" s="202" t="b">
        <v>0</v>
      </c>
      <c r="Q7" s="202" t="s">
        <v>37</v>
      </c>
      <c r="R7" s="202" t="b">
        <f>IF(Blanco=TRUE,FALSE,IF(Ouvreur=TRUE,#N/A,FALSE))</f>
        <v>0</v>
      </c>
      <c r="S7" s="202"/>
    </row>
    <row r="8" spans="1:23" s="207" customFormat="1" ht="15.75" customHeight="1" x14ac:dyDescent="0.3">
      <c r="A8" s="204">
        <v>6</v>
      </c>
      <c r="B8" s="244" t="s">
        <v>380</v>
      </c>
      <c r="C8" s="211" t="s">
        <v>305</v>
      </c>
      <c r="D8" s="218" t="s">
        <v>306</v>
      </c>
      <c r="E8" s="211">
        <v>23680</v>
      </c>
      <c r="F8" s="211" t="s">
        <v>307</v>
      </c>
      <c r="G8" s="211" t="s">
        <v>308</v>
      </c>
      <c r="H8" s="218">
        <v>615050713</v>
      </c>
      <c r="I8" s="214">
        <v>953582704</v>
      </c>
      <c r="J8" s="219" t="s">
        <v>309</v>
      </c>
      <c r="K8" s="203">
        <v>44486</v>
      </c>
      <c r="L8" s="228">
        <f t="shared" si="0"/>
        <v>44480</v>
      </c>
      <c r="M8" s="206">
        <v>200</v>
      </c>
      <c r="N8" s="203"/>
      <c r="O8" s="203"/>
      <c r="P8" s="202" t="b">
        <v>0</v>
      </c>
      <c r="Q8" s="202" t="s">
        <v>38</v>
      </c>
      <c r="R8" s="202" t="b">
        <f>IF(Blanco=TRUE,FALSE,IF(Auxiliar=TRUE,#N/A,FALSE))</f>
        <v>0</v>
      </c>
      <c r="S8" s="202"/>
    </row>
    <row r="9" spans="1:23" s="207" customFormat="1" ht="15.75" customHeight="1" x14ac:dyDescent="0.3">
      <c r="A9" s="204">
        <v>7</v>
      </c>
      <c r="B9" s="210" t="s">
        <v>343</v>
      </c>
      <c r="C9" s="216" t="s">
        <v>314</v>
      </c>
      <c r="D9" s="211" t="s">
        <v>315</v>
      </c>
      <c r="E9" s="211">
        <v>4260</v>
      </c>
      <c r="F9" s="211" t="s">
        <v>316</v>
      </c>
      <c r="G9" s="211" t="s">
        <v>110</v>
      </c>
      <c r="H9" s="210" t="s">
        <v>317</v>
      </c>
      <c r="I9" s="216"/>
      <c r="J9" s="217" t="s">
        <v>318</v>
      </c>
      <c r="K9" s="107">
        <v>44528</v>
      </c>
      <c r="L9" s="228">
        <f t="shared" si="0"/>
        <v>44522</v>
      </c>
      <c r="M9" s="206">
        <v>200</v>
      </c>
      <c r="N9" s="205"/>
      <c r="O9" s="205"/>
      <c r="P9" s="202" t="b">
        <v>0</v>
      </c>
      <c r="Q9" s="202" t="s">
        <v>120</v>
      </c>
      <c r="R9" s="202" t="b">
        <f>IF(Blanco=TRUE,FALSE,IF(Trofeo7=TRUE,#N/A,FALSE))</f>
        <v>0</v>
      </c>
      <c r="S9" s="202"/>
    </row>
    <row r="10" spans="1:23" s="207" customFormat="1" ht="15.75" customHeight="1" x14ac:dyDescent="0.3">
      <c r="A10" s="204">
        <v>8</v>
      </c>
      <c r="B10" s="244" t="s">
        <v>325</v>
      </c>
      <c r="C10" s="211" t="s">
        <v>226</v>
      </c>
      <c r="D10" s="211" t="s">
        <v>227</v>
      </c>
      <c r="E10" s="213" t="s">
        <v>228</v>
      </c>
      <c r="F10" s="211" t="s">
        <v>198</v>
      </c>
      <c r="G10" s="211" t="s">
        <v>110</v>
      </c>
      <c r="H10" s="218">
        <v>651863982</v>
      </c>
      <c r="I10" s="216"/>
      <c r="J10" s="220" t="s">
        <v>229</v>
      </c>
      <c r="K10" s="258">
        <v>44542</v>
      </c>
      <c r="L10" s="227">
        <f t="shared" si="0"/>
        <v>44536</v>
      </c>
      <c r="M10" s="206">
        <v>200</v>
      </c>
      <c r="N10" s="205"/>
      <c r="O10" s="205"/>
      <c r="P10" s="202" t="b">
        <v>1</v>
      </c>
      <c r="Q10" s="202" t="s">
        <v>121</v>
      </c>
      <c r="R10" s="202" t="e">
        <f>IF(Blanco=TRUE,FALSE,IF(Trofeo8=TRUE,#N/A,FALSE))</f>
        <v>#N/A</v>
      </c>
      <c r="S10" s="202"/>
    </row>
    <row r="11" spans="1:23" s="192" customFormat="1" ht="15.75" customHeight="1" x14ac:dyDescent="0.3">
      <c r="A11" s="204">
        <v>9</v>
      </c>
      <c r="B11" s="244"/>
      <c r="C11" s="211"/>
      <c r="D11" s="211"/>
      <c r="E11" s="213"/>
      <c r="F11" s="211"/>
      <c r="G11" s="211"/>
      <c r="H11" s="218"/>
      <c r="I11" s="216"/>
      <c r="J11" s="220"/>
      <c r="K11" s="207"/>
      <c r="L11" s="227"/>
      <c r="M11" s="207"/>
      <c r="N11" s="87"/>
      <c r="O11" s="87"/>
      <c r="P11" s="200" t="b">
        <v>0</v>
      </c>
      <c r="Q11" s="199" t="s">
        <v>62</v>
      </c>
      <c r="R11" s="200" t="b">
        <f>IF(Blanco=TRUE,FALSE,IF(Trofeo9=TRUE,#N/A,FALSE))</f>
        <v>0</v>
      </c>
      <c r="S11" s="200"/>
      <c r="V11" s="201"/>
      <c r="W11" s="201"/>
    </row>
    <row r="12" spans="1:23" ht="15.75" customHeight="1" x14ac:dyDescent="0.3">
      <c r="A12" s="84">
        <v>10</v>
      </c>
      <c r="B12" s="210"/>
      <c r="C12" s="216"/>
      <c r="D12" s="211"/>
      <c r="E12" s="213"/>
      <c r="F12" s="211"/>
      <c r="G12" s="211"/>
      <c r="H12" s="210"/>
      <c r="I12" s="216"/>
      <c r="J12" s="217"/>
      <c r="K12" s="87"/>
      <c r="L12" s="87"/>
      <c r="M12" s="87"/>
      <c r="N12" s="87"/>
      <c r="O12" s="87"/>
      <c r="P12" s="45" t="b">
        <v>0</v>
      </c>
      <c r="Q12" s="46" t="s">
        <v>63</v>
      </c>
      <c r="R12" s="45" t="b">
        <f>IF(Blanco=TRUE,FALSE,IF(Trofeo10=TRUE,#N/A,FALSE))</f>
        <v>0</v>
      </c>
    </row>
    <row r="13" spans="1:23" x14ac:dyDescent="0.25">
      <c r="C13" s="85"/>
      <c r="D13" s="85"/>
      <c r="E13" s="86"/>
      <c r="F13" s="85"/>
      <c r="G13" s="224"/>
      <c r="H13" s="224"/>
      <c r="I13" s="224"/>
      <c r="J13" s="225"/>
      <c r="L13" s="121" t="s">
        <v>105</v>
      </c>
      <c r="P13" s="45" t="b">
        <v>0</v>
      </c>
      <c r="Q13" s="46" t="s">
        <v>41</v>
      </c>
      <c r="R13" s="45" t="b">
        <f>IF(Blanco=TRUE,FALSE,IF(España=TRUE,#N/A,FALSE))</f>
        <v>0</v>
      </c>
    </row>
    <row r="14" spans="1:23" x14ac:dyDescent="0.25">
      <c r="L14" s="121" t="s">
        <v>42</v>
      </c>
      <c r="P14" s="45" t="b">
        <v>0</v>
      </c>
      <c r="Q14" s="46" t="s">
        <v>42</v>
      </c>
      <c r="R14" s="45" t="b">
        <f>IF(Blanco=TRUE,FALSE,IF(Autonomico=TRUE,#N/A,FALSE))</f>
        <v>0</v>
      </c>
    </row>
    <row r="15" spans="1:23" x14ac:dyDescent="0.25">
      <c r="L15" s="121" t="s">
        <v>104</v>
      </c>
      <c r="P15" s="45" t="b">
        <v>0</v>
      </c>
      <c r="Q15" s="46" t="s">
        <v>43</v>
      </c>
      <c r="R15" s="45" t="b">
        <f>IF(Blanco=TRUE,FALSE,IF(Clasicos=TRUE,#N/A,FALSE))</f>
        <v>0</v>
      </c>
    </row>
    <row r="16" spans="1:23" x14ac:dyDescent="0.25">
      <c r="P16" s="120" t="b">
        <v>0</v>
      </c>
      <c r="Q16" s="46" t="s">
        <v>55</v>
      </c>
    </row>
    <row r="17" spans="2:24" x14ac:dyDescent="0.25">
      <c r="P17" s="45" t="b">
        <v>0</v>
      </c>
      <c r="Q17" s="46" t="s">
        <v>64</v>
      </c>
      <c r="R17" s="45" t="str">
        <f>IF(IVA=TRUE,16/100,"")</f>
        <v/>
      </c>
    </row>
    <row r="18" spans="2:24" x14ac:dyDescent="0.25">
      <c r="P18" s="45">
        <v>2</v>
      </c>
      <c r="Q18" s="46" t="s">
        <v>44</v>
      </c>
    </row>
    <row r="20" spans="2:24" ht="14.4" x14ac:dyDescent="0.3">
      <c r="B20" s="210" t="s">
        <v>242</v>
      </c>
      <c r="C20" s="211" t="s">
        <v>226</v>
      </c>
      <c r="D20" s="218" t="s">
        <v>227</v>
      </c>
      <c r="E20" s="213" t="s">
        <v>228</v>
      </c>
      <c r="F20" s="211" t="s">
        <v>198</v>
      </c>
      <c r="G20" s="211" t="s">
        <v>110</v>
      </c>
      <c r="H20" s="218">
        <v>651863982</v>
      </c>
      <c r="I20" s="214"/>
      <c r="J20" s="219" t="s">
        <v>229</v>
      </c>
      <c r="P20" s="45">
        <v>1</v>
      </c>
      <c r="Q20" s="46">
        <v>1</v>
      </c>
      <c r="R20" s="45" t="s">
        <v>89</v>
      </c>
      <c r="T20" t="s">
        <v>94</v>
      </c>
    </row>
    <row r="21" spans="2:24" ht="14.4" x14ac:dyDescent="0.3">
      <c r="B21" s="210" t="s">
        <v>243</v>
      </c>
      <c r="C21" s="243" t="s">
        <v>220</v>
      </c>
      <c r="D21" s="222" t="s">
        <v>221</v>
      </c>
      <c r="E21" s="222" t="s">
        <v>222</v>
      </c>
      <c r="F21" s="222" t="s">
        <v>223</v>
      </c>
      <c r="G21" s="222" t="s">
        <v>223</v>
      </c>
      <c r="H21" s="222" t="s">
        <v>224</v>
      </c>
      <c r="I21" s="222"/>
      <c r="J21" s="222" t="s">
        <v>225</v>
      </c>
      <c r="Q21" s="46">
        <v>2</v>
      </c>
      <c r="R21" s="45" t="s">
        <v>90</v>
      </c>
      <c r="T21" t="s">
        <v>95</v>
      </c>
    </row>
    <row r="22" spans="2:24" ht="14.4" x14ac:dyDescent="0.3">
      <c r="B22" s="210" t="s">
        <v>244</v>
      </c>
      <c r="C22" s="211" t="s">
        <v>201</v>
      </c>
      <c r="D22" s="211" t="s">
        <v>202</v>
      </c>
      <c r="E22" s="213" t="s">
        <v>203</v>
      </c>
      <c r="F22" s="211" t="s">
        <v>110</v>
      </c>
      <c r="G22" s="211" t="s">
        <v>110</v>
      </c>
      <c r="H22" s="210" t="s">
        <v>204</v>
      </c>
      <c r="I22" s="216" t="s">
        <v>205</v>
      </c>
      <c r="J22" s="223" t="s">
        <v>214</v>
      </c>
      <c r="Q22" s="46">
        <v>3</v>
      </c>
      <c r="R22" s="45" t="s">
        <v>91</v>
      </c>
      <c r="T22" t="s">
        <v>96</v>
      </c>
    </row>
    <row r="23" spans="2:24" ht="14.4" x14ac:dyDescent="0.3">
      <c r="B23" s="210" t="s">
        <v>245</v>
      </c>
      <c r="C23" s="211" t="s">
        <v>246</v>
      </c>
      <c r="D23" s="211" t="s">
        <v>247</v>
      </c>
      <c r="E23" s="213" t="s">
        <v>248</v>
      </c>
      <c r="F23" s="211" t="s">
        <v>249</v>
      </c>
      <c r="G23" s="211" t="s">
        <v>210</v>
      </c>
      <c r="H23" s="210">
        <v>619054318</v>
      </c>
      <c r="I23" s="216"/>
      <c r="J23" s="242" t="s">
        <v>250</v>
      </c>
      <c r="Q23" s="46">
        <v>4</v>
      </c>
      <c r="R23" s="45" t="s">
        <v>92</v>
      </c>
      <c r="T23" t="s">
        <v>97</v>
      </c>
    </row>
    <row r="24" spans="2:24" ht="14.4" x14ac:dyDescent="0.3">
      <c r="B24" s="244" t="s">
        <v>281</v>
      </c>
      <c r="C24" s="211" t="s">
        <v>231</v>
      </c>
      <c r="D24" s="211" t="s">
        <v>232</v>
      </c>
      <c r="E24" s="213" t="s">
        <v>215</v>
      </c>
      <c r="F24" s="211" t="s">
        <v>216</v>
      </c>
      <c r="G24" s="211" t="s">
        <v>210</v>
      </c>
      <c r="H24" s="218" t="s">
        <v>233</v>
      </c>
      <c r="I24" s="216"/>
      <c r="J24" s="220" t="s">
        <v>234</v>
      </c>
      <c r="M24" s="124" t="b">
        <v>0</v>
      </c>
      <c r="Q24" s="46">
        <v>5</v>
      </c>
      <c r="R24" s="45" t="s">
        <v>93</v>
      </c>
      <c r="T24" t="s">
        <v>98</v>
      </c>
    </row>
    <row r="25" spans="2:24" ht="14.4" x14ac:dyDescent="0.3">
      <c r="B25" s="244" t="s">
        <v>251</v>
      </c>
      <c r="C25" s="211" t="s">
        <v>206</v>
      </c>
      <c r="D25" s="218" t="s">
        <v>207</v>
      </c>
      <c r="E25" s="213" t="s">
        <v>208</v>
      </c>
      <c r="F25" s="211" t="s">
        <v>209</v>
      </c>
      <c r="G25" s="211" t="s">
        <v>210</v>
      </c>
      <c r="H25" s="218" t="s">
        <v>230</v>
      </c>
      <c r="I25" s="214"/>
      <c r="J25" s="219" t="s">
        <v>211</v>
      </c>
    </row>
    <row r="26" spans="2:24" ht="14.4" x14ac:dyDescent="0.3">
      <c r="B26" s="210" t="s">
        <v>252</v>
      </c>
      <c r="C26" s="216" t="s">
        <v>212</v>
      </c>
      <c r="D26" s="211" t="s">
        <v>237</v>
      </c>
      <c r="E26" s="213" t="s">
        <v>239</v>
      </c>
      <c r="F26" s="211" t="s">
        <v>238</v>
      </c>
      <c r="G26" s="211" t="s">
        <v>213</v>
      </c>
      <c r="H26" s="210" t="s">
        <v>240</v>
      </c>
      <c r="I26" s="216"/>
      <c r="J26" s="217" t="s">
        <v>280</v>
      </c>
    </row>
    <row r="27" spans="2:24" ht="14.4" x14ac:dyDescent="0.3">
      <c r="B27" s="245" t="s">
        <v>253</v>
      </c>
      <c r="C27" s="211" t="s">
        <v>200</v>
      </c>
      <c r="D27" s="211" t="s">
        <v>217</v>
      </c>
      <c r="E27" s="213" t="s">
        <v>218</v>
      </c>
      <c r="F27" s="211" t="s">
        <v>219</v>
      </c>
      <c r="G27" s="211" t="s">
        <v>219</v>
      </c>
      <c r="H27" s="210">
        <v>633279910</v>
      </c>
      <c r="I27" s="216"/>
      <c r="J27" s="241" t="s">
        <v>282</v>
      </c>
      <c r="N27" s="113">
        <v>2</v>
      </c>
      <c r="O27" s="113" t="s">
        <v>112</v>
      </c>
      <c r="P27" s="113"/>
    </row>
    <row r="28" spans="2:24" ht="14.4" x14ac:dyDescent="0.3">
      <c r="B28" s="210"/>
      <c r="C28" s="211"/>
      <c r="D28" s="212"/>
      <c r="E28" s="213"/>
      <c r="F28" s="211"/>
      <c r="G28" s="211"/>
      <c r="H28" s="212"/>
      <c r="I28" s="214"/>
      <c r="J28" s="215"/>
      <c r="K28" s="203"/>
      <c r="L28" s="228"/>
      <c r="M28" s="206"/>
      <c r="N28" s="122"/>
      <c r="O28" s="119"/>
      <c r="P28" s="122"/>
      <c r="V28" s="190" t="s">
        <v>175</v>
      </c>
      <c r="W28" s="131">
        <v>1</v>
      </c>
      <c r="X28" s="134"/>
    </row>
    <row r="29" spans="2:24" ht="14.4" x14ac:dyDescent="0.3">
      <c r="B29" s="210" t="s">
        <v>294</v>
      </c>
      <c r="C29" s="211" t="s">
        <v>226</v>
      </c>
      <c r="D29" s="218" t="s">
        <v>227</v>
      </c>
      <c r="E29" s="213" t="s">
        <v>228</v>
      </c>
      <c r="F29" s="211" t="s">
        <v>198</v>
      </c>
      <c r="G29" s="211" t="s">
        <v>110</v>
      </c>
      <c r="H29" s="218">
        <v>651863982</v>
      </c>
      <c r="I29" s="214"/>
      <c r="J29" s="219" t="s">
        <v>229</v>
      </c>
      <c r="N29" s="122"/>
      <c r="O29" s="119"/>
      <c r="P29" s="122"/>
      <c r="V29" s="134">
        <v>1</v>
      </c>
      <c r="W29" s="251" t="s">
        <v>187</v>
      </c>
      <c r="X29" s="131"/>
    </row>
    <row r="30" spans="2:24" ht="14.4" x14ac:dyDescent="0.3">
      <c r="B30" s="210" t="s">
        <v>283</v>
      </c>
      <c r="C30" s="243" t="s">
        <v>220</v>
      </c>
      <c r="D30" s="222" t="s">
        <v>221</v>
      </c>
      <c r="E30" s="222" t="s">
        <v>222</v>
      </c>
      <c r="F30" s="222" t="s">
        <v>223</v>
      </c>
      <c r="G30" s="222" t="s">
        <v>223</v>
      </c>
      <c r="H30" s="222" t="s">
        <v>224</v>
      </c>
      <c r="I30" s="222"/>
      <c r="J30" s="222" t="s">
        <v>225</v>
      </c>
      <c r="P30" s="114" t="s">
        <v>14</v>
      </c>
      <c r="Q30" s="194" t="s">
        <v>14</v>
      </c>
      <c r="V30" s="134">
        <v>2</v>
      </c>
      <c r="W30" s="134" t="s">
        <v>177</v>
      </c>
      <c r="X30" s="134" t="s">
        <v>107</v>
      </c>
    </row>
    <row r="31" spans="2:24" ht="14.4" x14ac:dyDescent="0.3">
      <c r="B31" s="210" t="s">
        <v>284</v>
      </c>
      <c r="C31" s="211" t="s">
        <v>201</v>
      </c>
      <c r="D31" s="211" t="s">
        <v>202</v>
      </c>
      <c r="E31" s="213" t="s">
        <v>203</v>
      </c>
      <c r="F31" s="211" t="s">
        <v>110</v>
      </c>
      <c r="G31" s="211" t="s">
        <v>110</v>
      </c>
      <c r="H31" s="210" t="s">
        <v>204</v>
      </c>
      <c r="I31" s="216" t="s">
        <v>205</v>
      </c>
      <c r="J31" s="223" t="s">
        <v>214</v>
      </c>
      <c r="K31" s="203"/>
      <c r="L31" s="228"/>
      <c r="M31" s="206"/>
      <c r="P31" s="118">
        <v>1</v>
      </c>
      <c r="Q31" s="195" t="str">
        <f>VLOOKUP(P31,K41:M60,3)</f>
        <v xml:space="preserve"> </v>
      </c>
      <c r="V31" s="134">
        <v>3</v>
      </c>
      <c r="W31" s="134" t="s">
        <v>178</v>
      </c>
      <c r="X31" s="134" t="s">
        <v>106</v>
      </c>
    </row>
    <row r="32" spans="2:24" ht="14.4" x14ac:dyDescent="0.3">
      <c r="B32" s="210" t="s">
        <v>285</v>
      </c>
      <c r="C32" s="211" t="s">
        <v>246</v>
      </c>
      <c r="D32" s="211" t="s">
        <v>247</v>
      </c>
      <c r="E32" s="213" t="s">
        <v>248</v>
      </c>
      <c r="F32" s="211" t="s">
        <v>249</v>
      </c>
      <c r="G32" s="211" t="s">
        <v>210</v>
      </c>
      <c r="H32" s="210">
        <v>619054318</v>
      </c>
      <c r="I32" s="216"/>
      <c r="J32" s="242" t="s">
        <v>250</v>
      </c>
      <c r="P32" s="193" t="s">
        <v>168</v>
      </c>
      <c r="V32" s="134">
        <v>4</v>
      </c>
      <c r="W32" s="134" t="s">
        <v>179</v>
      </c>
      <c r="X32" s="134" t="s">
        <v>173</v>
      </c>
    </row>
    <row r="33" spans="2:24" ht="14.4" x14ac:dyDescent="0.3">
      <c r="B33" s="210" t="s">
        <v>291</v>
      </c>
      <c r="C33" s="211" t="s">
        <v>201</v>
      </c>
      <c r="D33" s="211" t="s">
        <v>202</v>
      </c>
      <c r="E33" s="213" t="s">
        <v>203</v>
      </c>
      <c r="F33" s="211" t="s">
        <v>110</v>
      </c>
      <c r="G33" s="211" t="s">
        <v>110</v>
      </c>
      <c r="H33" s="210" t="s">
        <v>204</v>
      </c>
      <c r="I33" s="216" t="s">
        <v>205</v>
      </c>
      <c r="J33" s="223" t="s">
        <v>214</v>
      </c>
      <c r="K33" s="207"/>
      <c r="L33" s="227"/>
      <c r="M33" s="207"/>
      <c r="P33" s="193">
        <f>VLOOKUP(P31,K41:O60,4)</f>
        <v>0</v>
      </c>
      <c r="V33" s="134">
        <v>5</v>
      </c>
      <c r="W33" s="134" t="s">
        <v>180</v>
      </c>
      <c r="X33" s="134" t="s">
        <v>174</v>
      </c>
    </row>
    <row r="34" spans="2:24" ht="14.4" x14ac:dyDescent="0.3">
      <c r="B34" s="244" t="s">
        <v>286</v>
      </c>
      <c r="C34" s="211" t="s">
        <v>206</v>
      </c>
      <c r="D34" s="218" t="s">
        <v>207</v>
      </c>
      <c r="E34" s="213" t="s">
        <v>208</v>
      </c>
      <c r="F34" s="211" t="s">
        <v>209</v>
      </c>
      <c r="G34" s="211" t="s">
        <v>210</v>
      </c>
      <c r="H34" s="218" t="s">
        <v>230</v>
      </c>
      <c r="I34" s="214"/>
      <c r="J34" s="219" t="s">
        <v>211</v>
      </c>
      <c r="P34" s="130" t="s">
        <v>190</v>
      </c>
      <c r="V34" s="134">
        <v>6</v>
      </c>
      <c r="W34" s="134" t="s">
        <v>181</v>
      </c>
      <c r="X34" s="134" t="s">
        <v>94</v>
      </c>
    </row>
    <row r="35" spans="2:24" ht="14.4" x14ac:dyDescent="0.3">
      <c r="B35" s="210" t="s">
        <v>287</v>
      </c>
      <c r="C35" s="216" t="s">
        <v>212</v>
      </c>
      <c r="D35" s="211" t="s">
        <v>237</v>
      </c>
      <c r="E35" s="213" t="s">
        <v>239</v>
      </c>
      <c r="F35" s="211" t="s">
        <v>238</v>
      </c>
      <c r="G35" s="211" t="s">
        <v>213</v>
      </c>
      <c r="H35" s="210" t="s">
        <v>240</v>
      </c>
      <c r="I35" s="216"/>
      <c r="J35" s="217" t="s">
        <v>280</v>
      </c>
      <c r="P35" s="134">
        <f>IF(cc&lt;=1400,1,IF(cc&lt;=1600,2,IF(cc&lt;=2000,3,IF(cc&lt;=2800,4,IF(cc&lt;=3100,5,6)))))</f>
        <v>1</v>
      </c>
      <c r="V35" s="134">
        <v>7</v>
      </c>
      <c r="W35" s="134" t="s">
        <v>182</v>
      </c>
      <c r="X35" s="134" t="s">
        <v>95</v>
      </c>
    </row>
    <row r="36" spans="2:24" ht="14.4" x14ac:dyDescent="0.3">
      <c r="B36" s="245" t="s">
        <v>288</v>
      </c>
      <c r="C36" s="211" t="s">
        <v>289</v>
      </c>
      <c r="D36" s="211" t="s">
        <v>217</v>
      </c>
      <c r="E36" s="213" t="s">
        <v>290</v>
      </c>
      <c r="F36" s="211" t="s">
        <v>219</v>
      </c>
      <c r="G36" s="211" t="s">
        <v>219</v>
      </c>
      <c r="H36" s="210">
        <v>633279911</v>
      </c>
      <c r="I36" s="216"/>
      <c r="J36" s="241" t="s">
        <v>282</v>
      </c>
      <c r="P36" s="130" t="s">
        <v>191</v>
      </c>
      <c r="V36" s="134">
        <v>8</v>
      </c>
      <c r="W36" s="134" t="s">
        <v>183</v>
      </c>
      <c r="X36" s="134" t="s">
        <v>97</v>
      </c>
    </row>
    <row r="37" spans="2:24" ht="14.4" x14ac:dyDescent="0.3">
      <c r="B37" s="244" t="s">
        <v>281</v>
      </c>
      <c r="C37" s="211" t="s">
        <v>231</v>
      </c>
      <c r="D37" s="211" t="s">
        <v>232</v>
      </c>
      <c r="E37" s="213" t="s">
        <v>215</v>
      </c>
      <c r="F37" s="211" t="s">
        <v>216</v>
      </c>
      <c r="G37" s="211" t="s">
        <v>210</v>
      </c>
      <c r="H37" s="218" t="s">
        <v>233</v>
      </c>
      <c r="I37" s="216"/>
      <c r="J37" s="220" t="s">
        <v>234</v>
      </c>
      <c r="P37" s="134">
        <f>IF(AGRUP="AGRUPACIÓN I",IF(cc&lt;=1400,1,2),IF(AGRUP="AGRUPACIÓN III",IF(cc&lt;=2000,1,2),DIVISION))</f>
        <v>1</v>
      </c>
      <c r="V37" s="134">
        <v>9</v>
      </c>
      <c r="W37" s="134" t="s">
        <v>184</v>
      </c>
      <c r="X37" s="134" t="s">
        <v>113</v>
      </c>
    </row>
    <row r="38" spans="2:24" x14ac:dyDescent="0.25">
      <c r="P38" s="134" t="s">
        <v>116</v>
      </c>
      <c r="T38" s="81"/>
      <c r="V38" s="134">
        <v>10</v>
      </c>
      <c r="W38" s="134" t="s">
        <v>185</v>
      </c>
      <c r="X38" s="134" t="s">
        <v>114</v>
      </c>
    </row>
    <row r="39" spans="2:24" x14ac:dyDescent="0.25">
      <c r="P39" s="134" t="str">
        <f>IF(P33=0,"",IF(P33="AGRUPACIÓN II",VLOOKUP(P33,$P$41:$V$53,MATCH(DIVISION,$P$40:$V$40,0),0),VLOOKUP(P33,$P$41:$V$53,MATCH(DHF,$P$40:$V$40,0),0)))</f>
        <v/>
      </c>
      <c r="Q39" s="252">
        <v>1400</v>
      </c>
      <c r="R39" s="189">
        <v>1600</v>
      </c>
      <c r="S39" s="189">
        <v>2000</v>
      </c>
      <c r="T39" s="189">
        <v>2800</v>
      </c>
      <c r="U39" s="253">
        <v>3100</v>
      </c>
      <c r="V39" s="189">
        <v>3100</v>
      </c>
    </row>
    <row r="40" spans="2:24" ht="14.4" x14ac:dyDescent="0.3">
      <c r="B40" s="210" t="s">
        <v>338</v>
      </c>
      <c r="C40" s="211" t="s">
        <v>298</v>
      </c>
      <c r="D40" s="218" t="s">
        <v>299</v>
      </c>
      <c r="E40" s="213" t="s">
        <v>300</v>
      </c>
      <c r="F40" s="211" t="s">
        <v>301</v>
      </c>
      <c r="G40" s="211" t="s">
        <v>302</v>
      </c>
      <c r="H40" s="218">
        <v>610709035</v>
      </c>
      <c r="I40" s="214"/>
      <c r="J40" s="219" t="s">
        <v>303</v>
      </c>
      <c r="K40" s="132"/>
      <c r="L40" s="133" t="s">
        <v>14</v>
      </c>
      <c r="M40" s="133"/>
      <c r="N40" s="45"/>
      <c r="P40" s="133"/>
      <c r="Q40" s="146">
        <v>1</v>
      </c>
      <c r="R40" s="146">
        <v>2</v>
      </c>
      <c r="S40" s="146">
        <v>3</v>
      </c>
      <c r="T40" s="147">
        <v>4</v>
      </c>
      <c r="U40" s="147">
        <v>5</v>
      </c>
      <c r="V40" s="147">
        <v>6</v>
      </c>
    </row>
    <row r="41" spans="2:24" ht="14.4" x14ac:dyDescent="0.3">
      <c r="B41" s="210" t="s">
        <v>340</v>
      </c>
      <c r="C41" s="216" t="s">
        <v>212</v>
      </c>
      <c r="D41" s="211" t="s">
        <v>237</v>
      </c>
      <c r="E41" s="213" t="s">
        <v>239</v>
      </c>
      <c r="F41" s="211" t="s">
        <v>238</v>
      </c>
      <c r="G41" s="211" t="s">
        <v>213</v>
      </c>
      <c r="H41" s="210" t="s">
        <v>240</v>
      </c>
      <c r="I41" s="216"/>
      <c r="J41" s="217" t="s">
        <v>280</v>
      </c>
      <c r="K41" s="132">
        <v>1</v>
      </c>
      <c r="L41" s="133" t="s">
        <v>108</v>
      </c>
      <c r="M41" s="133" t="s">
        <v>35</v>
      </c>
      <c r="N41" s="81"/>
      <c r="P41" s="149" t="s">
        <v>326</v>
      </c>
      <c r="Q41" s="133" t="s">
        <v>94</v>
      </c>
      <c r="R41" s="133" t="s">
        <v>95</v>
      </c>
      <c r="S41" s="133" t="s">
        <v>97</v>
      </c>
      <c r="T41" s="257" t="s">
        <v>113</v>
      </c>
      <c r="U41" s="257" t="s">
        <v>114</v>
      </c>
      <c r="V41" s="257" t="s">
        <v>115</v>
      </c>
    </row>
    <row r="42" spans="2:24" ht="14.4" x14ac:dyDescent="0.3">
      <c r="B42" s="210" t="s">
        <v>339</v>
      </c>
      <c r="C42" s="254" t="s">
        <v>231</v>
      </c>
      <c r="D42" s="255" t="s">
        <v>304</v>
      </c>
      <c r="E42" s="256" t="s">
        <v>215</v>
      </c>
      <c r="F42" s="255" t="s">
        <v>216</v>
      </c>
      <c r="G42" s="255" t="s">
        <v>210</v>
      </c>
      <c r="H42" s="255" t="s">
        <v>233</v>
      </c>
      <c r="I42" s="255"/>
      <c r="J42" s="255" t="s">
        <v>234</v>
      </c>
      <c r="K42" s="132">
        <v>2</v>
      </c>
      <c r="L42" s="133" t="s">
        <v>388</v>
      </c>
      <c r="M42" s="133" t="s">
        <v>106</v>
      </c>
      <c r="N42" s="149" t="s">
        <v>326</v>
      </c>
      <c r="O42" s="149"/>
      <c r="P42" s="149" t="s">
        <v>334</v>
      </c>
      <c r="Q42" s="133" t="s">
        <v>354</v>
      </c>
      <c r="R42" s="133" t="s">
        <v>354</v>
      </c>
      <c r="S42" s="133" t="s">
        <v>354</v>
      </c>
      <c r="T42" s="133" t="s">
        <v>354</v>
      </c>
      <c r="U42" s="133" t="s">
        <v>354</v>
      </c>
      <c r="V42" s="133" t="s">
        <v>354</v>
      </c>
    </row>
    <row r="43" spans="2:24" ht="14.4" x14ac:dyDescent="0.3">
      <c r="B43" s="210" t="s">
        <v>341</v>
      </c>
      <c r="C43" s="211" t="s">
        <v>310</v>
      </c>
      <c r="D43" s="211" t="s">
        <v>311</v>
      </c>
      <c r="E43" s="211">
        <v>14300</v>
      </c>
      <c r="F43" s="211" t="s">
        <v>312</v>
      </c>
      <c r="G43" s="211" t="s">
        <v>223</v>
      </c>
      <c r="H43" s="210">
        <v>678620760</v>
      </c>
      <c r="I43" s="216"/>
      <c r="J43" s="242" t="s">
        <v>313</v>
      </c>
      <c r="K43" s="132">
        <v>3</v>
      </c>
      <c r="L43" s="133" t="s">
        <v>389</v>
      </c>
      <c r="M43" s="133" t="s">
        <v>107</v>
      </c>
      <c r="N43" s="149" t="s">
        <v>326</v>
      </c>
      <c r="O43" s="149"/>
      <c r="P43" s="149" t="s">
        <v>329</v>
      </c>
      <c r="Q43" s="133" t="s">
        <v>95</v>
      </c>
      <c r="R43" s="133" t="s">
        <v>95</v>
      </c>
      <c r="S43" s="133" t="s">
        <v>97</v>
      </c>
      <c r="T43" s="133" t="s">
        <v>113</v>
      </c>
      <c r="U43" s="133" t="s">
        <v>114</v>
      </c>
      <c r="V43" s="133" t="s">
        <v>35</v>
      </c>
    </row>
    <row r="44" spans="2:24" ht="14.4" x14ac:dyDescent="0.3">
      <c r="B44" s="244" t="s">
        <v>342</v>
      </c>
      <c r="C44" s="211" t="s">
        <v>305</v>
      </c>
      <c r="D44" s="218" t="s">
        <v>306</v>
      </c>
      <c r="E44" s="211">
        <v>23680</v>
      </c>
      <c r="F44" s="211" t="s">
        <v>307</v>
      </c>
      <c r="G44" s="211" t="s">
        <v>308</v>
      </c>
      <c r="H44" s="218">
        <v>615050713</v>
      </c>
      <c r="I44" s="214">
        <v>953582704</v>
      </c>
      <c r="J44" s="219" t="s">
        <v>309</v>
      </c>
      <c r="K44" s="132">
        <v>4</v>
      </c>
      <c r="L44" s="133" t="s">
        <v>349</v>
      </c>
      <c r="M44" s="133" t="s">
        <v>350</v>
      </c>
      <c r="N44" s="149" t="s">
        <v>351</v>
      </c>
      <c r="O44" s="149"/>
      <c r="P44" s="149" t="s">
        <v>351</v>
      </c>
      <c r="Q44" s="133" t="s">
        <v>95</v>
      </c>
      <c r="R44" s="133" t="s">
        <v>97</v>
      </c>
      <c r="S44" s="133" t="s">
        <v>113</v>
      </c>
      <c r="T44" s="133" t="s">
        <v>114</v>
      </c>
      <c r="U44" s="133" t="s">
        <v>115</v>
      </c>
      <c r="V44" s="133" t="s">
        <v>115</v>
      </c>
    </row>
    <row r="45" spans="2:24" ht="14.4" x14ac:dyDescent="0.3">
      <c r="B45" s="210" t="s">
        <v>343</v>
      </c>
      <c r="C45" s="216" t="s">
        <v>314</v>
      </c>
      <c r="D45" s="211" t="s">
        <v>315</v>
      </c>
      <c r="E45" s="211">
        <v>4260</v>
      </c>
      <c r="F45" s="211" t="s">
        <v>316</v>
      </c>
      <c r="G45" s="211" t="s">
        <v>110</v>
      </c>
      <c r="H45" s="210" t="s">
        <v>317</v>
      </c>
      <c r="I45" s="216"/>
      <c r="J45" s="217" t="s">
        <v>318</v>
      </c>
      <c r="K45" s="132">
        <v>5</v>
      </c>
      <c r="L45" s="133" t="s">
        <v>352</v>
      </c>
      <c r="M45" s="133" t="s">
        <v>353</v>
      </c>
      <c r="N45" s="149" t="str">
        <f>IF(cc&gt;3100,"CATEGORÍA II","CATEGORÍA I.")</f>
        <v>CATEGORÍA I.</v>
      </c>
      <c r="O45" s="149"/>
      <c r="P45" s="149" t="s">
        <v>358</v>
      </c>
      <c r="Q45" s="148" t="s">
        <v>95</v>
      </c>
      <c r="R45" s="148" t="s">
        <v>97</v>
      </c>
      <c r="S45" s="148" t="s">
        <v>113</v>
      </c>
      <c r="T45" s="148" t="s">
        <v>114</v>
      </c>
      <c r="U45" s="148" t="s">
        <v>354</v>
      </c>
      <c r="V45" s="148" t="s">
        <v>354</v>
      </c>
    </row>
    <row r="46" spans="2:24" ht="14.4" x14ac:dyDescent="0.3">
      <c r="B46" s="245" t="s">
        <v>345</v>
      </c>
      <c r="C46" s="211" t="s">
        <v>319</v>
      </c>
      <c r="D46" s="211" t="s">
        <v>320</v>
      </c>
      <c r="E46" s="213" t="s">
        <v>321</v>
      </c>
      <c r="F46" s="211" t="s">
        <v>322</v>
      </c>
      <c r="G46" s="211" t="s">
        <v>110</v>
      </c>
      <c r="H46" s="210" t="s">
        <v>323</v>
      </c>
      <c r="I46" s="216"/>
      <c r="J46" s="241" t="s">
        <v>324</v>
      </c>
      <c r="K46" s="132">
        <v>6</v>
      </c>
      <c r="L46" s="133" t="s">
        <v>355</v>
      </c>
      <c r="M46" s="133" t="s">
        <v>119</v>
      </c>
      <c r="N46" s="149" t="s">
        <v>351</v>
      </c>
      <c r="O46" s="149"/>
      <c r="P46" s="149" t="s">
        <v>360</v>
      </c>
      <c r="Q46" s="148" t="s">
        <v>97</v>
      </c>
      <c r="R46" s="148" t="s">
        <v>97</v>
      </c>
      <c r="S46" s="148" t="s">
        <v>97</v>
      </c>
      <c r="T46" s="148" t="s">
        <v>97</v>
      </c>
      <c r="U46" s="148" t="s">
        <v>97</v>
      </c>
      <c r="V46" s="148" t="s">
        <v>97</v>
      </c>
    </row>
    <row r="47" spans="2:24" ht="14.4" x14ac:dyDescent="0.3">
      <c r="B47" s="244" t="s">
        <v>325</v>
      </c>
      <c r="C47" s="211" t="s">
        <v>226</v>
      </c>
      <c r="D47" s="211" t="s">
        <v>227</v>
      </c>
      <c r="E47" s="213" t="s">
        <v>228</v>
      </c>
      <c r="F47" s="211" t="s">
        <v>198</v>
      </c>
      <c r="G47" s="211" t="s">
        <v>110</v>
      </c>
      <c r="H47" s="218">
        <v>651863982</v>
      </c>
      <c r="I47" s="216"/>
      <c r="J47" s="220" t="s">
        <v>229</v>
      </c>
      <c r="K47" s="132">
        <v>7</v>
      </c>
      <c r="L47" s="133" t="s">
        <v>356</v>
      </c>
      <c r="M47" s="133" t="s">
        <v>357</v>
      </c>
      <c r="N47" s="149" t="str">
        <f>IF(cc&gt;2800,"CATEGORÍA II","CATEGORÍA I..")</f>
        <v>CATEGORÍA I..</v>
      </c>
      <c r="O47" s="149"/>
      <c r="P47" s="149" t="s">
        <v>362</v>
      </c>
      <c r="Q47" s="148" t="s">
        <v>113</v>
      </c>
      <c r="R47" s="148" t="s">
        <v>113</v>
      </c>
      <c r="S47" s="148" t="s">
        <v>113</v>
      </c>
      <c r="T47" s="148" t="s">
        <v>113</v>
      </c>
      <c r="U47" s="148" t="s">
        <v>113</v>
      </c>
      <c r="V47" s="148" t="s">
        <v>113</v>
      </c>
    </row>
    <row r="48" spans="2:24" x14ac:dyDescent="0.25">
      <c r="K48" s="132">
        <v>8</v>
      </c>
      <c r="L48" s="133" t="s">
        <v>359</v>
      </c>
      <c r="M48" s="133" t="s">
        <v>359</v>
      </c>
      <c r="N48" s="149" t="s">
        <v>360</v>
      </c>
      <c r="O48" s="149"/>
      <c r="P48" s="149" t="s">
        <v>364</v>
      </c>
      <c r="Q48" s="148" t="s">
        <v>365</v>
      </c>
      <c r="R48" s="148" t="s">
        <v>365</v>
      </c>
      <c r="S48" s="133" t="s">
        <v>365</v>
      </c>
      <c r="T48" s="133" t="s">
        <v>365</v>
      </c>
      <c r="U48" s="133" t="s">
        <v>365</v>
      </c>
      <c r="V48" s="133" t="s">
        <v>365</v>
      </c>
    </row>
    <row r="49" spans="2:22" x14ac:dyDescent="0.25">
      <c r="K49" s="132">
        <v>9</v>
      </c>
      <c r="L49" s="133" t="s">
        <v>361</v>
      </c>
      <c r="M49" s="133" t="s">
        <v>361</v>
      </c>
      <c r="N49" s="149" t="s">
        <v>362</v>
      </c>
      <c r="O49" s="149"/>
      <c r="P49" s="149" t="s">
        <v>368</v>
      </c>
      <c r="Q49" s="148" t="s">
        <v>113</v>
      </c>
      <c r="R49" s="148" t="s">
        <v>113</v>
      </c>
      <c r="S49" s="148" t="s">
        <v>113</v>
      </c>
      <c r="T49" s="133" t="s">
        <v>114</v>
      </c>
      <c r="U49" s="133" t="s">
        <v>115</v>
      </c>
      <c r="V49" s="133" t="s">
        <v>115</v>
      </c>
    </row>
    <row r="50" spans="2:22" x14ac:dyDescent="0.25">
      <c r="K50" s="132">
        <v>10</v>
      </c>
      <c r="L50" s="133" t="s">
        <v>363</v>
      </c>
      <c r="M50" s="133" t="s">
        <v>363</v>
      </c>
      <c r="N50" s="149" t="s">
        <v>364</v>
      </c>
      <c r="O50" s="149"/>
      <c r="P50" s="259" t="s">
        <v>371</v>
      </c>
      <c r="Q50" s="257" t="s">
        <v>372</v>
      </c>
      <c r="R50" s="257" t="s">
        <v>372</v>
      </c>
      <c r="S50" s="257" t="s">
        <v>372</v>
      </c>
      <c r="T50" s="257" t="s">
        <v>372</v>
      </c>
      <c r="U50" s="257" t="s">
        <v>372</v>
      </c>
      <c r="V50" s="257" t="s">
        <v>372</v>
      </c>
    </row>
    <row r="51" spans="2:22" x14ac:dyDescent="0.25">
      <c r="K51" s="132">
        <v>11</v>
      </c>
      <c r="L51" s="133" t="s">
        <v>366</v>
      </c>
      <c r="M51" s="133" t="s">
        <v>367</v>
      </c>
      <c r="N51" s="149" t="s">
        <v>368</v>
      </c>
      <c r="O51" s="149"/>
      <c r="P51" s="149" t="s">
        <v>373</v>
      </c>
      <c r="Q51" s="148" t="s">
        <v>365</v>
      </c>
      <c r="R51" s="148" t="s">
        <v>365</v>
      </c>
      <c r="S51" s="133" t="s">
        <v>365</v>
      </c>
      <c r="T51" s="133" t="s">
        <v>365</v>
      </c>
      <c r="U51" s="133" t="s">
        <v>365</v>
      </c>
      <c r="V51" s="133" t="s">
        <v>365</v>
      </c>
    </row>
    <row r="52" spans="2:22" x14ac:dyDescent="0.25">
      <c r="K52" s="132">
        <v>12</v>
      </c>
      <c r="L52" s="133" t="s">
        <v>369</v>
      </c>
      <c r="M52" s="133" t="s">
        <v>370</v>
      </c>
      <c r="N52" s="149" t="s">
        <v>371</v>
      </c>
      <c r="O52" s="149"/>
      <c r="P52" s="149" t="s">
        <v>374</v>
      </c>
      <c r="Q52" s="148" t="s">
        <v>113</v>
      </c>
      <c r="R52" s="148" t="s">
        <v>113</v>
      </c>
      <c r="S52" s="133" t="s">
        <v>365</v>
      </c>
      <c r="T52" s="133" t="s">
        <v>365</v>
      </c>
      <c r="U52" s="133" t="s">
        <v>365</v>
      </c>
      <c r="V52" s="133" t="s">
        <v>365</v>
      </c>
    </row>
    <row r="53" spans="2:22" x14ac:dyDescent="0.25">
      <c r="K53" s="132">
        <v>13</v>
      </c>
      <c r="L53" s="133" t="s">
        <v>327</v>
      </c>
      <c r="M53" s="133" t="s">
        <v>328</v>
      </c>
      <c r="N53" s="149" t="s">
        <v>373</v>
      </c>
      <c r="O53" s="149"/>
      <c r="Q53" s="135"/>
      <c r="T53" s="209"/>
    </row>
    <row r="54" spans="2:22" x14ac:dyDescent="0.25">
      <c r="K54" s="132">
        <v>14</v>
      </c>
      <c r="L54" s="133" t="s">
        <v>330</v>
      </c>
      <c r="M54" s="133" t="s">
        <v>331</v>
      </c>
      <c r="N54" s="149" t="s">
        <v>374</v>
      </c>
      <c r="O54" s="149"/>
      <c r="Q54" s="135"/>
      <c r="T54" s="209"/>
    </row>
    <row r="55" spans="2:22" x14ac:dyDescent="0.25">
      <c r="K55" s="132">
        <v>15</v>
      </c>
      <c r="L55" s="133" t="s">
        <v>332</v>
      </c>
      <c r="M55" s="133" t="s">
        <v>333</v>
      </c>
      <c r="N55" s="149" t="s">
        <v>334</v>
      </c>
      <c r="O55" s="149"/>
      <c r="Q55" s="135"/>
      <c r="T55" s="209"/>
    </row>
    <row r="56" spans="2:22" x14ac:dyDescent="0.25">
      <c r="K56" s="132">
        <v>16</v>
      </c>
      <c r="L56" s="133" t="s">
        <v>375</v>
      </c>
      <c r="M56" s="133" t="s">
        <v>335</v>
      </c>
      <c r="N56" s="149" t="s">
        <v>334</v>
      </c>
      <c r="O56" s="149"/>
      <c r="Q56" s="135"/>
      <c r="T56" s="209"/>
    </row>
    <row r="57" spans="2:22" x14ac:dyDescent="0.25">
      <c r="K57" s="132">
        <v>17</v>
      </c>
      <c r="L57" s="133" t="s">
        <v>336</v>
      </c>
      <c r="M57" s="133" t="s">
        <v>337</v>
      </c>
      <c r="N57" s="149" t="s">
        <v>334</v>
      </c>
      <c r="O57" s="149"/>
      <c r="Q57" s="135"/>
      <c r="T57" s="209"/>
    </row>
    <row r="58" spans="2:22" x14ac:dyDescent="0.25">
      <c r="K58" s="132">
        <v>18</v>
      </c>
      <c r="L58" s="133"/>
      <c r="M58" s="133"/>
      <c r="N58" s="149"/>
      <c r="O58" s="149"/>
      <c r="Q58" s="135"/>
      <c r="T58" s="209"/>
    </row>
    <row r="59" spans="2:22" x14ac:dyDescent="0.25">
      <c r="K59" s="132">
        <v>19</v>
      </c>
      <c r="L59" s="133"/>
      <c r="M59" s="133"/>
      <c r="N59" s="149"/>
      <c r="O59" s="149"/>
      <c r="Q59" s="135"/>
      <c r="T59" s="209"/>
    </row>
    <row r="60" spans="2:22" x14ac:dyDescent="0.25">
      <c r="K60" s="132">
        <v>20</v>
      </c>
      <c r="L60" s="133"/>
      <c r="M60" s="133"/>
      <c r="N60" s="149"/>
      <c r="O60" s="149"/>
      <c r="T60" s="209"/>
    </row>
    <row r="61" spans="2:22" x14ac:dyDescent="0.25">
      <c r="T61" s="209"/>
      <c r="U61" s="45"/>
      <c r="V61" s="45"/>
    </row>
    <row r="64" spans="2:22" ht="14.4" x14ac:dyDescent="0.3">
      <c r="B64" s="210" t="s">
        <v>297</v>
      </c>
      <c r="C64" s="211" t="s">
        <v>226</v>
      </c>
      <c r="D64" s="211" t="s">
        <v>227</v>
      </c>
      <c r="E64" s="213" t="s">
        <v>228</v>
      </c>
      <c r="F64" s="211" t="s">
        <v>198</v>
      </c>
      <c r="G64" s="211" t="s">
        <v>110</v>
      </c>
      <c r="H64" s="210">
        <v>651863982</v>
      </c>
      <c r="I64" s="216"/>
      <c r="J64" s="223" t="s">
        <v>229</v>
      </c>
      <c r="K64" s="107" t="s">
        <v>296</v>
      </c>
      <c r="L64" s="228">
        <v>43868</v>
      </c>
      <c r="M64" s="206">
        <v>200</v>
      </c>
    </row>
    <row r="67" spans="2:10" ht="14.4" x14ac:dyDescent="0.3">
      <c r="B67" s="210" t="s">
        <v>338</v>
      </c>
      <c r="C67" s="211" t="s">
        <v>298</v>
      </c>
      <c r="D67" s="218" t="s">
        <v>299</v>
      </c>
      <c r="E67" s="213" t="s">
        <v>300</v>
      </c>
      <c r="F67" s="211" t="s">
        <v>301</v>
      </c>
      <c r="G67" s="211" t="s">
        <v>302</v>
      </c>
      <c r="H67" s="218">
        <v>610709035</v>
      </c>
      <c r="I67" s="214"/>
      <c r="J67" s="219" t="s">
        <v>303</v>
      </c>
    </row>
    <row r="68" spans="2:10" ht="14.4" x14ac:dyDescent="0.3">
      <c r="B68" s="210" t="s">
        <v>340</v>
      </c>
      <c r="C68" s="216" t="s">
        <v>212</v>
      </c>
      <c r="D68" s="211" t="s">
        <v>237</v>
      </c>
      <c r="E68" s="213" t="s">
        <v>239</v>
      </c>
      <c r="F68" s="211" t="s">
        <v>238</v>
      </c>
      <c r="G68" s="211" t="s">
        <v>213</v>
      </c>
      <c r="H68" s="210" t="s">
        <v>240</v>
      </c>
      <c r="I68" s="216"/>
      <c r="J68" s="217" t="s">
        <v>280</v>
      </c>
    </row>
    <row r="69" spans="2:10" ht="14.4" x14ac:dyDescent="0.3">
      <c r="B69" s="210" t="s">
        <v>339</v>
      </c>
      <c r="C69" s="254" t="s">
        <v>231</v>
      </c>
      <c r="D69" s="255" t="s">
        <v>304</v>
      </c>
      <c r="E69" s="256" t="s">
        <v>215</v>
      </c>
      <c r="F69" s="255" t="s">
        <v>216</v>
      </c>
      <c r="G69" s="255" t="s">
        <v>210</v>
      </c>
      <c r="H69" s="255" t="s">
        <v>233</v>
      </c>
      <c r="I69" s="255"/>
      <c r="J69" s="255" t="s">
        <v>234</v>
      </c>
    </row>
    <row r="70" spans="2:10" ht="14.4" x14ac:dyDescent="0.3">
      <c r="B70" s="210" t="s">
        <v>341</v>
      </c>
      <c r="C70" s="211" t="s">
        <v>310</v>
      </c>
      <c r="D70" s="211" t="s">
        <v>311</v>
      </c>
      <c r="E70" s="211">
        <v>14300</v>
      </c>
      <c r="F70" s="211" t="s">
        <v>312</v>
      </c>
      <c r="G70" s="211" t="s">
        <v>223</v>
      </c>
      <c r="H70" s="210">
        <v>678620760</v>
      </c>
      <c r="I70" s="216"/>
      <c r="J70" s="242" t="s">
        <v>313</v>
      </c>
    </row>
    <row r="71" spans="2:10" ht="14.4" x14ac:dyDescent="0.3">
      <c r="B71" s="244" t="s">
        <v>342</v>
      </c>
      <c r="C71" s="211" t="s">
        <v>305</v>
      </c>
      <c r="D71" s="218" t="s">
        <v>306</v>
      </c>
      <c r="E71" s="211">
        <v>23680</v>
      </c>
      <c r="F71" s="211" t="s">
        <v>307</v>
      </c>
      <c r="G71" s="211" t="s">
        <v>308</v>
      </c>
      <c r="H71" s="218">
        <v>615050713</v>
      </c>
      <c r="I71" s="214">
        <v>953582704</v>
      </c>
      <c r="J71" s="219" t="s">
        <v>309</v>
      </c>
    </row>
    <row r="72" spans="2:10" ht="14.4" x14ac:dyDescent="0.3">
      <c r="B72" s="210" t="s">
        <v>343</v>
      </c>
      <c r="C72" s="216" t="s">
        <v>314</v>
      </c>
      <c r="D72" s="211" t="s">
        <v>315</v>
      </c>
      <c r="E72" s="211">
        <v>4260</v>
      </c>
      <c r="F72" s="211" t="s">
        <v>316</v>
      </c>
      <c r="G72" s="211" t="s">
        <v>110</v>
      </c>
      <c r="H72" s="210" t="s">
        <v>317</v>
      </c>
      <c r="I72" s="216"/>
      <c r="J72" s="217" t="s">
        <v>318</v>
      </c>
    </row>
    <row r="73" spans="2:10" ht="14.4" x14ac:dyDescent="0.3">
      <c r="B73" s="245" t="s">
        <v>344</v>
      </c>
      <c r="C73" s="211" t="s">
        <v>319</v>
      </c>
      <c r="D73" s="211" t="s">
        <v>320</v>
      </c>
      <c r="E73" s="213" t="s">
        <v>321</v>
      </c>
      <c r="F73" s="211" t="s">
        <v>322</v>
      </c>
      <c r="G73" s="211" t="s">
        <v>110</v>
      </c>
      <c r="H73" s="210" t="s">
        <v>323</v>
      </c>
      <c r="I73" s="216"/>
      <c r="J73" s="241" t="s">
        <v>324</v>
      </c>
    </row>
    <row r="74" spans="2:10" ht="14.4" x14ac:dyDescent="0.3">
      <c r="B74" s="244" t="s">
        <v>325</v>
      </c>
      <c r="C74" s="211" t="s">
        <v>226</v>
      </c>
      <c r="D74" s="211" t="s">
        <v>227</v>
      </c>
      <c r="E74" s="213" t="s">
        <v>228</v>
      </c>
      <c r="F74" s="211" t="s">
        <v>198</v>
      </c>
      <c r="G74" s="211" t="s">
        <v>110</v>
      </c>
      <c r="H74" s="218">
        <v>651863982</v>
      </c>
      <c r="I74" s="216"/>
      <c r="J74" s="220" t="s">
        <v>229</v>
      </c>
    </row>
  </sheetData>
  <mergeCells count="2">
    <mergeCell ref="A1:J1"/>
    <mergeCell ref="K1:M1"/>
  </mergeCells>
  <phoneticPr fontId="25" type="noConversion"/>
  <hyperlinks>
    <hyperlink ref="J23" r:id="rId1"/>
    <hyperlink ref="J25" r:id="rId2"/>
    <hyperlink ref="J20" r:id="rId3"/>
    <hyperlink ref="J22" r:id="rId4"/>
    <hyperlink ref="J27" r:id="rId5" display="mailto:inscripciones@rallyeprimerasnieves.es"/>
    <hyperlink ref="J32" r:id="rId6"/>
    <hyperlink ref="J29" r:id="rId7"/>
    <hyperlink ref="J31" r:id="rId8"/>
    <hyperlink ref="J33" r:id="rId9"/>
    <hyperlink ref="J34" r:id="rId10" display="acbdalmanzora@hotmail.com"/>
    <hyperlink ref="J64" r:id="rId11" display="info@automovilclubdealmeria.com"/>
    <hyperlink ref="J67" r:id="rId12" display="automovilclubdejerez@gmail.com"/>
    <hyperlink ref="J70" r:id="rId13" display="acbdalmanzora@hotmail.com"/>
    <hyperlink ref="J71" r:id="rId14" display="info@automovilclubdealmeria.com"/>
    <hyperlink ref="J40" r:id="rId15" display="automovilclubdejerez@gmail.com"/>
    <hyperlink ref="J43" r:id="rId16" display="acbdalmanzora@hotmail.com"/>
    <hyperlink ref="J44" r:id="rId17" display="info@automovilclubdealmeria.com"/>
    <hyperlink ref="J4" r:id="rId18" display="automovilclubdejerez@gmail.com"/>
    <hyperlink ref="J7" r:id="rId19" display="acbdalmanzora@hotmail.com"/>
    <hyperlink ref="J8" r:id="rId20" display="info@automovilclubdealmeria.com"/>
    <hyperlink ref="J5" r:id="rId21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41</vt:i4>
      </vt:variant>
    </vt:vector>
  </HeadingPairs>
  <TitlesOfParts>
    <vt:vector size="46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2021-04-01T15:50:26Z</dcterms:modified>
</cp:coreProperties>
</file>