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Google Drive\2 - RALLYES\RALLYES\2021\RALLYE VALLE DEL ALMANZORA\DOCUMENTACION OFICIAL\DOCUMENTACIO WEB\"/>
    </mc:Choice>
  </mc:AlternateContent>
  <bookViews>
    <workbookView xWindow="0" yWindow="0" windowWidth="20490" windowHeight="7650" tabRatio="756"/>
  </bookViews>
  <sheets>
    <sheet name=" Boletín de Inscripción " sheetId="1" r:id="rId1"/>
    <sheet name="HOJA EXPORTACION" sheetId="6" r:id="rId2"/>
    <sheet name="Exportacion" sheetId="5" state="hidden" r:id="rId3"/>
    <sheet name=" Derechos de Inscripción " sheetId="2" state="hidden" r:id="rId4"/>
    <sheet name=" Datos de Organizadores " sheetId="3" state="hidden" r:id="rId5"/>
  </sheets>
  <definedNames>
    <definedName name="AGRUP">' Datos de Organizadores '!$P$33</definedName>
    <definedName name="Ambos">' Datos de Organizadores '!$O$28</definedName>
    <definedName name="_xlnm.Print_Area" localSheetId="0">' Boletín de Inscripción '!$B$11:$AH$183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'!$C$70</definedName>
    <definedName name="Cierre">' Derechos de Inscripción '!#REF!</definedName>
    <definedName name="CILINDRADA">' Boletín de Inscripción '!$C$68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'!$Q$39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'!$Q$39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'!$W$29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 concurrentCalc="0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8" i="1" l="1"/>
  <c r="J31" i="2"/>
  <c r="J29" i="2"/>
  <c r="H25" i="2"/>
  <c r="D25" i="2"/>
  <c r="F23" i="2"/>
  <c r="D24" i="2"/>
  <c r="D23" i="2"/>
  <c r="D22" i="2"/>
  <c r="D21" i="2"/>
  <c r="B18" i="2"/>
  <c r="D16" i="2"/>
  <c r="AC3" i="6"/>
  <c r="AB3" i="6"/>
  <c r="M3" i="6"/>
  <c r="E3" i="6"/>
  <c r="AA3" i="6"/>
  <c r="P33" i="3"/>
  <c r="P39" i="3"/>
  <c r="W68" i="1"/>
  <c r="Q31" i="3"/>
  <c r="Q68" i="1"/>
  <c r="Y3" i="6"/>
  <c r="Q65" i="1"/>
  <c r="X3" i="6"/>
  <c r="W3" i="6"/>
  <c r="U3" i="6"/>
  <c r="T3" i="6"/>
  <c r="S3" i="6"/>
  <c r="R3" i="6"/>
  <c r="Q3" i="6"/>
  <c r="AG57" i="1"/>
  <c r="P3" i="6"/>
  <c r="O3" i="6"/>
  <c r="N3" i="6"/>
  <c r="L3" i="6"/>
  <c r="K3" i="6"/>
  <c r="J3" i="6"/>
  <c r="I3" i="6"/>
  <c r="AG48" i="1"/>
  <c r="H3" i="6"/>
  <c r="G3" i="6"/>
  <c r="F3" i="6"/>
  <c r="D3" i="6"/>
  <c r="C3" i="6"/>
  <c r="B3" i="6"/>
  <c r="C70" i="1"/>
  <c r="V3" i="6"/>
  <c r="P35" i="3"/>
  <c r="P37" i="3"/>
  <c r="C28" i="1"/>
  <c r="C22" i="1"/>
  <c r="D83" i="1"/>
  <c r="Z18" i="1"/>
  <c r="Z122" i="1"/>
  <c r="M29" i="2"/>
  <c r="F25" i="2"/>
  <c r="Q64" i="1"/>
  <c r="AA64" i="1"/>
  <c r="P3" i="3"/>
  <c r="T4" i="3"/>
  <c r="B8" i="1"/>
  <c r="R5" i="3"/>
  <c r="T5" i="3"/>
  <c r="R7" i="3"/>
  <c r="R8" i="3"/>
  <c r="R9" i="3"/>
  <c r="R10" i="3"/>
  <c r="R11" i="3"/>
  <c r="R12" i="3"/>
  <c r="R13" i="3"/>
  <c r="R14" i="3"/>
  <c r="R15" i="3"/>
  <c r="R17" i="3"/>
  <c r="A2" i="5"/>
  <c r="B2" i="5"/>
  <c r="C2" i="5"/>
  <c r="D2" i="5"/>
  <c r="G2" i="5"/>
  <c r="H2" i="5"/>
  <c r="I2" i="5"/>
  <c r="J2" i="5"/>
  <c r="K2" i="5"/>
  <c r="L2" i="5"/>
  <c r="M2" i="5"/>
  <c r="N2" i="5"/>
  <c r="O2" i="5"/>
  <c r="P2" i="5"/>
  <c r="Q2" i="5"/>
  <c r="R2" i="5"/>
  <c r="S2" i="5"/>
  <c r="V2" i="5"/>
  <c r="T2" i="5"/>
  <c r="U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D2" i="5"/>
  <c r="BE2" i="5"/>
  <c r="BF2" i="5"/>
  <c r="BG2" i="5"/>
  <c r="BH2" i="5"/>
  <c r="BI2" i="5"/>
  <c r="BJ2" i="5"/>
  <c r="BK2" i="5"/>
  <c r="BL2" i="5"/>
  <c r="BN2" i="5"/>
  <c r="BO2" i="5"/>
  <c r="BP2" i="5"/>
  <c r="BQ2" i="5"/>
  <c r="BR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B9" i="1"/>
  <c r="G12" i="1"/>
  <c r="C18" i="1"/>
  <c r="C122" i="1"/>
  <c r="C21" i="1"/>
  <c r="C86" i="1"/>
  <c r="G86" i="1"/>
  <c r="G125" i="1"/>
  <c r="AE127" i="1"/>
  <c r="G129" i="1"/>
  <c r="C24" i="1"/>
  <c r="AK2" i="5"/>
  <c r="C26" i="1"/>
  <c r="Z3" i="6"/>
  <c r="BC2" i="5"/>
  <c r="Z127" i="1"/>
  <c r="BB2" i="5"/>
</calcChain>
</file>

<file path=xl/comments1.xml><?xml version="1.0" encoding="utf-8"?>
<comments xmlns="http://schemas.openxmlformats.org/spreadsheetml/2006/main">
  <authors>
    <author>José Ramón Gonzalez</author>
    <author>.</author>
  </authors>
  <commentList>
    <comment ref="E75" authorId="0" shapeId="0">
      <text>
        <r>
          <rPr>
            <b/>
            <sz val="8"/>
            <color indexed="81"/>
            <rFont val="Tahoma"/>
            <family val="2"/>
          </rPr>
          <t xml:space="preserve">Premios en metálico:
</t>
        </r>
        <r>
          <rPr>
            <sz val="8"/>
            <color indexed="81"/>
            <rFont val="Tahoma"/>
            <family val="2"/>
          </rPr>
          <t>Rellene este apartado con los datos de la persona física o jurídica a quien deban abonarse los premios en metálico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6" authorId="1" shapeId="0">
      <text>
        <r>
          <rPr>
            <b/>
            <sz val="9"/>
            <color indexed="10"/>
            <rFont val="Calibri"/>
            <family val="2"/>
          </rPr>
          <t>¡¡¡ ATENCION !!!</t>
        </r>
        <r>
          <rPr>
            <b/>
            <sz val="9"/>
            <color indexed="81"/>
            <rFont val="Calibri"/>
            <family val="2"/>
          </rPr>
          <t xml:space="preserve">
Dato obligatorio: </t>
        </r>
        <r>
          <rPr>
            <sz val="9"/>
            <color indexed="81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1" shapeId="0">
      <text>
        <r>
          <rPr>
            <b/>
            <sz val="9"/>
            <color indexed="10"/>
            <rFont val="Calibri"/>
            <family val="2"/>
          </rPr>
          <t>¡¡¡ ATENCION !!!</t>
        </r>
        <r>
          <rPr>
            <b/>
            <sz val="9"/>
            <color indexed="81"/>
            <rFont val="Calibri"/>
            <family val="2"/>
          </rPr>
          <t xml:space="preserve">
Dato obligatorio: </t>
        </r>
        <r>
          <rPr>
            <sz val="9"/>
            <color indexed="81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<sst xmlns="http://schemas.openxmlformats.org/spreadsheetml/2006/main" count="502" uniqueCount="386">
  <si>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</si>
  <si>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</si>
  <si>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</si>
  <si>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</si>
  <si>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</si>
  <si>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</si>
  <si>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</si>
  <si>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</si>
  <si>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</si>
  <si>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</si>
  <si>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</si>
  <si>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</si>
  <si>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</si>
  <si>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</si>
  <si>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</si>
  <si>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Clase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</si>
  <si>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</si>
  <si>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</si>
  <si>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</si>
  <si>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</si>
  <si>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</si>
  <si>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</si>
  <si>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</si>
  <si>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</si>
  <si>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</si>
  <si>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</si>
  <si>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</si>
  <si>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</si>
  <si>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</si>
  <si>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</si>
  <si>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</si>
  <si>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</si>
  <si>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</si>
  <si>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</si>
  <si>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</si>
  <si>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</si>
  <si>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</si>
  <si>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</si>
  <si>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</si>
  <si>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</si>
  <si>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</si>
  <si>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</si>
  <si>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</si>
  <si>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</si>
  <si>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</si>
  <si>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</si>
  <si>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</si>
  <si>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</si>
  <si>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</si>
  <si>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</si>
  <si>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</si>
  <si>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</si>
  <si>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</si>
  <si>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</si>
  <si>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</si>
  <si>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</si>
  <si>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</si>
  <si>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</si>
  <si>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</si>
  <si>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NumeroEntrada</t>
  </si>
  <si>
    <t>NumeroRallye</t>
  </si>
  <si>
    <t>NumeroOrden</t>
  </si>
  <si>
    <t>NombreConcursante</t>
  </si>
  <si>
    <t>PrimerApellidoConcursante</t>
  </si>
  <si>
    <t>SegundoApellidoConcursante</t>
  </si>
  <si>
    <t>NomApeConcursante</t>
  </si>
  <si>
    <t>NacionalidadConcursante</t>
  </si>
  <si>
    <t>LicenciaConcursante</t>
  </si>
  <si>
    <t>DniCifConcursante</t>
  </si>
  <si>
    <t>DireccionConcursante</t>
  </si>
  <si>
    <t>CodigoPostalConcursante</t>
  </si>
  <si>
    <t>PoblacionConcursante</t>
  </si>
  <si>
    <t>ProvinciaConcursante</t>
  </si>
  <si>
    <t>Telefono1Concursante</t>
  </si>
  <si>
    <t>Telefono2Concursante</t>
  </si>
  <si>
    <t>FaxConcursante</t>
  </si>
  <si>
    <t>EMailConcursante</t>
  </si>
  <si>
    <t>NombrePiloto</t>
  </si>
  <si>
    <t>PrimerApellidoPiloto</t>
  </si>
  <si>
    <t>SegundoApellidoPiloto</t>
  </si>
  <si>
    <t>NomApePiloto</t>
  </si>
  <si>
    <t>NacionalidadPiloto</t>
  </si>
  <si>
    <t>PoblacionPiloto</t>
  </si>
  <si>
    <t>ProvinciaPiloto</t>
  </si>
  <si>
    <t>LicenciaPiloto</t>
  </si>
  <si>
    <t>DniCifPiloto</t>
  </si>
  <si>
    <t>DireccionPiloto</t>
  </si>
  <si>
    <t>CodigoPostalPiloto</t>
  </si>
  <si>
    <t>Telefono1Piloto</t>
  </si>
  <si>
    <t>Telefono2Piloto</t>
  </si>
  <si>
    <t>FaxPiloto</t>
  </si>
  <si>
    <t>EMailPiloto</t>
  </si>
  <si>
    <t>NombreCopiloto</t>
  </si>
  <si>
    <t>PrimerApellidoCopiloto</t>
  </si>
  <si>
    <t>SegundoApellidoCopiloto</t>
  </si>
  <si>
    <t>NomApeCopiloto</t>
  </si>
  <si>
    <t>NacionalidadCopiloto</t>
  </si>
  <si>
    <t>LicenciaCopiloto</t>
  </si>
  <si>
    <t>DniCifCopiloto</t>
  </si>
  <si>
    <t>DireccionCopiloto</t>
  </si>
  <si>
    <t>CodigoPostalCopiloto</t>
  </si>
  <si>
    <t>PoblacionCopiloto</t>
  </si>
  <si>
    <t>ProvinciaCopiloto</t>
  </si>
  <si>
    <t>Telefono1Copiloto</t>
  </si>
  <si>
    <t>Telefono2Copiloto</t>
  </si>
  <si>
    <t>FaxCopiloto</t>
  </si>
  <si>
    <t>EMailCopiloto</t>
  </si>
  <si>
    <t>Marca</t>
  </si>
  <si>
    <t>Modelo</t>
  </si>
  <si>
    <t>Matricula</t>
  </si>
  <si>
    <t>Cilindrada</t>
  </si>
  <si>
    <t>FichaHomologacion</t>
  </si>
  <si>
    <t>Trofeo01</t>
  </si>
  <si>
    <t>Trofeo02</t>
  </si>
  <si>
    <t>Trofeo03</t>
  </si>
  <si>
    <t>Trofeo04</t>
  </si>
  <si>
    <t>Trofeo05</t>
  </si>
  <si>
    <t>Trofeo06</t>
  </si>
  <si>
    <t>Trofeo07</t>
  </si>
  <si>
    <t>Trofeo08</t>
  </si>
  <si>
    <t>Trofeo09</t>
  </si>
  <si>
    <t>Fecha</t>
  </si>
  <si>
    <t>Hora</t>
  </si>
  <si>
    <t>Representante</t>
  </si>
  <si>
    <t>LicenciaRepresentante</t>
  </si>
  <si>
    <t>GrupoH</t>
  </si>
  <si>
    <t>ClaseH</t>
  </si>
  <si>
    <t>GrupoA</t>
  </si>
  <si>
    <t>ClaseA</t>
  </si>
  <si>
    <t>NO</t>
  </si>
  <si>
    <t xml:space="preserve">        </t>
  </si>
  <si>
    <t>NombreA1</t>
  </si>
  <si>
    <t>PrimerApellidoA1</t>
  </si>
  <si>
    <t>SegundoApellidoA1</t>
  </si>
  <si>
    <t>DniCifA1</t>
  </si>
  <si>
    <t>LicenciaA1</t>
  </si>
  <si>
    <t>NombreA2</t>
  </si>
  <si>
    <t>PrimerApellidoA2</t>
  </si>
  <si>
    <t>SegundoApellidoA2</t>
  </si>
  <si>
    <t>DniCifA2</t>
  </si>
  <si>
    <t>LicenciaA2</t>
  </si>
  <si>
    <t>NombreR1</t>
  </si>
  <si>
    <t>PrimerApellidoR1</t>
  </si>
  <si>
    <t>SegundoApellidoR1</t>
  </si>
  <si>
    <t>DniCifR1</t>
  </si>
  <si>
    <t>LicenciaR1</t>
  </si>
  <si>
    <t>NombreR2</t>
  </si>
  <si>
    <t>PrimerApellidoR2</t>
  </si>
  <si>
    <t>SegundoApellidoR2</t>
  </si>
  <si>
    <t>DniCifR2</t>
  </si>
  <si>
    <t>LicenciaR2</t>
  </si>
  <si>
    <t>NombreAux</t>
  </si>
  <si>
    <t>PrimerApellidoAux</t>
  </si>
  <si>
    <t>SegundoApellidoAux</t>
  </si>
  <si>
    <t>DniCifAux</t>
  </si>
  <si>
    <t>LicenciaAux</t>
  </si>
  <si>
    <t>NombreO1</t>
  </si>
  <si>
    <t>PrimerApellidoO1</t>
  </si>
  <si>
    <t>SegundoApellidoO1</t>
  </si>
  <si>
    <t>DniCifO1</t>
  </si>
  <si>
    <t>LicenciaO1</t>
  </si>
  <si>
    <t>NombreO2</t>
  </si>
  <si>
    <t>PrimerApellidoO2</t>
  </si>
  <si>
    <t>SegundoApellidoO2</t>
  </si>
  <si>
    <t>DniCifO2</t>
  </si>
  <si>
    <t>LicenciaO2</t>
  </si>
  <si>
    <t>MarcaOuvreur</t>
  </si>
  <si>
    <t>ModeloOuvreur</t>
  </si>
  <si>
    <t>MatriculaOuvreur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</si>
  <si>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</si>
  <si>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</si>
  <si>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</si>
  <si>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</si>
  <si>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</si>
  <si>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</si>
  <si>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</si>
  <si>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</si>
  <si>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</si>
  <si>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</si>
  <si>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</si>
  <si>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</si>
  <si>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</si>
  <si>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</si>
  <si>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</si>
  <si>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</si>
  <si>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</si>
  <si>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</si>
  <si>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</si>
  <si>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</si>
  <si>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</si>
  <si>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</si>
  <si>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</si>
  <si>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</si>
  <si>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</si>
  <si>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</si>
  <si>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</si>
  <si>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</si>
  <si>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</si>
  <si>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</si>
  <si>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</si>
  <si>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</si>
  <si>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</si>
  <si>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</si>
  <si>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</si>
  <si>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</si>
  <si>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</si>
  <si>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</si>
  <si>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</si>
  <si>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</si>
  <si>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</si>
  <si>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</si>
  <si>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Ambos</t>
  </si>
  <si>
    <t>Nacional</t>
  </si>
  <si>
    <t>N</t>
  </si>
  <si>
    <t>A</t>
  </si>
  <si>
    <t>Seleccionar de la lista desplegable</t>
  </si>
  <si>
    <t>CAMPEONATO de ANDALUCIA</t>
  </si>
  <si>
    <t>Cilindrada Corregida</t>
  </si>
  <si>
    <t>TURBO</t>
  </si>
  <si>
    <t>IV</t>
  </si>
  <si>
    <t>V</t>
  </si>
  <si>
    <t>VI</t>
  </si>
  <si>
    <t>VII</t>
  </si>
  <si>
    <t>VIII</t>
  </si>
  <si>
    <t>IX</t>
  </si>
  <si>
    <t>X</t>
  </si>
  <si>
    <t>CLASE</t>
  </si>
  <si>
    <t>DERECHOS DE INSCRIPCIÓN</t>
  </si>
  <si>
    <t>COPILOTO</t>
  </si>
  <si>
    <t>AGRUPACIÓN I</t>
  </si>
  <si>
    <t>AGRUPACIÓN II</t>
  </si>
  <si>
    <t>AGRUPACIÓN III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</si>
  <si>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</si>
  <si>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</si>
  <si>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</si>
  <si>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</si>
  <si>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</si>
  <si>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</si>
  <si>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</si>
  <si>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</si>
  <si>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</si>
  <si>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</si>
  <si>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</si>
  <si>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</si>
  <si>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</si>
  <si>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</si>
  <si>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</si>
  <si>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</si>
  <si>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</si>
  <si>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</si>
  <si>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</si>
  <si>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</si>
  <si>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</si>
  <si>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</si>
  <si>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</si>
  <si>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</si>
  <si>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</si>
  <si>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</si>
  <si>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</si>
  <si>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</si>
  <si>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</si>
  <si>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</si>
  <si>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</si>
  <si>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</si>
  <si>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</si>
  <si>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</si>
  <si>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</si>
  <si>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</si>
  <si>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0081</t>
  </si>
  <si>
    <t>0001183321</t>
  </si>
  <si>
    <t>61</t>
  </si>
  <si>
    <t>7418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</si>
  <si>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</si>
  <si>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</si>
  <si>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</si>
  <si>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</si>
  <si>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</si>
  <si>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</si>
  <si>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</si>
  <si>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</si>
  <si>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</si>
  <si>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</si>
  <si>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</si>
  <si>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</si>
  <si>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</si>
  <si>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</si>
  <si>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</si>
  <si>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</si>
  <si>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</si>
  <si>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Grupo Vehiculos Historicos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</si>
  <si>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</si>
  <si>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</si>
  <si>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</si>
  <si>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</si>
  <si>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</si>
  <si>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</si>
  <si>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</si>
  <si>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</si>
  <si>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</si>
  <si>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</si>
  <si>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</si>
  <si>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</si>
  <si>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</si>
  <si>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t>AGRUPACIÓN IV</t>
  </si>
  <si>
    <t>AGRUPACIÓN V</t>
  </si>
  <si>
    <t>Division Agrup II</t>
  </si>
  <si>
    <t>Division I Y III</t>
  </si>
  <si>
    <t>CAMARAS ON BOARD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</si>
  <si>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</si>
  <si>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</si>
  <si>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Nº ITV HISTORICOS</t>
  </si>
  <si>
    <t>Importe Inscripción</t>
  </si>
  <si>
    <t>En Entrega de Documentación</t>
  </si>
  <si>
    <t>Valido Hasta</t>
  </si>
  <si>
    <t xml:space="preserve">Nombre Competidor </t>
  </si>
  <si>
    <t>CADIZ</t>
  </si>
  <si>
    <t>Campeonato de Andalucia                                                       RALLYES 2017</t>
  </si>
  <si>
    <t>Fecha Nacimiento:</t>
  </si>
  <si>
    <r>
      <t xml:space="preserve">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</si>
  <si>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t>AGRUPACIÓN VI</t>
  </si>
  <si>
    <t>XI</t>
  </si>
  <si>
    <t>AUTOMOVIL CLUB DE JEREZ</t>
  </si>
  <si>
    <t>AVD. TOMAS GARCIA FIGUERAS BLQ. 4 EDF. SANTA TERESA, LOCAL 2</t>
  </si>
  <si>
    <t>11407</t>
  </si>
  <si>
    <t>JEREZ</t>
  </si>
  <si>
    <t>automovilclubdejerez@gmail.com</t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</si>
  <si>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</si>
  <si>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</si>
  <si>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</si>
  <si>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</si>
  <si>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</si>
  <si>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</si>
  <si>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</si>
  <si>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JUNIOR</t>
  </si>
  <si>
    <t>LICENCIA PILOTO</t>
  </si>
  <si>
    <t>TELEFONO MÓVIL</t>
  </si>
  <si>
    <t>DNI COPILOTO</t>
  </si>
  <si>
    <t>LICENCIA COPILOTO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</si>
  <si>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</si>
  <si>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</si>
  <si>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</si>
  <si>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</si>
  <si>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</si>
  <si>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</si>
  <si>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</si>
  <si>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</si>
  <si>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COPA FAA</t>
  </si>
  <si>
    <t>COPA DACIA</t>
  </si>
  <si>
    <t>COPA FEMINA</t>
  </si>
  <si>
    <t>OBSERVACIONES</t>
  </si>
  <si>
    <t>C.C. CORREGIDA</t>
  </si>
  <si>
    <t>EMAIL</t>
  </si>
  <si>
    <t>Sport G</t>
  </si>
  <si>
    <t>RS-G</t>
  </si>
  <si>
    <t>REG. SPORT</t>
  </si>
  <si>
    <t>Sport H</t>
  </si>
  <si>
    <t>RS-H</t>
  </si>
  <si>
    <t>Sport I</t>
  </si>
  <si>
    <t>RS-I</t>
  </si>
  <si>
    <t>Sport J</t>
  </si>
  <si>
    <t>RS-J</t>
  </si>
  <si>
    <t>Regularidad G</t>
  </si>
  <si>
    <t>G</t>
  </si>
  <si>
    <t>REGULARIDAD</t>
  </si>
  <si>
    <t>Regularidad H</t>
  </si>
  <si>
    <t>H</t>
  </si>
  <si>
    <t>Regularidad I</t>
  </si>
  <si>
    <t>Regularidad J</t>
  </si>
  <si>
    <t>J</t>
  </si>
  <si>
    <t xml:space="preserve">
De conformidad con lo dispuesto en el Reglamento (UE) 2016/679, de 27 de abril (GDPR), y la Ley Orgánica 3/2018, de 5 de diciembre (LOPDGDD), le informamos de que los datos personales y la dirección de correo electrónico del interesado, se tratarán bajo la responsabilidad de FEDERACIÓN ANDALUZA DE AUTOMOVILISMO por un interés legítimo y para el envío de comunicaciones sobre nuestros productos y servicios, y se conservarán mientras ninguna de las partes se oponga a ello. Los datos no se comunicarán a terceros, salvo obligación legal. Le informamos de que puede ejercer los derechos de acceso, rectificación, portabilidad y supresión de sus datos y los de limitación y oposición a su tratamiento dirigiéndose a C/ SANTO DOMINGO (EDIFICIO ALMERIA, LOCAL 1), 22 - 11402 JEREZ DE LA FRONTERA (Cádiz). Email: interventor@faa.net. Si considera que el tratamiento no se ajusta a la normativa vigente, podrá presentar una reclamación ante la autoridad de control en www.aepd.es. 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	
														</t>
  </si>
  <si>
    <t>IX RALLYE CIUDAD DE JEREZ</t>
  </si>
  <si>
    <t>28-29/05/21</t>
  </si>
  <si>
    <t>RALLYES REGULARIDAD 2021</t>
  </si>
  <si>
    <r>
      <t>Nº CUENTA BANCARIA FAA (CAIXABANK)</t>
    </r>
    <r>
      <rPr>
        <b/>
        <sz val="10"/>
        <color indexed="12"/>
        <rFont val="Tahoma"/>
        <family val="2"/>
      </rPr>
      <t xml:space="preserve"> </t>
    </r>
    <r>
      <rPr>
        <b/>
        <sz val="10"/>
        <color indexed="18"/>
        <rFont val="Tahoma"/>
        <family val="2"/>
      </rPr>
      <t>IBAN ES25</t>
    </r>
  </si>
  <si>
    <t>2100</t>
  </si>
  <si>
    <t>0200155516</t>
  </si>
  <si>
    <r>
      <t xml:space="preserve">  Casco                                                     </t>
    </r>
    <r>
      <rPr>
        <b/>
        <sz val="7"/>
        <color indexed="9"/>
        <rFont val="Tahoma"/>
        <family val="2"/>
      </rPr>
      <t xml:space="preserve">SNELL SA(2010) SAH (2010)                                                              </t>
    </r>
  </si>
  <si>
    <t>7 RALLYE VALLE DEL ALMANZORA - SIERRA FILABRES</t>
  </si>
  <si>
    <t>MC BALCON DEL ALMANZORA</t>
  </si>
  <si>
    <t>04868</t>
  </si>
  <si>
    <t>LAROYA</t>
  </si>
  <si>
    <t>ALMERIA</t>
  </si>
  <si>
    <t>C/CALVARIO,1</t>
  </si>
  <si>
    <t>630 046 673</t>
  </si>
  <si>
    <t>salsega@hotmail.com</t>
  </si>
  <si>
    <t>11-12/06/21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</si>
</sst>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h:mm;@"/>
    <numFmt numFmtId="175" formatCode="_-* #,##0.00\ [$€]_-;\-* #,##0.00\ [$€]_-;_-* &quot;-&quot;??\ [$€]_-;_-@_-"/>
  </numFmts>
  <fonts count="90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2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10"/>
      <name val="Calibri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sz val="8"/>
      <color indexed="12"/>
      <name val="Arial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b/>
      <sz val="10"/>
      <color indexed="12"/>
      <name val="Tahoma"/>
      <family val="2"/>
    </font>
    <font>
      <b/>
      <sz val="10"/>
      <color indexed="18"/>
      <name val="Tahoma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sz val="13"/>
      <color rgb="FF000000"/>
      <name val="Lucida Grande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175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0" fontId="2" fillId="0" borderId="5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6" fillId="3" borderId="0" xfId="0" applyFont="1" applyFill="1" applyBorder="1" applyProtection="1"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29" fillId="0" borderId="16" xfId="0" applyNumberFormat="1" applyFont="1" applyFill="1" applyBorder="1" applyAlignment="1" applyProtection="1">
      <alignment horizontal="center" vertical="center"/>
    </xf>
    <xf numFmtId="165" fontId="28" fillId="4" borderId="16" xfId="0" applyNumberFormat="1" applyFont="1" applyFill="1" applyBorder="1" applyAlignment="1" applyProtection="1">
      <alignment vertical="center"/>
    </xf>
    <xf numFmtId="165" fontId="27" fillId="4" borderId="16" xfId="0" applyNumberFormat="1" applyFont="1" applyFill="1" applyBorder="1" applyAlignment="1" applyProtection="1">
      <alignment vertical="center"/>
    </xf>
    <xf numFmtId="165" fontId="32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3" fillId="5" borderId="0" xfId="0" applyFont="1" applyFill="1" applyBorder="1" applyAlignment="1" applyProtection="1">
      <alignment vertical="center"/>
      <protection hidden="1"/>
    </xf>
    <xf numFmtId="0" fontId="34" fillId="5" borderId="0" xfId="0" applyFont="1" applyFill="1" applyBorder="1" applyAlignment="1" applyProtection="1">
      <alignment horizontal="right" vertical="center"/>
      <protection hidden="1"/>
    </xf>
    <xf numFmtId="0" fontId="34" fillId="5" borderId="0" xfId="0" applyFont="1" applyFill="1" applyBorder="1" applyAlignment="1" applyProtection="1">
      <alignment vertical="center"/>
      <protection hidden="1"/>
    </xf>
    <xf numFmtId="0" fontId="33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3" fillId="6" borderId="5" xfId="0" applyFont="1" applyFill="1" applyBorder="1" applyAlignment="1" applyProtection="1">
      <alignment vertical="center"/>
      <protection hidden="1"/>
    </xf>
    <xf numFmtId="0" fontId="25" fillId="0" borderId="0" xfId="0" applyFont="1"/>
    <xf numFmtId="49" fontId="39" fillId="0" borderId="19" xfId="0" applyNumberFormat="1" applyFont="1" applyFill="1" applyBorder="1" applyAlignment="1" applyProtection="1">
      <alignment horizontal="center" vertical="center"/>
      <protection locked="0"/>
    </xf>
    <xf numFmtId="49" fontId="39" fillId="0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5" fillId="0" borderId="15" xfId="0" applyNumberFormat="1" applyFont="1" applyBorder="1" applyAlignment="1" applyProtection="1">
      <alignment horizontal="center" vertical="center"/>
      <protection hidden="1"/>
    </xf>
    <xf numFmtId="49" fontId="45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5" fillId="0" borderId="0" xfId="0" applyFont="1" applyAlignment="1">
      <alignment horizontal="center"/>
    </xf>
    <xf numFmtId="0" fontId="25" fillId="6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5" fillId="4" borderId="0" xfId="0" applyFont="1" applyFill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51" fillId="0" borderId="0" xfId="0" applyFont="1"/>
    <xf numFmtId="0" fontId="25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52" fillId="7" borderId="0" xfId="0" applyFont="1" applyFill="1" applyProtection="1">
      <protection locked="0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7" fillId="0" borderId="22" xfId="0" applyFont="1" applyBorder="1" applyAlignment="1" applyProtection="1">
      <alignment vertical="center"/>
      <protection hidden="1"/>
    </xf>
    <xf numFmtId="0" fontId="25" fillId="8" borderId="0" xfId="0" applyFont="1" applyFill="1" applyAlignment="1">
      <alignment horizontal="center" vertical="center"/>
    </xf>
    <xf numFmtId="0" fontId="0" fillId="8" borderId="0" xfId="0" applyFill="1"/>
    <xf numFmtId="0" fontId="25" fillId="9" borderId="0" xfId="0" applyFont="1" applyFill="1" applyAlignment="1">
      <alignment vertical="center"/>
    </xf>
    <xf numFmtId="0" fontId="25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5" fillId="0" borderId="0" xfId="0" applyNumberFormat="1" applyFont="1" applyAlignment="1">
      <alignment vertical="center"/>
    </xf>
    <xf numFmtId="49" fontId="37" fillId="0" borderId="0" xfId="0" applyNumberFormat="1" applyFont="1"/>
    <xf numFmtId="0" fontId="37" fillId="0" borderId="0" xfId="0" applyNumberFormat="1" applyFont="1"/>
    <xf numFmtId="0" fontId="37" fillId="0" borderId="0" xfId="0" quotePrefix="1" applyNumberFormat="1" applyFont="1"/>
    <xf numFmtId="0" fontId="61" fillId="0" borderId="0" xfId="0" applyFont="1"/>
    <xf numFmtId="171" fontId="37" fillId="0" borderId="0" xfId="0" applyNumberFormat="1" applyFont="1"/>
    <xf numFmtId="174" fontId="37" fillId="0" borderId="0" xfId="0" applyNumberFormat="1" applyFont="1"/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56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1" fontId="25" fillId="9" borderId="0" xfId="0" applyNumberFormat="1" applyFont="1" applyFill="1" applyAlignment="1">
      <alignment horizontal="center" vertical="center"/>
    </xf>
    <xf numFmtId="1" fontId="25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0" applyNumberFormat="1" applyFont="1" applyFill="1" applyAlignment="1">
      <alignment horizontal="center" vertical="center"/>
    </xf>
    <xf numFmtId="0" fontId="25" fillId="9" borderId="0" xfId="0" applyFont="1" applyFill="1"/>
    <xf numFmtId="0" fontId="41" fillId="0" borderId="0" xfId="0" applyFont="1" applyFill="1" applyBorder="1" applyAlignment="1" applyProtection="1">
      <alignment vertical="center"/>
      <protection hidden="1"/>
    </xf>
    <xf numFmtId="0" fontId="41" fillId="0" borderId="21" xfId="0" applyFont="1" applyFill="1" applyBorder="1" applyAlignment="1" applyProtection="1">
      <alignment vertical="center"/>
      <protection hidden="1"/>
    </xf>
    <xf numFmtId="0" fontId="41" fillId="0" borderId="15" xfId="0" applyFont="1" applyFill="1" applyBorder="1" applyAlignment="1" applyProtection="1">
      <alignment vertical="center"/>
      <protection hidden="1"/>
    </xf>
    <xf numFmtId="0" fontId="41" fillId="0" borderId="17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50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9" fillId="0" borderId="2" xfId="0" applyFont="1" applyFill="1" applyBorder="1" applyAlignment="1" applyProtection="1">
      <alignment vertical="center"/>
    </xf>
    <xf numFmtId="1" fontId="43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5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7" fillId="0" borderId="0" xfId="0" applyNumberFormat="1" applyFont="1" applyBorder="1" applyAlignment="1" applyProtection="1">
      <alignment vertical="center"/>
      <protection hidden="1"/>
    </xf>
    <xf numFmtId="0" fontId="17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4" fillId="10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8" borderId="0" xfId="0" applyFont="1" applyFill="1" applyAlignment="1">
      <alignment vertical="center"/>
    </xf>
    <xf numFmtId="0" fontId="41" fillId="0" borderId="0" xfId="0" applyFont="1" applyBorder="1" applyAlignment="1" applyProtection="1">
      <alignment horizontal="left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164" fontId="60" fillId="0" borderId="7" xfId="0" applyNumberFormat="1" applyFont="1" applyBorder="1" applyAlignment="1" applyProtection="1">
      <alignment vertical="center"/>
      <protection hidden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6" fillId="0" borderId="0" xfId="0" applyFont="1" applyBorder="1" applyAlignment="1">
      <alignment horizontal="center" vertical="center"/>
    </xf>
    <xf numFmtId="168" fontId="76" fillId="0" borderId="0" xfId="0" applyNumberFormat="1" applyFont="1" applyBorder="1" applyAlignment="1" applyProtection="1">
      <alignment horizontal="center" vertical="center"/>
      <protection locked="0"/>
    </xf>
    <xf numFmtId="0" fontId="76" fillId="0" borderId="0" xfId="0" applyFont="1" applyBorder="1" applyAlignment="1" applyProtection="1">
      <alignment horizontal="center" vertical="center"/>
      <protection locked="0"/>
    </xf>
    <xf numFmtId="167" fontId="76" fillId="0" borderId="0" xfId="0" applyNumberFormat="1" applyFont="1" applyBorder="1" applyAlignment="1" applyProtection="1">
      <alignment horizontal="center" vertical="center"/>
      <protection locked="0"/>
    </xf>
    <xf numFmtId="0" fontId="76" fillId="0" borderId="0" xfId="0" applyNumberFormat="1" applyFont="1" applyBorder="1" applyAlignment="1" applyProtection="1">
      <alignment horizontal="center" vertical="center"/>
      <protection locked="0"/>
    </xf>
    <xf numFmtId="0" fontId="76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7" fillId="0" borderId="0" xfId="0" applyFont="1" applyBorder="1" applyAlignment="1">
      <alignment horizontal="left"/>
    </xf>
    <xf numFmtId="0" fontId="78" fillId="0" borderId="0" xfId="0" applyFont="1" applyBorder="1" applyAlignment="1" applyProtection="1">
      <alignment horizontal="left" vertical="center"/>
      <protection locked="0"/>
    </xf>
    <xf numFmtId="0" fontId="79" fillId="0" borderId="0" xfId="0" applyFont="1" applyBorder="1" applyAlignment="1">
      <alignment horizontal="left"/>
    </xf>
    <xf numFmtId="49" fontId="78" fillId="0" borderId="0" xfId="0" applyNumberFormat="1" applyFont="1" applyBorder="1" applyAlignment="1" applyProtection="1">
      <alignment horizontal="left" vertical="center"/>
      <protection locked="0"/>
    </xf>
    <xf numFmtId="0" fontId="78" fillId="0" borderId="0" xfId="0" quotePrefix="1" applyFont="1" applyBorder="1" applyAlignment="1" applyProtection="1">
      <alignment horizontal="left" vertical="center"/>
      <protection locked="0"/>
    </xf>
    <xf numFmtId="0" fontId="21" fillId="0" borderId="0" xfId="2" applyFont="1" applyBorder="1" applyAlignment="1" applyProtection="1">
      <alignment horizontal="left" vertical="center"/>
      <protection locked="0"/>
    </xf>
    <xf numFmtId="0" fontId="78" fillId="0" borderId="0" xfId="0" applyFont="1" applyBorder="1" applyAlignment="1">
      <alignment horizontal="left" vertical="center"/>
    </xf>
    <xf numFmtId="0" fontId="78" fillId="0" borderId="0" xfId="0" applyFont="1" applyBorder="1" applyAlignment="1"/>
    <xf numFmtId="0" fontId="79" fillId="0" borderId="0" xfId="0" applyFont="1" applyBorder="1" applyAlignment="1">
      <alignment horizontal="left" vertical="center"/>
    </xf>
    <xf numFmtId="0" fontId="80" fillId="0" borderId="0" xfId="2" applyFont="1" applyBorder="1" applyAlignment="1" applyProtection="1">
      <alignment horizontal="left" vertical="center"/>
      <protection locked="0"/>
    </xf>
    <xf numFmtId="0" fontId="78" fillId="0" borderId="0" xfId="0" applyFont="1" applyAlignment="1">
      <alignment vertical="center"/>
    </xf>
    <xf numFmtId="0" fontId="7" fillId="4" borderId="25" xfId="0" applyFont="1" applyFill="1" applyBorder="1" applyAlignment="1">
      <alignment horizontal="left" vertical="center"/>
    </xf>
    <xf numFmtId="0" fontId="6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171" fontId="78" fillId="0" borderId="0" xfId="0" applyNumberFormat="1" applyFont="1" applyBorder="1" applyAlignment="1">
      <alignment horizontal="center"/>
    </xf>
    <xf numFmtId="171" fontId="78" fillId="0" borderId="0" xfId="0" applyNumberFormat="1" applyFont="1" applyBorder="1" applyAlignment="1" applyProtection="1">
      <alignment horizontal="center" vertical="center"/>
      <protection locked="0"/>
    </xf>
    <xf numFmtId="0" fontId="82" fillId="3" borderId="0" xfId="0" applyFont="1" applyFill="1" applyBorder="1" applyProtection="1"/>
    <xf numFmtId="0" fontId="83" fillId="0" borderId="0" xfId="0" applyFont="1" applyBorder="1" applyAlignment="1" applyProtection="1">
      <alignment vertical="center" wrapText="1"/>
      <protection hidden="1"/>
    </xf>
    <xf numFmtId="0" fontId="83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83" fillId="0" borderId="28" xfId="0" applyFont="1" applyBorder="1" applyAlignment="1" applyProtection="1">
      <alignment vertical="center" wrapText="1"/>
      <protection hidden="1"/>
    </xf>
    <xf numFmtId="0" fontId="83" fillId="0" borderId="29" xfId="0" applyFont="1" applyBorder="1" applyAlignment="1" applyProtection="1">
      <alignment vertical="center" wrapTex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21" fillId="0" borderId="0" xfId="2" applyAlignment="1" applyProtection="1"/>
    <xf numFmtId="0" fontId="78" fillId="0" borderId="0" xfId="0" applyFont="1" applyAlignment="1">
      <alignment horizontal="left" vertical="center"/>
    </xf>
    <xf numFmtId="0" fontId="5" fillId="0" borderId="18" xfId="0" applyFont="1" applyBorder="1" applyAlignment="1" applyProtection="1">
      <alignment vertical="center"/>
      <protection hidden="1"/>
    </xf>
    <xf numFmtId="0" fontId="87" fillId="0" borderId="16" xfId="0" applyFont="1" applyBorder="1" applyAlignment="1">
      <alignment horizontal="center" vertical="center" wrapText="1"/>
    </xf>
    <xf numFmtId="1" fontId="87" fillId="0" borderId="16" xfId="0" applyNumberFormat="1" applyFont="1" applyBorder="1" applyAlignment="1">
      <alignment horizontal="center" vertical="center" wrapText="1"/>
    </xf>
    <xf numFmtId="0" fontId="87" fillId="0" borderId="16" xfId="0" applyFont="1" applyBorder="1" applyAlignment="1">
      <alignment horizontal="left" vertical="center" wrapText="1"/>
    </xf>
    <xf numFmtId="0" fontId="87" fillId="0" borderId="0" xfId="0" applyFont="1" applyAlignment="1">
      <alignment horizontal="center" vertical="center" wrapText="1"/>
    </xf>
    <xf numFmtId="14" fontId="0" fillId="0" borderId="0" xfId="0" applyNumberFormat="1"/>
    <xf numFmtId="0" fontId="77" fillId="0" borderId="0" xfId="0" applyFont="1" applyAlignment="1">
      <alignment horizontal="left"/>
    </xf>
    <xf numFmtId="0" fontId="78" fillId="0" borderId="0" xfId="0" applyFont="1" applyAlignment="1" applyProtection="1">
      <alignment horizontal="left" vertical="center"/>
      <protection locked="0"/>
    </xf>
    <xf numFmtId="0" fontId="79" fillId="0" borderId="0" xfId="0" applyFont="1" applyAlignment="1">
      <alignment horizontal="left" vertical="center"/>
    </xf>
    <xf numFmtId="49" fontId="78" fillId="0" borderId="0" xfId="0" applyNumberFormat="1" applyFont="1" applyAlignment="1" applyProtection="1">
      <alignment horizontal="left" vertical="center"/>
      <protection locked="0"/>
    </xf>
    <xf numFmtId="0" fontId="78" fillId="0" borderId="0" xfId="0" quotePrefix="1" applyFont="1" applyAlignment="1" applyProtection="1">
      <alignment horizontal="left" vertical="center"/>
      <protection locked="0"/>
    </xf>
    <xf numFmtId="168" fontId="6" fillId="0" borderId="0" xfId="0" applyNumberFormat="1" applyFont="1" applyAlignment="1" applyProtection="1">
      <alignment horizontal="center" vertical="center"/>
      <protection locked="0"/>
    </xf>
    <xf numFmtId="171" fontId="78" fillId="0" borderId="0" xfId="0" applyNumberFormat="1" applyFont="1" applyAlignment="1" applyProtection="1">
      <alignment horizontal="center" vertical="center"/>
      <protection locked="0"/>
    </xf>
    <xf numFmtId="164" fontId="78" fillId="0" borderId="0" xfId="0" applyNumberFormat="1" applyFont="1" applyAlignment="1" applyProtection="1">
      <alignment horizontal="left"/>
      <protection hidden="1"/>
    </xf>
    <xf numFmtId="164" fontId="78" fillId="0" borderId="0" xfId="0" applyNumberFormat="1" applyFont="1" applyAlignment="1" applyProtection="1">
      <alignment horizontal="left" vertical="center"/>
      <protection hidden="1"/>
    </xf>
    <xf numFmtId="168" fontId="76" fillId="0" borderId="0" xfId="0" applyNumberFormat="1" applyFont="1" applyAlignment="1" applyProtection="1">
      <alignment horizontal="center" vertical="center"/>
      <protection locked="0"/>
    </xf>
    <xf numFmtId="171" fontId="78" fillId="0" borderId="0" xfId="0" applyNumberFormat="1" applyFont="1" applyAlignment="1">
      <alignment horizontal="center"/>
    </xf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left"/>
    </xf>
    <xf numFmtId="0" fontId="80" fillId="0" borderId="0" xfId="2" applyFont="1" applyBorder="1" applyAlignment="1" applyProtection="1">
      <alignment horizontal="left" wrapText="1"/>
    </xf>
    <xf numFmtId="0" fontId="21" fillId="0" borderId="0" xfId="2" applyBorder="1" applyAlignment="1" applyProtection="1">
      <alignment horizontal="left" wrapText="1"/>
    </xf>
    <xf numFmtId="0" fontId="80" fillId="0" borderId="0" xfId="2" applyFont="1" applyBorder="1" applyAlignment="1" applyProtection="1">
      <alignment horizontal="left"/>
    </xf>
    <xf numFmtId="0" fontId="81" fillId="0" borderId="0" xfId="2" applyFont="1" applyBorder="1" applyAlignment="1" applyProtection="1">
      <alignment horizontal="left" vertical="center"/>
      <protection locked="0"/>
    </xf>
    <xf numFmtId="0" fontId="48" fillId="0" borderId="0" xfId="0" applyFont="1" applyAlignment="1" applyProtection="1">
      <alignment vertical="center"/>
      <protection hidden="1"/>
    </xf>
    <xf numFmtId="0" fontId="31" fillId="11" borderId="32" xfId="0" applyFont="1" applyFill="1" applyBorder="1" applyAlignment="1" applyProtection="1">
      <alignment horizontal="center" vertical="center"/>
      <protection hidden="1"/>
    </xf>
    <xf numFmtId="0" fontId="31" fillId="11" borderId="23" xfId="0" applyFont="1" applyFill="1" applyBorder="1" applyAlignment="1" applyProtection="1">
      <alignment horizontal="center" vertical="center"/>
      <protection hidden="1"/>
    </xf>
    <xf numFmtId="0" fontId="31" fillId="11" borderId="33" xfId="0" applyFont="1" applyFill="1" applyBorder="1" applyAlignment="1" applyProtection="1">
      <alignment horizontal="center" vertical="center"/>
      <protection hidden="1"/>
    </xf>
    <xf numFmtId="0" fontId="31" fillId="11" borderId="32" xfId="0" applyFont="1" applyFill="1" applyBorder="1" applyAlignment="1" applyProtection="1">
      <alignment horizontal="center"/>
    </xf>
    <xf numFmtId="0" fontId="31" fillId="11" borderId="23" xfId="0" applyFont="1" applyFill="1" applyBorder="1" applyAlignment="1" applyProtection="1">
      <alignment horizontal="center"/>
    </xf>
    <xf numFmtId="0" fontId="31" fillId="11" borderId="33" xfId="0" applyFont="1" applyFill="1" applyBorder="1" applyAlignment="1" applyProtection="1">
      <alignment horizontal="center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164" fontId="71" fillId="0" borderId="16" xfId="0" applyNumberFormat="1" applyFont="1" applyBorder="1" applyAlignment="1" applyProtection="1">
      <alignment horizontal="center" vertical="center"/>
      <protection hidden="1"/>
    </xf>
    <xf numFmtId="0" fontId="71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/>
      <protection hidden="1"/>
    </xf>
    <xf numFmtId="0" fontId="17" fillId="0" borderId="41" xfId="0" applyFont="1" applyBorder="1" applyAlignment="1" applyProtection="1">
      <alignment horizontal="center" vertical="center"/>
      <protection hidden="1"/>
    </xf>
    <xf numFmtId="0" fontId="17" fillId="0" borderId="42" xfId="0" applyFont="1" applyBorder="1" applyAlignment="1" applyProtection="1">
      <alignment horizontal="center" vertical="center"/>
      <protection hidden="1"/>
    </xf>
    <xf numFmtId="0" fontId="17" fillId="0" borderId="43" xfId="0" applyFont="1" applyBorder="1" applyAlignment="1" applyProtection="1">
      <alignment horizontal="center" vertical="center"/>
      <protection hidden="1"/>
    </xf>
    <xf numFmtId="0" fontId="17" fillId="0" borderId="26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27" xfId="0" applyFont="1" applyBorder="1" applyAlignment="1" applyProtection="1">
      <alignment horizontal="center" vertical="center"/>
      <protection hidden="1"/>
    </xf>
    <xf numFmtId="0" fontId="17" fillId="0" borderId="28" xfId="0" applyFont="1" applyBorder="1" applyAlignment="1" applyProtection="1">
      <alignment horizontal="center" vertical="center"/>
      <protection hidden="1"/>
    </xf>
    <xf numFmtId="0" fontId="17" fillId="0" borderId="29" xfId="0" applyFont="1" applyBorder="1" applyAlignment="1" applyProtection="1">
      <alignment horizontal="center" vertical="center"/>
      <protection hidden="1"/>
    </xf>
    <xf numFmtId="0" fontId="17" fillId="0" borderId="30" xfId="0" applyFont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48" fillId="0" borderId="13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7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8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0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6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2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1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8" fillId="0" borderId="3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7" fillId="0" borderId="16" xfId="0" applyNumberFormat="1" applyFont="1" applyBorder="1" applyAlignment="1" applyProtection="1">
      <alignment horizontal="center" vertical="center"/>
      <protection hidden="1"/>
    </xf>
    <xf numFmtId="0" fontId="69" fillId="11" borderId="16" xfId="0" applyFont="1" applyFill="1" applyBorder="1" applyAlignment="1" applyProtection="1">
      <alignment horizontal="center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" fontId="73" fillId="5" borderId="1" xfId="0" applyNumberFormat="1" applyFont="1" applyFill="1" applyBorder="1" applyAlignment="1" applyProtection="1">
      <alignment horizontal="center" vertical="center"/>
      <protection hidden="1"/>
    </xf>
    <xf numFmtId="1" fontId="73" fillId="5" borderId="0" xfId="0" applyNumberFormat="1" applyFont="1" applyFill="1" applyBorder="1" applyAlignment="1" applyProtection="1">
      <alignment horizontal="center" vertical="center"/>
      <protection hidden="1"/>
    </xf>
    <xf numFmtId="1" fontId="73" fillId="5" borderId="2" xfId="0" applyNumberFormat="1" applyFont="1" applyFill="1" applyBorder="1" applyAlignment="1" applyProtection="1">
      <alignment horizontal="center" vertical="center"/>
      <protection hidden="1"/>
    </xf>
    <xf numFmtId="1" fontId="73" fillId="5" borderId="21" xfId="0" applyNumberFormat="1" applyFont="1" applyFill="1" applyBorder="1" applyAlignment="1" applyProtection="1">
      <alignment horizontal="center" vertical="center"/>
      <protection hidden="1"/>
    </xf>
    <xf numFmtId="1" fontId="73" fillId="5" borderId="15" xfId="0" applyNumberFormat="1" applyFont="1" applyFill="1" applyBorder="1" applyAlignment="1" applyProtection="1">
      <alignment horizontal="center" vertical="center"/>
      <protection hidden="1"/>
    </xf>
    <xf numFmtId="1" fontId="73" fillId="5" borderId="17" xfId="0" applyNumberFormat="1" applyFont="1" applyFill="1" applyBorder="1" applyAlignment="1" applyProtection="1">
      <alignment horizontal="center" vertical="center"/>
      <protection hidden="1"/>
    </xf>
    <xf numFmtId="168" fontId="50" fillId="0" borderId="37" xfId="0" applyNumberFormat="1" applyFont="1" applyBorder="1" applyAlignment="1" applyProtection="1">
      <alignment horizontal="center" vertical="center"/>
      <protection hidden="1"/>
    </xf>
    <xf numFmtId="168" fontId="50" fillId="0" borderId="34" xfId="0" applyNumberFormat="1" applyFont="1" applyBorder="1" applyAlignment="1" applyProtection="1">
      <alignment horizontal="center" vertical="center"/>
      <protection hidden="1"/>
    </xf>
    <xf numFmtId="168" fontId="50" fillId="0" borderId="31" xfId="0" applyNumberFormat="1" applyFont="1" applyBorder="1" applyAlignment="1" applyProtection="1">
      <alignment horizontal="center" vertical="center"/>
      <protection hidden="1"/>
    </xf>
    <xf numFmtId="168" fontId="50" fillId="0" borderId="38" xfId="0" applyNumberFormat="1" applyFont="1" applyBorder="1" applyAlignment="1" applyProtection="1">
      <alignment horizontal="center" vertical="center"/>
      <protection hidden="1"/>
    </xf>
    <xf numFmtId="168" fontId="50" fillId="0" borderId="39" xfId="0" applyNumberFormat="1" applyFont="1" applyBorder="1" applyAlignment="1" applyProtection="1">
      <alignment horizontal="center" vertical="center"/>
      <protection hidden="1"/>
    </xf>
    <xf numFmtId="168" fontId="50" fillId="0" borderId="40" xfId="0" applyNumberFormat="1" applyFont="1" applyBorder="1" applyAlignment="1" applyProtection="1">
      <alignment horizontal="center" vertical="center"/>
      <protection hidden="1"/>
    </xf>
    <xf numFmtId="0" fontId="64" fillId="2" borderId="41" xfId="0" applyFont="1" applyFill="1" applyBorder="1" applyAlignment="1" applyProtection="1">
      <alignment horizontal="center" vertical="center"/>
      <protection hidden="1"/>
    </xf>
    <xf numFmtId="0" fontId="64" fillId="2" borderId="42" xfId="0" applyFont="1" applyFill="1" applyBorder="1" applyAlignment="1" applyProtection="1">
      <alignment horizontal="center" vertical="center"/>
      <protection hidden="1"/>
    </xf>
    <xf numFmtId="0" fontId="64" fillId="2" borderId="43" xfId="0" applyFont="1" applyFill="1" applyBorder="1" applyAlignment="1" applyProtection="1">
      <alignment horizontal="center" vertical="center"/>
      <protection hidden="1"/>
    </xf>
    <xf numFmtId="0" fontId="64" fillId="2" borderId="28" xfId="0" applyFont="1" applyFill="1" applyBorder="1" applyAlignment="1" applyProtection="1">
      <alignment horizontal="center" vertical="center"/>
      <protection hidden="1"/>
    </xf>
    <xf numFmtId="0" fontId="64" fillId="2" borderId="29" xfId="0" applyFont="1" applyFill="1" applyBorder="1" applyAlignment="1" applyProtection="1">
      <alignment horizontal="center" vertical="center"/>
      <protection hidden="1"/>
    </xf>
    <xf numFmtId="0" fontId="64" fillId="2" borderId="30" xfId="0" applyFont="1" applyFill="1" applyBorder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69" fontId="20" fillId="0" borderId="13" xfId="0" applyNumberFormat="1" applyFont="1" applyBorder="1" applyAlignment="1" applyProtection="1">
      <alignment horizontal="center" vertical="center"/>
      <protection hidden="1"/>
    </xf>
    <xf numFmtId="169" fontId="20" fillId="0" borderId="7" xfId="0" applyNumberFormat="1" applyFont="1" applyBorder="1" applyAlignment="1" applyProtection="1">
      <alignment horizontal="center" vertical="center"/>
      <protection hidden="1"/>
    </xf>
    <xf numFmtId="169" fontId="20" fillId="0" borderId="10" xfId="0" applyNumberFormat="1" applyFont="1" applyBorder="1" applyAlignment="1" applyProtection="1">
      <alignment horizontal="center" vertical="center"/>
      <protection hidden="1"/>
    </xf>
    <xf numFmtId="169" fontId="20" fillId="0" borderId="1" xfId="0" applyNumberFormat="1" applyFont="1" applyBorder="1" applyAlignment="1" applyProtection="1">
      <alignment horizontal="center" vertical="center"/>
      <protection hidden="1"/>
    </xf>
    <xf numFmtId="169" fontId="20" fillId="0" borderId="0" xfId="0" applyNumberFormat="1" applyFont="1" applyBorder="1" applyAlignment="1" applyProtection="1">
      <alignment horizontal="center" vertical="center"/>
      <protection hidden="1"/>
    </xf>
    <xf numFmtId="169" fontId="20" fillId="0" borderId="2" xfId="0" applyNumberFormat="1" applyFont="1" applyBorder="1" applyAlignment="1" applyProtection="1">
      <alignment horizontal="center" vertical="center"/>
      <protection hidden="1"/>
    </xf>
    <xf numFmtId="169" fontId="20" fillId="0" borderId="21" xfId="0" applyNumberFormat="1" applyFont="1" applyBorder="1" applyAlignment="1" applyProtection="1">
      <alignment horizontal="center" vertical="center"/>
      <protection hidden="1"/>
    </xf>
    <xf numFmtId="169" fontId="20" fillId="0" borderId="15" xfId="0" applyNumberFormat="1" applyFont="1" applyBorder="1" applyAlignment="1" applyProtection="1">
      <alignment horizontal="center" vertical="center"/>
      <protection hidden="1"/>
    </xf>
    <xf numFmtId="169" fontId="20" fillId="0" borderId="17" xfId="0" applyNumberFormat="1" applyFont="1" applyBorder="1" applyAlignment="1" applyProtection="1">
      <alignment horizontal="center" vertical="center"/>
      <protection hidden="1"/>
    </xf>
    <xf numFmtId="170" fontId="40" fillId="0" borderId="9" xfId="0" applyNumberFormat="1" applyFont="1" applyBorder="1" applyAlignment="1" applyProtection="1">
      <alignment horizontal="center" vertical="center"/>
      <protection hidden="1"/>
    </xf>
    <xf numFmtId="170" fontId="40" fillId="0" borderId="7" xfId="0" applyNumberFormat="1" applyFont="1" applyBorder="1" applyAlignment="1" applyProtection="1">
      <alignment horizontal="center" vertical="center"/>
      <protection hidden="1"/>
    </xf>
    <xf numFmtId="170" fontId="40" fillId="0" borderId="10" xfId="0" applyNumberFormat="1" applyFont="1" applyBorder="1" applyAlignment="1" applyProtection="1">
      <alignment horizontal="center" vertical="center"/>
      <protection hidden="1"/>
    </xf>
    <xf numFmtId="170" fontId="40" fillId="0" borderId="11" xfId="0" applyNumberFormat="1" applyFont="1" applyBorder="1" applyAlignment="1" applyProtection="1">
      <alignment horizontal="center" vertical="center"/>
      <protection hidden="1"/>
    </xf>
    <xf numFmtId="170" fontId="40" fillId="0" borderId="0" xfId="0" applyNumberFormat="1" applyFont="1" applyBorder="1" applyAlignment="1" applyProtection="1">
      <alignment horizontal="center" vertical="center"/>
      <protection hidden="1"/>
    </xf>
    <xf numFmtId="170" fontId="40" fillId="0" borderId="2" xfId="0" applyNumberFormat="1" applyFont="1" applyBorder="1" applyAlignment="1" applyProtection="1">
      <alignment horizontal="center" vertical="center"/>
      <protection hidden="1"/>
    </xf>
    <xf numFmtId="170" fontId="40" fillId="0" borderId="36" xfId="0" applyNumberFormat="1" applyFont="1" applyBorder="1" applyAlignment="1" applyProtection="1">
      <alignment horizontal="center" vertical="center"/>
      <protection hidden="1"/>
    </xf>
    <xf numFmtId="170" fontId="40" fillId="0" borderId="15" xfId="0" applyNumberFormat="1" applyFont="1" applyBorder="1" applyAlignment="1" applyProtection="1">
      <alignment horizontal="center" vertical="center"/>
      <protection hidden="1"/>
    </xf>
    <xf numFmtId="170" fontId="40" fillId="0" borderId="17" xfId="0" applyNumberFormat="1" applyFont="1" applyBorder="1" applyAlignment="1" applyProtection="1">
      <alignment horizontal="center" vertical="center"/>
      <protection hidden="1"/>
    </xf>
    <xf numFmtId="14" fontId="41" fillId="0" borderId="3" xfId="0" applyNumberFormat="1" applyFont="1" applyBorder="1" applyAlignment="1" applyProtection="1">
      <alignment horizontal="center" vertical="center" wrapText="1"/>
      <protection hidden="1"/>
    </xf>
    <xf numFmtId="14" fontId="41" fillId="0" borderId="5" xfId="0" applyNumberFormat="1" applyFont="1" applyBorder="1" applyAlignment="1" applyProtection="1">
      <alignment horizontal="center" vertical="center" wrapText="1"/>
      <protection hidden="1"/>
    </xf>
    <xf numFmtId="14" fontId="41" fillId="0" borderId="34" xfId="0" applyNumberFormat="1" applyFont="1" applyBorder="1" applyAlignment="1" applyProtection="1">
      <alignment horizontal="center" vertical="center" wrapText="1"/>
      <protection hidden="1"/>
    </xf>
    <xf numFmtId="14" fontId="41" fillId="0" borderId="31" xfId="0" applyNumberFormat="1" applyFont="1" applyBorder="1" applyAlignment="1" applyProtection="1">
      <alignment horizontal="center" vertical="center" wrapText="1"/>
      <protection hidden="1"/>
    </xf>
    <xf numFmtId="14" fontId="41" fillId="0" borderId="12" xfId="0" applyNumberFormat="1" applyFont="1" applyBorder="1" applyAlignment="1" applyProtection="1">
      <alignment horizontal="center" vertical="center" wrapText="1"/>
      <protection hidden="1"/>
    </xf>
    <xf numFmtId="14" fontId="41" fillId="0" borderId="37" xfId="0" applyNumberFormat="1" applyFont="1" applyBorder="1" applyAlignment="1" applyProtection="1">
      <alignment horizontal="center" vertical="center" wrapText="1"/>
      <protection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41" fillId="0" borderId="12" xfId="0" applyFont="1" applyBorder="1" applyAlignment="1" applyProtection="1">
      <alignment horizontal="center" vertical="center" wrapText="1"/>
      <protection hidden="1"/>
    </xf>
    <xf numFmtId="0" fontId="41" fillId="0" borderId="3" xfId="0" applyFont="1" applyBorder="1" applyAlignment="1" applyProtection="1">
      <alignment horizontal="center" vertical="center" wrapText="1"/>
      <protection hidden="1"/>
    </xf>
    <xf numFmtId="0" fontId="41" fillId="0" borderId="4" xfId="0" applyFont="1" applyBorder="1" applyAlignment="1" applyProtection="1">
      <alignment horizontal="center" vertical="center" wrapText="1"/>
      <protection hidden="1"/>
    </xf>
    <xf numFmtId="0" fontId="41" fillId="0" borderId="37" xfId="0" applyFont="1" applyBorder="1" applyAlignment="1" applyProtection="1">
      <alignment horizontal="center" vertical="center" wrapText="1"/>
      <protection hidden="1"/>
    </xf>
    <xf numFmtId="0" fontId="41" fillId="0" borderId="34" xfId="0" applyFont="1" applyBorder="1" applyAlignment="1" applyProtection="1">
      <alignment horizontal="center" vertical="center" wrapText="1"/>
      <protection hidden="1"/>
    </xf>
    <xf numFmtId="0" fontId="41" fillId="0" borderId="45" xfId="0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84" fillId="0" borderId="41" xfId="0" applyFont="1" applyBorder="1" applyAlignment="1" applyProtection="1">
      <alignment horizontal="center" vertical="center" wrapText="1"/>
      <protection hidden="1"/>
    </xf>
    <xf numFmtId="0" fontId="84" fillId="0" borderId="42" xfId="0" applyFont="1" applyBorder="1" applyAlignment="1" applyProtection="1">
      <alignment horizontal="center" vertical="center" wrapText="1"/>
      <protection hidden="1"/>
    </xf>
    <xf numFmtId="0" fontId="84" fillId="0" borderId="43" xfId="0" applyFont="1" applyBorder="1" applyAlignment="1" applyProtection="1">
      <alignment horizontal="center" vertical="center" wrapText="1"/>
      <protection hidden="1"/>
    </xf>
    <xf numFmtId="0" fontId="84" fillId="0" borderId="26" xfId="0" applyFont="1" applyBorder="1" applyAlignment="1" applyProtection="1">
      <alignment horizontal="center" vertical="center" wrapText="1"/>
      <protection hidden="1"/>
    </xf>
    <xf numFmtId="0" fontId="84" fillId="0" borderId="0" xfId="0" applyFont="1" applyBorder="1" applyAlignment="1" applyProtection="1">
      <alignment horizontal="center" vertical="center" wrapText="1"/>
      <protection hidden="1"/>
    </xf>
    <xf numFmtId="0" fontId="84" fillId="0" borderId="27" xfId="0" applyFont="1" applyBorder="1" applyAlignment="1" applyProtection="1">
      <alignment horizontal="center" vertical="center" wrapText="1"/>
      <protection hidden="1"/>
    </xf>
    <xf numFmtId="0" fontId="48" fillId="0" borderId="0" xfId="0" applyFont="1" applyAlignment="1" applyProtection="1">
      <alignment horizontal="center" vertical="center"/>
      <protection hidden="1"/>
    </xf>
    <xf numFmtId="0" fontId="48" fillId="0" borderId="15" xfId="0" applyFont="1" applyBorder="1" applyAlignment="1" applyProtection="1">
      <alignment horizontal="center" vertical="center"/>
      <protection hidden="1"/>
    </xf>
    <xf numFmtId="0" fontId="48" fillId="0" borderId="11" xfId="0" applyFont="1" applyBorder="1" applyAlignment="1" applyProtection="1">
      <alignment horizontal="center" vertical="center"/>
      <protection hidden="1"/>
    </xf>
    <xf numFmtId="0" fontId="48" fillId="0" borderId="6" xfId="0" applyFont="1" applyBorder="1" applyAlignment="1" applyProtection="1">
      <alignment horizontal="center" vertical="center"/>
      <protection hidden="1"/>
    </xf>
    <xf numFmtId="0" fontId="48" fillId="0" borderId="36" xfId="0" applyFont="1" applyBorder="1" applyAlignment="1" applyProtection="1">
      <alignment horizontal="center" vertical="center"/>
      <protection hidden="1"/>
    </xf>
    <xf numFmtId="0" fontId="48" fillId="0" borderId="35" xfId="0" applyFont="1" applyBorder="1" applyAlignment="1" applyProtection="1">
      <alignment horizontal="center" vertical="center"/>
      <protection hidden="1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49" fontId="44" fillId="0" borderId="49" xfId="0" applyNumberFormat="1" applyFont="1" applyBorder="1" applyAlignment="1" applyProtection="1">
      <alignment horizontal="center" vertical="center"/>
      <protection locked="0" hidden="1"/>
    </xf>
    <xf numFmtId="49" fontId="44" fillId="0" borderId="50" xfId="0" applyNumberFormat="1" applyFont="1" applyBorder="1" applyAlignment="1" applyProtection="1">
      <alignment horizontal="center" vertical="center"/>
      <protection locked="0" hidden="1"/>
    </xf>
    <xf numFmtId="0" fontId="88" fillId="0" borderId="3" xfId="0" applyFont="1" applyBorder="1" applyAlignment="1" applyProtection="1">
      <alignment horizontal="center" wrapText="1"/>
      <protection hidden="1"/>
    </xf>
    <xf numFmtId="0" fontId="88" fillId="0" borderId="0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49" fontId="48" fillId="0" borderId="11" xfId="0" applyNumberFormat="1" applyFont="1" applyBorder="1" applyAlignment="1" applyProtection="1">
      <alignment horizontal="center" vertical="center"/>
      <protection hidden="1"/>
    </xf>
    <xf numFmtId="49" fontId="48" fillId="0" borderId="0" xfId="0" applyNumberFormat="1" applyFont="1" applyAlignment="1" applyProtection="1">
      <alignment horizontal="center" vertical="center"/>
      <protection hidden="1"/>
    </xf>
    <xf numFmtId="49" fontId="48" fillId="0" borderId="6" xfId="0" applyNumberFormat="1" applyFont="1" applyBorder="1" applyAlignment="1" applyProtection="1">
      <alignment horizontal="center" vertical="center"/>
      <protection hidden="1"/>
    </xf>
    <xf numFmtId="49" fontId="48" fillId="0" borderId="36" xfId="0" applyNumberFormat="1" applyFont="1" applyBorder="1" applyAlignment="1" applyProtection="1">
      <alignment horizontal="center" vertical="center"/>
      <protection hidden="1"/>
    </xf>
    <xf numFmtId="49" fontId="48" fillId="0" borderId="15" xfId="0" applyNumberFormat="1" applyFont="1" applyBorder="1" applyAlignment="1" applyProtection="1">
      <alignment horizontal="center" vertical="center"/>
      <protection hidden="1"/>
    </xf>
    <xf numFmtId="49" fontId="48" fillId="0" borderId="35" xfId="0" applyNumberFormat="1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41" fillId="0" borderId="34" xfId="0" applyFont="1" applyFill="1" applyBorder="1" applyAlignment="1" applyProtection="1">
      <alignment horizontal="center" vertical="center"/>
      <protection hidden="1"/>
    </xf>
    <xf numFmtId="0" fontId="41" fillId="0" borderId="45" xfId="0" applyFont="1" applyFill="1" applyBorder="1" applyAlignment="1" applyProtection="1">
      <alignment horizontal="center" vertical="center"/>
      <protection hidden="1"/>
    </xf>
    <xf numFmtId="169" fontId="62" fillId="0" borderId="13" xfId="0" applyNumberFormat="1" applyFont="1" applyBorder="1" applyAlignment="1" applyProtection="1">
      <alignment horizontal="center" vertical="center"/>
      <protection hidden="1"/>
    </xf>
    <xf numFmtId="169" fontId="62" fillId="0" borderId="7" xfId="0" applyNumberFormat="1" applyFont="1" applyBorder="1" applyAlignment="1" applyProtection="1">
      <alignment horizontal="center" vertical="center"/>
      <protection hidden="1"/>
    </xf>
    <xf numFmtId="169" fontId="62" fillId="0" borderId="8" xfId="0" applyNumberFormat="1" applyFont="1" applyBorder="1" applyAlignment="1" applyProtection="1">
      <alignment horizontal="center" vertical="center"/>
      <protection hidden="1"/>
    </xf>
    <xf numFmtId="169" fontId="62" fillId="0" borderId="1" xfId="0" applyNumberFormat="1" applyFont="1" applyBorder="1" applyAlignment="1" applyProtection="1">
      <alignment horizontal="center" vertical="center"/>
      <protection hidden="1"/>
    </xf>
    <xf numFmtId="169" fontId="62" fillId="0" borderId="0" xfId="0" applyNumberFormat="1" applyFont="1" applyBorder="1" applyAlignment="1" applyProtection="1">
      <alignment horizontal="center" vertical="center"/>
      <protection hidden="1"/>
    </xf>
    <xf numFmtId="169" fontId="62" fillId="0" borderId="6" xfId="0" applyNumberFormat="1" applyFont="1" applyBorder="1" applyAlignment="1" applyProtection="1">
      <alignment horizontal="center" vertical="center"/>
      <protection hidden="1"/>
    </xf>
    <xf numFmtId="169" fontId="62" fillId="0" borderId="21" xfId="0" applyNumberFormat="1" applyFont="1" applyBorder="1" applyAlignment="1" applyProtection="1">
      <alignment horizontal="center" vertical="center"/>
      <protection hidden="1"/>
    </xf>
    <xf numFmtId="169" fontId="62" fillId="0" borderId="15" xfId="0" applyNumberFormat="1" applyFont="1" applyBorder="1" applyAlignment="1" applyProtection="1">
      <alignment horizontal="center" vertical="center"/>
      <protection hidden="1"/>
    </xf>
    <xf numFmtId="169" fontId="62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164" fontId="60" fillId="0" borderId="13" xfId="0" applyNumberFormat="1" applyFont="1" applyBorder="1" applyAlignment="1" applyProtection="1">
      <alignment horizontal="center" vertical="center"/>
      <protection hidden="1"/>
    </xf>
    <xf numFmtId="164" fontId="60" fillId="0" borderId="10" xfId="0" applyNumberFormat="1" applyFont="1" applyBorder="1" applyAlignment="1" applyProtection="1">
      <alignment horizontal="center" vertical="center"/>
      <protection hidden="1"/>
    </xf>
    <xf numFmtId="164" fontId="60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0" fontId="41" fillId="0" borderId="37" xfId="0" applyFont="1" applyFill="1" applyBorder="1" applyAlignment="1" applyProtection="1">
      <alignment horizontal="center" vertical="center"/>
      <protection hidden="1"/>
    </xf>
    <xf numFmtId="0" fontId="41" fillId="0" borderId="31" xfId="0" applyFont="1" applyFill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5" fontId="13" fillId="0" borderId="37" xfId="1" applyFont="1" applyFill="1" applyBorder="1" applyAlignment="1" applyProtection="1">
      <alignment horizontal="center" vertical="center"/>
      <protection locked="0" hidden="1"/>
    </xf>
    <xf numFmtId="175" fontId="13" fillId="0" borderId="34" xfId="1" applyFont="1" applyFill="1" applyBorder="1" applyAlignment="1" applyProtection="1">
      <alignment horizontal="center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0" xfId="0" applyNumberFormat="1" applyFont="1" applyFill="1" applyBorder="1" applyAlignment="1" applyProtection="1">
      <alignment horizontal="left" vertical="center"/>
      <protection locked="0" hidden="1"/>
    </xf>
    <xf numFmtId="0" fontId="49" fillId="0" borderId="12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1" fontId="43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3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3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3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3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3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3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3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3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21" fillId="0" borderId="36" xfId="2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2" fillId="12" borderId="23" xfId="0" applyNumberFormat="1" applyFont="1" applyFill="1" applyBorder="1" applyAlignment="1" applyProtection="1">
      <alignment horizontal="center" vertical="center"/>
      <protection hidden="1"/>
    </xf>
    <xf numFmtId="14" fontId="42" fillId="12" borderId="33" xfId="0" applyNumberFormat="1" applyFont="1" applyFill="1" applyBorder="1" applyAlignment="1" applyProtection="1">
      <alignment horizontal="center" vertical="center"/>
      <protection hidden="1"/>
    </xf>
    <xf numFmtId="0" fontId="36" fillId="5" borderId="15" xfId="0" applyFont="1" applyFill="1" applyBorder="1" applyAlignment="1" applyProtection="1">
      <alignment horizontal="center" vertical="center"/>
      <protection hidden="1"/>
    </xf>
    <xf numFmtId="164" fontId="7" fillId="0" borderId="12" xfId="0" applyNumberFormat="1" applyFont="1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left"/>
      <protection hidden="1"/>
    </xf>
    <xf numFmtId="164" fontId="7" fillId="0" borderId="5" xfId="0" applyNumberFormat="1" applyFont="1" applyBorder="1" applyAlignment="1" applyProtection="1">
      <alignment horizontal="left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69" fillId="7" borderId="0" xfId="0" applyFont="1" applyFill="1" applyAlignment="1" applyProtection="1">
      <alignment horizontal="center" vertical="center"/>
      <protection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0" fontId="41" fillId="0" borderId="66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41" fillId="0" borderId="44" xfId="0" applyFont="1" applyFill="1" applyBorder="1" applyAlignment="1" applyProtection="1">
      <alignment horizontal="center" vertical="center"/>
      <protection hidden="1"/>
    </xf>
    <xf numFmtId="0" fontId="63" fillId="0" borderId="12" xfId="0" applyNumberFormat="1" applyFont="1" applyBorder="1" applyAlignment="1" applyProtection="1">
      <alignment horizontal="center" vertical="center"/>
      <protection hidden="1"/>
    </xf>
    <xf numFmtId="0" fontId="63" fillId="0" borderId="3" xfId="0" applyNumberFormat="1" applyFont="1" applyBorder="1" applyAlignment="1" applyProtection="1">
      <alignment horizontal="center" vertical="center"/>
      <protection hidden="1"/>
    </xf>
    <xf numFmtId="0" fontId="63" fillId="0" borderId="5" xfId="0" applyNumberFormat="1" applyFont="1" applyBorder="1" applyAlignment="1" applyProtection="1">
      <alignment horizontal="center" vertical="center"/>
      <protection hidden="1"/>
    </xf>
    <xf numFmtId="0" fontId="63" fillId="0" borderId="21" xfId="0" applyNumberFormat="1" applyFont="1" applyBorder="1" applyAlignment="1" applyProtection="1">
      <alignment horizontal="center" vertical="center"/>
      <protection hidden="1"/>
    </xf>
    <xf numFmtId="0" fontId="63" fillId="0" borderId="15" xfId="0" applyNumberFormat="1" applyFont="1" applyBorder="1" applyAlignment="1" applyProtection="1">
      <alignment horizontal="center" vertical="center"/>
      <protection hidden="1"/>
    </xf>
    <xf numFmtId="0" fontId="63" fillId="0" borderId="17" xfId="0" applyNumberFormat="1" applyFont="1" applyBorder="1" applyAlignment="1" applyProtection="1">
      <alignment horizontal="center" vertical="center"/>
      <protection hidden="1"/>
    </xf>
    <xf numFmtId="0" fontId="72" fillId="0" borderId="21" xfId="0" applyNumberFormat="1" applyFont="1" applyFill="1" applyBorder="1" applyAlignment="1" applyProtection="1">
      <alignment horizontal="center" vertical="center"/>
      <protection hidden="1"/>
    </xf>
    <xf numFmtId="0" fontId="72" fillId="0" borderId="15" xfId="0" applyNumberFormat="1" applyFont="1" applyFill="1" applyBorder="1" applyAlignment="1" applyProtection="1">
      <alignment horizontal="center" vertical="center"/>
      <protection hidden="1"/>
    </xf>
    <xf numFmtId="0" fontId="41" fillId="0" borderId="16" xfId="0" applyFont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59" fillId="0" borderId="16" xfId="0" applyNumberFormat="1" applyFont="1" applyFill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64" fillId="2" borderId="32" xfId="0" applyFont="1" applyFill="1" applyBorder="1" applyAlignment="1" applyProtection="1">
      <alignment horizontal="left" vertical="center"/>
      <protection hidden="1"/>
    </xf>
    <xf numFmtId="0" fontId="64" fillId="2" borderId="23" xfId="0" applyFont="1" applyFill="1" applyBorder="1" applyAlignment="1" applyProtection="1">
      <alignment horizontal="left" vertical="center"/>
      <protection hidden="1"/>
    </xf>
    <xf numFmtId="0" fontId="64" fillId="2" borderId="33" xfId="0" applyFont="1" applyFill="1" applyBorder="1" applyAlignment="1" applyProtection="1">
      <alignment horizontal="left" vertical="center"/>
      <protection hidden="1"/>
    </xf>
    <xf numFmtId="0" fontId="22" fillId="2" borderId="32" xfId="0" applyFont="1" applyFill="1" applyBorder="1" applyAlignment="1" applyProtection="1">
      <alignment horizontal="center" vertical="center"/>
      <protection locked="0" hidden="1"/>
    </xf>
    <xf numFmtId="0" fontId="22" fillId="2" borderId="23" xfId="0" applyFont="1" applyFill="1" applyBorder="1" applyAlignment="1" applyProtection="1">
      <alignment horizontal="center" vertical="center"/>
      <protection locked="0" hidden="1"/>
    </xf>
    <xf numFmtId="0" fontId="22" fillId="2" borderId="33" xfId="0" applyFont="1" applyFill="1" applyBorder="1" applyAlignment="1" applyProtection="1">
      <alignment horizontal="center" vertical="center"/>
      <protection locked="0"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164" fontId="13" fillId="0" borderId="11" xfId="0" applyNumberFormat="1" applyFont="1" applyBorder="1" applyAlignment="1" applyProtection="1">
      <alignment horizontal="left" vertical="center"/>
      <protection locked="0" hidden="1"/>
    </xf>
    <xf numFmtId="0" fontId="57" fillId="0" borderId="49" xfId="0" applyNumberFormat="1" applyFont="1" applyFill="1" applyBorder="1" applyAlignment="1" applyProtection="1">
      <alignment horizontal="center" vertical="center"/>
      <protection hidden="1"/>
    </xf>
    <xf numFmtId="0" fontId="58" fillId="0" borderId="49" xfId="0" applyFont="1" applyBorder="1" applyAlignment="1">
      <alignment horizontal="center" vertical="center"/>
    </xf>
    <xf numFmtId="0" fontId="58" fillId="0" borderId="57" xfId="0" applyFont="1" applyBorder="1" applyAlignment="1">
      <alignment horizontal="center" vertical="center"/>
    </xf>
    <xf numFmtId="0" fontId="58" fillId="0" borderId="54" xfId="0" applyFont="1" applyBorder="1" applyAlignment="1">
      <alignment horizontal="center" vertical="center"/>
    </xf>
    <xf numFmtId="0" fontId="58" fillId="0" borderId="58" xfId="0" applyFont="1" applyBorder="1" applyAlignment="1">
      <alignment horizontal="center" vertical="center"/>
    </xf>
    <xf numFmtId="0" fontId="58" fillId="0" borderId="56" xfId="0" applyFont="1" applyBorder="1" applyAlignment="1">
      <alignment horizontal="center" vertical="center"/>
    </xf>
    <xf numFmtId="0" fontId="58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64" fillId="2" borderId="16" xfId="0" applyFont="1" applyFill="1" applyBorder="1" applyAlignment="1" applyProtection="1">
      <alignment horizontal="center" vertical="center"/>
      <protection hidden="1"/>
    </xf>
    <xf numFmtId="0" fontId="69" fillId="11" borderId="12" xfId="0" applyFont="1" applyFill="1" applyBorder="1" applyAlignment="1" applyProtection="1">
      <alignment horizontal="center" vertical="center" wrapText="1"/>
      <protection hidden="1"/>
    </xf>
    <xf numFmtId="0" fontId="69" fillId="11" borderId="3" xfId="0" applyFont="1" applyFill="1" applyBorder="1" applyAlignment="1" applyProtection="1">
      <alignment horizontal="center" vertical="center" wrapText="1"/>
      <protection hidden="1"/>
    </xf>
    <xf numFmtId="0" fontId="69" fillId="11" borderId="5" xfId="0" applyFont="1" applyFill="1" applyBorder="1" applyAlignment="1" applyProtection="1">
      <alignment horizontal="center" vertical="center" wrapText="1"/>
      <protection hidden="1"/>
    </xf>
    <xf numFmtId="0" fontId="69" fillId="11" borderId="1" xfId="0" applyFont="1" applyFill="1" applyBorder="1" applyAlignment="1" applyProtection="1">
      <alignment horizontal="center" vertical="center" wrapText="1"/>
      <protection hidden="1"/>
    </xf>
    <xf numFmtId="0" fontId="69" fillId="11" borderId="0" xfId="0" applyFont="1" applyFill="1" applyAlignment="1" applyProtection="1">
      <alignment horizontal="center" vertical="center" wrapText="1"/>
      <protection hidden="1"/>
    </xf>
    <xf numFmtId="0" fontId="69" fillId="11" borderId="2" xfId="0" applyFont="1" applyFill="1" applyBorder="1" applyAlignment="1" applyProtection="1">
      <alignment horizontal="center" vertical="center" wrapText="1"/>
      <protection hidden="1"/>
    </xf>
    <xf numFmtId="0" fontId="69" fillId="11" borderId="21" xfId="0" applyFont="1" applyFill="1" applyBorder="1" applyAlignment="1" applyProtection="1">
      <alignment horizontal="center" vertical="center" wrapText="1"/>
      <protection hidden="1"/>
    </xf>
    <xf numFmtId="0" fontId="69" fillId="11" borderId="15" xfId="0" applyFont="1" applyFill="1" applyBorder="1" applyAlignment="1" applyProtection="1">
      <alignment horizontal="center" vertical="center" wrapText="1"/>
      <protection hidden="1"/>
    </xf>
    <xf numFmtId="0" fontId="69" fillId="11" borderId="17" xfId="0" applyFont="1" applyFill="1" applyBorder="1" applyAlignment="1" applyProtection="1">
      <alignment horizontal="center" vertical="center" wrapText="1"/>
      <protection hidden="1"/>
    </xf>
    <xf numFmtId="0" fontId="69" fillId="11" borderId="12" xfId="0" applyFont="1" applyFill="1" applyBorder="1" applyAlignment="1" applyProtection="1">
      <alignment horizontal="center" vertical="center" wrapText="1" readingOrder="1"/>
      <protection hidden="1"/>
    </xf>
    <xf numFmtId="0" fontId="69" fillId="11" borderId="3" xfId="0" applyFont="1" applyFill="1" applyBorder="1" applyAlignment="1" applyProtection="1">
      <alignment horizontal="center" vertical="center" wrapText="1" readingOrder="1"/>
      <protection hidden="1"/>
    </xf>
    <xf numFmtId="0" fontId="69" fillId="11" borderId="5" xfId="0" applyFont="1" applyFill="1" applyBorder="1" applyAlignment="1" applyProtection="1">
      <alignment horizontal="center" vertical="center" wrapText="1" readingOrder="1"/>
      <protection hidden="1"/>
    </xf>
    <xf numFmtId="0" fontId="69" fillId="11" borderId="1" xfId="0" applyFont="1" applyFill="1" applyBorder="1" applyAlignment="1" applyProtection="1">
      <alignment horizontal="center" vertical="center" wrapText="1" readingOrder="1"/>
      <protection hidden="1"/>
    </xf>
    <xf numFmtId="0" fontId="69" fillId="11" borderId="0" xfId="0" applyFont="1" applyFill="1" applyAlignment="1" applyProtection="1">
      <alignment horizontal="center" vertical="center" wrapText="1" readingOrder="1"/>
      <protection hidden="1"/>
    </xf>
    <xf numFmtId="0" fontId="69" fillId="11" borderId="2" xfId="0" applyFont="1" applyFill="1" applyBorder="1" applyAlignment="1" applyProtection="1">
      <alignment horizontal="center" vertical="center" wrapText="1" readingOrder="1"/>
      <protection hidden="1"/>
    </xf>
    <xf numFmtId="0" fontId="69" fillId="11" borderId="21" xfId="0" applyFont="1" applyFill="1" applyBorder="1" applyAlignment="1" applyProtection="1">
      <alignment horizontal="center" vertical="center" wrapText="1" readingOrder="1"/>
      <protection hidden="1"/>
    </xf>
    <xf numFmtId="0" fontId="69" fillId="11" borderId="15" xfId="0" applyFont="1" applyFill="1" applyBorder="1" applyAlignment="1" applyProtection="1">
      <alignment horizontal="center" vertical="center" wrapText="1" readingOrder="1"/>
      <protection hidden="1"/>
    </xf>
    <xf numFmtId="0" fontId="69" fillId="11" borderId="17" xfId="0" applyFont="1" applyFill="1" applyBorder="1" applyAlignment="1" applyProtection="1">
      <alignment horizontal="center" vertical="center" wrapText="1" readingOrder="1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65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31" fillId="5" borderId="32" xfId="0" applyFont="1" applyFill="1" applyBorder="1" applyAlignment="1" applyProtection="1">
      <alignment horizontal="center" vertical="center"/>
      <protection hidden="1"/>
    </xf>
    <xf numFmtId="0" fontId="31" fillId="5" borderId="23" xfId="0" applyFont="1" applyFill="1" applyBorder="1" applyAlignment="1" applyProtection="1">
      <alignment horizontal="center" vertical="center"/>
      <protection hidden="1"/>
    </xf>
    <xf numFmtId="0" fontId="31" fillId="5" borderId="33" xfId="0" applyFont="1" applyFill="1" applyBorder="1" applyAlignment="1" applyProtection="1">
      <alignment horizontal="center" vertical="center"/>
      <protection hidden="1"/>
    </xf>
    <xf numFmtId="0" fontId="66" fillId="7" borderId="0" xfId="0" applyFont="1" applyFill="1" applyBorder="1" applyAlignment="1" applyProtection="1">
      <alignment horizontal="center" vertical="center"/>
      <protection hidden="1"/>
    </xf>
    <xf numFmtId="0" fontId="67" fillId="7" borderId="0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31" fillId="11" borderId="12" xfId="0" applyFont="1" applyFill="1" applyBorder="1" applyAlignment="1" applyProtection="1">
      <alignment horizontal="center" vertical="center"/>
      <protection hidden="1"/>
    </xf>
    <xf numFmtId="0" fontId="31" fillId="11" borderId="3" xfId="0" applyFont="1" applyFill="1" applyBorder="1" applyAlignment="1" applyProtection="1">
      <alignment horizontal="center" vertical="center"/>
      <protection hidden="1"/>
    </xf>
    <xf numFmtId="0" fontId="31" fillId="11" borderId="5" xfId="0" applyFont="1" applyFill="1" applyBorder="1" applyAlignment="1" applyProtection="1">
      <alignment horizontal="center" vertical="center"/>
      <protection hidden="1"/>
    </xf>
    <xf numFmtId="0" fontId="31" fillId="11" borderId="21" xfId="0" applyFont="1" applyFill="1" applyBorder="1" applyAlignment="1" applyProtection="1">
      <alignment horizontal="center" vertical="center"/>
      <protection hidden="1"/>
    </xf>
    <xf numFmtId="0" fontId="31" fillId="11" borderId="15" xfId="0" applyFont="1" applyFill="1" applyBorder="1" applyAlignment="1" applyProtection="1">
      <alignment horizontal="center" vertical="center"/>
      <protection hidden="1"/>
    </xf>
    <xf numFmtId="0" fontId="31" fillId="11" borderId="17" xfId="0" applyFont="1" applyFill="1" applyBorder="1" applyAlignment="1" applyProtection="1">
      <alignment horizontal="center" vertical="center"/>
      <protection hidden="1"/>
    </xf>
    <xf numFmtId="0" fontId="86" fillId="0" borderId="15" xfId="0" applyFont="1" applyBorder="1" applyAlignment="1">
      <alignment horizontal="center" vertical="center"/>
    </xf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15" xfId="0" applyFont="1" applyFill="1" applyBorder="1" applyAlignment="1" applyProtection="1">
      <alignment horizontal="center" vertical="center" wrapText="1"/>
    </xf>
    <xf numFmtId="0" fontId="19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7" fillId="2" borderId="52" xfId="0" applyFont="1" applyFill="1" applyBorder="1" applyAlignment="1" applyProtection="1">
      <alignment horizontal="center" vertical="center"/>
    </xf>
    <xf numFmtId="0" fontId="17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7" fillId="2" borderId="60" xfId="0" applyFont="1" applyFill="1" applyBorder="1" applyAlignment="1" applyProtection="1">
      <alignment horizontal="center" vertical="center"/>
    </xf>
    <xf numFmtId="0" fontId="33" fillId="3" borderId="68" xfId="0" applyFont="1" applyFill="1" applyBorder="1" applyAlignment="1" applyProtection="1">
      <alignment horizontal="center" vertical="center"/>
    </xf>
    <xf numFmtId="0" fontId="33" fillId="3" borderId="69" xfId="0" applyFont="1" applyFill="1" applyBorder="1" applyAlignment="1" applyProtection="1">
      <alignment horizontal="center" vertical="center"/>
    </xf>
    <xf numFmtId="0" fontId="33" fillId="3" borderId="77" xfId="0" applyFont="1" applyFill="1" applyBorder="1" applyAlignment="1" applyProtection="1">
      <alignment horizontal="center" vertical="center" wrapText="1"/>
    </xf>
    <xf numFmtId="0" fontId="17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29" fillId="0" borderId="16" xfId="0" applyNumberFormat="1" applyFont="1" applyFill="1" applyBorder="1" applyAlignment="1" applyProtection="1">
      <alignment horizontal="left" vertical="center"/>
      <protection locked="0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22" fillId="8" borderId="12" xfId="0" applyFont="1" applyFill="1" applyBorder="1" applyAlignment="1" applyProtection="1">
      <alignment horizontal="center" vertical="center"/>
    </xf>
    <xf numFmtId="0" fontId="22" fillId="8" borderId="3" xfId="0" applyFont="1" applyFill="1" applyBorder="1" applyAlignment="1" applyProtection="1">
      <alignment horizontal="center" vertical="center"/>
    </xf>
    <xf numFmtId="0" fontId="22" fillId="8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21" fillId="0" borderId="16" xfId="2" applyFill="1" applyBorder="1" applyAlignment="1" applyProtection="1">
      <alignment horizontal="center" vertical="center"/>
    </xf>
    <xf numFmtId="0" fontId="30" fillId="0" borderId="16" xfId="0" applyFont="1" applyFill="1" applyBorder="1" applyAlignment="1" applyProtection="1">
      <alignment horizontal="center" vertical="center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31" fillId="3" borderId="16" xfId="0" applyFont="1" applyFill="1" applyBorder="1" applyAlignment="1" applyProtection="1">
      <alignment horizontal="center" vertical="center" textRotation="90"/>
    </xf>
    <xf numFmtId="0" fontId="29" fillId="0" borderId="16" xfId="0" applyNumberFormat="1" applyFont="1" applyFill="1" applyBorder="1" applyAlignment="1" applyProtection="1">
      <alignment horizontal="left" vertical="center"/>
    </xf>
    <xf numFmtId="49" fontId="39" fillId="0" borderId="20" xfId="0" applyNumberFormat="1" applyFont="1" applyFill="1" applyBorder="1" applyAlignment="1" applyProtection="1">
      <alignment horizontal="center" vertical="center"/>
      <protection locked="0"/>
    </xf>
    <xf numFmtId="49" fontId="39" fillId="0" borderId="20" xfId="0" quotePrefix="1" applyNumberFormat="1" applyFont="1" applyFill="1" applyBorder="1" applyAlignment="1" applyProtection="1">
      <alignment horizontal="center" vertical="center"/>
      <protection locked="0"/>
    </xf>
    <xf numFmtId="166" fontId="38" fillId="0" borderId="79" xfId="0" applyNumberFormat="1" applyFont="1" applyFill="1" applyBorder="1" applyAlignment="1" applyProtection="1">
      <alignment horizontal="right" vertical="center"/>
    </xf>
    <xf numFmtId="166" fontId="38" fillId="0" borderId="80" xfId="0" applyNumberFormat="1" applyFont="1" applyFill="1" applyBorder="1" applyAlignment="1" applyProtection="1">
      <alignment horizontal="right" vertical="center"/>
    </xf>
    <xf numFmtId="166" fontId="38" fillId="0" borderId="19" xfId="0" applyNumberFormat="1" applyFont="1" applyFill="1" applyBorder="1" applyAlignment="1" applyProtection="1">
      <alignment horizontal="right" vertical="center"/>
    </xf>
    <xf numFmtId="165" fontId="35" fillId="3" borderId="67" xfId="0" applyNumberFormat="1" applyFont="1" applyFill="1" applyBorder="1" applyAlignment="1" applyProtection="1">
      <alignment horizontal="left" vertical="center"/>
    </xf>
    <xf numFmtId="165" fontId="35" fillId="3" borderId="68" xfId="0" applyNumberFormat="1" applyFont="1" applyFill="1" applyBorder="1" applyAlignment="1" applyProtection="1">
      <alignment horizontal="left" vertical="center"/>
    </xf>
    <xf numFmtId="165" fontId="34" fillId="3" borderId="68" xfId="0" applyNumberFormat="1" applyFont="1" applyFill="1" applyBorder="1" applyAlignment="1" applyProtection="1">
      <alignment horizontal="left" vertical="center"/>
    </xf>
    <xf numFmtId="0" fontId="35" fillId="3" borderId="67" xfId="0" applyFont="1" applyFill="1" applyBorder="1" applyAlignment="1" applyProtection="1">
      <alignment horizontal="center" vertical="center"/>
    </xf>
    <xf numFmtId="0" fontId="35" fillId="3" borderId="68" xfId="0" applyFont="1" applyFill="1" applyBorder="1" applyAlignment="1" applyProtection="1">
      <alignment horizontal="center" vertical="center"/>
    </xf>
    <xf numFmtId="0" fontId="31" fillId="3" borderId="75" xfId="0" applyFont="1" applyFill="1" applyBorder="1" applyAlignment="1" applyProtection="1">
      <alignment horizontal="center" vertical="center" textRotation="90"/>
    </xf>
    <xf numFmtId="166" fontId="38" fillId="0" borderId="80" xfId="0" applyNumberFormat="1" applyFont="1" applyFill="1" applyBorder="1" applyAlignment="1" applyProtection="1">
      <alignment horizontal="right" vertical="center"/>
      <protection locked="0"/>
    </xf>
    <xf numFmtId="166" fontId="38" fillId="0" borderId="19" xfId="0" applyNumberFormat="1" applyFont="1" applyFill="1" applyBorder="1" applyAlignment="1" applyProtection="1">
      <alignment horizontal="right" vertical="center"/>
      <protection locked="0"/>
    </xf>
    <xf numFmtId="166" fontId="38" fillId="0" borderId="20" xfId="0" applyNumberFormat="1" applyFont="1" applyFill="1" applyBorder="1" applyAlignment="1" applyProtection="1">
      <alignment horizontal="right" vertical="center"/>
      <protection locked="0"/>
    </xf>
    <xf numFmtId="14" fontId="38" fillId="0" borderId="80" xfId="0" applyNumberFormat="1" applyFont="1" applyFill="1" applyBorder="1" applyAlignment="1" applyProtection="1">
      <alignment horizontal="right" vertical="center"/>
    </xf>
    <xf numFmtId="14" fontId="38" fillId="0" borderId="19" xfId="0" applyNumberFormat="1" applyFont="1" applyFill="1" applyBorder="1" applyAlignment="1" applyProtection="1">
      <alignment horizontal="right" vertical="center"/>
    </xf>
    <xf numFmtId="0" fontId="17" fillId="0" borderId="15" xfId="0" applyFont="1" applyBorder="1" applyAlignment="1">
      <alignment horizontal="left" vertical="center"/>
    </xf>
    <xf numFmtId="0" fontId="24" fillId="0" borderId="3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1" fillId="0" borderId="0" xfId="2" applyBorder="1" applyAlignment="1" applyProtection="1">
      <alignment horizontal="left" vertical="center"/>
      <protection locked="0"/>
    </xf>
    <xf numFmtId="0" fontId="71" fillId="0" borderId="37" xfId="0" applyFont="1" applyBorder="1" applyAlignment="1" applyProtection="1">
      <alignment horizontal="center" vertical="center"/>
      <protection hidden="1"/>
    </xf>
    <xf numFmtId="0" fontId="71" fillId="0" borderId="34" xfId="0" applyFont="1" applyBorder="1" applyAlignment="1" applyProtection="1">
      <alignment horizontal="center" vertical="center"/>
      <protection hidden="1"/>
    </xf>
    <xf numFmtId="0" fontId="71" fillId="0" borderId="31" xfId="0" applyFont="1" applyBorder="1" applyAlignment="1" applyProtection="1">
      <alignment horizontal="center" vertical="center"/>
      <protection hidden="1"/>
    </xf>
    <xf numFmtId="0" fontId="71" fillId="0" borderId="38" xfId="0" applyFont="1" applyBorder="1" applyAlignment="1" applyProtection="1">
      <alignment horizontal="center" vertical="center"/>
      <protection hidden="1"/>
    </xf>
    <xf numFmtId="0" fontId="71" fillId="0" borderId="39" xfId="0" applyFont="1" applyBorder="1" applyAlignment="1" applyProtection="1">
      <alignment horizontal="center" vertical="center"/>
      <protection hidden="1"/>
    </xf>
    <xf numFmtId="0" fontId="71" fillId="0" borderId="40" xfId="0" applyFont="1" applyBorder="1" applyAlignment="1" applyProtection="1">
      <alignment horizontal="center" vertical="center"/>
      <protection hidden="1"/>
    </xf>
  </cellXfs>
  <cellStyles count="3">
    <cellStyle name="Euro" xfId="1"/>
    <cellStyle name="Hipervínculo" xfId="2" builtinId="8"/>
    <cellStyle name="Normal" xfId="0" builtinId="0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J$11" sel="2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Drop" dropLines="49" dropStyle="combo" dx="15" fmlaLink="' Datos de Organizadores '!$W$29" fmlaRange="' Datos de Organizadores '!$W$30:$W$40" noThreeD="1" sel="1" val="0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CheckBox" fmlaLink="$AG$115" lockText="1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fmlaLink="Publicidad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7" sel="2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53" noThreeD="1" sel="1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fmlaLink="Trofeo7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68</xdr:row>
      <xdr:rowOff>0</xdr:rowOff>
    </xdr:from>
    <xdr:to>
      <xdr:col>32</xdr:col>
      <xdr:colOff>181028</xdr:colOff>
      <xdr:row>68</xdr:row>
      <xdr:rowOff>0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3943350" y="10534650"/>
          <a:ext cx="3238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El concursante declara bajo su única responsabilidad que el vehículo debe quedar inscrito en los Campeonatos, Copas y Trofeos indicados en este apartado.</a:t>
          </a:r>
        </a:p>
      </xdr:txBody>
    </xdr:sp>
    <xdr:clientData/>
  </xdr:twoCellAnchor>
  <xdr:twoCellAnchor>
    <xdr:from>
      <xdr:col>29</xdr:col>
      <xdr:colOff>38100</xdr:colOff>
      <xdr:row>83</xdr:row>
      <xdr:rowOff>50800</xdr:rowOff>
    </xdr:from>
    <xdr:to>
      <xdr:col>32</xdr:col>
      <xdr:colOff>50800</xdr:colOff>
      <xdr:row>89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26</xdr:col>
      <xdr:colOff>76200</xdr:colOff>
      <xdr:row>67</xdr:row>
      <xdr:rowOff>38100</xdr:rowOff>
    </xdr:from>
    <xdr:to>
      <xdr:col>33</xdr:col>
      <xdr:colOff>67094</xdr:colOff>
      <xdr:row>70</xdr:row>
      <xdr:rowOff>9525</xdr:rowOff>
    </xdr:to>
    <xdr:sp macro="" textlink="">
      <xdr:nvSpPr>
        <xdr:cNvPr id="1273" name="Text Box 24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5800725" y="10344150"/>
          <a:ext cx="15144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El equipo declara que montarán camara on board y que aceptan el reglamento que existe al respecto.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85</xdr:row>
          <xdr:rowOff>0</xdr:rowOff>
        </xdr:from>
        <xdr:to>
          <xdr:col>32</xdr:col>
          <xdr:colOff>50800</xdr:colOff>
          <xdr:row>89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48413" y="11537156"/>
              <a:ext cx="667543" cy="488157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66675</xdr:rowOff>
        </xdr:from>
        <xdr:to>
          <xdr:col>32</xdr:col>
          <xdr:colOff>142875</xdr:colOff>
          <xdr:row>8</xdr:row>
          <xdr:rowOff>104775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</xdr:row>
          <xdr:rowOff>38100</xdr:rowOff>
        </xdr:from>
        <xdr:to>
          <xdr:col>15</xdr:col>
          <xdr:colOff>38100</xdr:colOff>
          <xdr:row>8</xdr:row>
          <xdr:rowOff>85725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63</xdr:row>
          <xdr:rowOff>28575</xdr:rowOff>
        </xdr:from>
        <xdr:to>
          <xdr:col>25</xdr:col>
          <xdr:colOff>161925</xdr:colOff>
          <xdr:row>64</xdr:row>
          <xdr:rowOff>0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67</xdr:row>
          <xdr:rowOff>0</xdr:rowOff>
        </xdr:from>
        <xdr:to>
          <xdr:col>11</xdr:col>
          <xdr:colOff>180975</xdr:colOff>
          <xdr:row>67</xdr:row>
          <xdr:rowOff>219075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67</xdr:row>
          <xdr:rowOff>0</xdr:rowOff>
        </xdr:from>
        <xdr:to>
          <xdr:col>12</xdr:col>
          <xdr:colOff>161925</xdr:colOff>
          <xdr:row>67</xdr:row>
          <xdr:rowOff>219075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67</xdr:row>
          <xdr:rowOff>0</xdr:rowOff>
        </xdr:from>
        <xdr:to>
          <xdr:col>27</xdr:col>
          <xdr:colOff>104775</xdr:colOff>
          <xdr:row>68</xdr:row>
          <xdr:rowOff>9525</xdr:rowOff>
        </xdr:to>
        <xdr:sp macro="" textlink="">
          <xdr:nvSpPr>
            <xdr:cNvPr id="1228" name="Casilla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139</xdr:row>
          <xdr:rowOff>161925</xdr:rowOff>
        </xdr:from>
        <xdr:to>
          <xdr:col>28</xdr:col>
          <xdr:colOff>104775</xdr:colOff>
          <xdr:row>141</xdr:row>
          <xdr:rowOff>9525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139</xdr:row>
          <xdr:rowOff>180975</xdr:rowOff>
        </xdr:from>
        <xdr:to>
          <xdr:col>31</xdr:col>
          <xdr:colOff>142875</xdr:colOff>
          <xdr:row>141</xdr:row>
          <xdr:rowOff>28575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140</xdr:row>
          <xdr:rowOff>0</xdr:rowOff>
        </xdr:from>
        <xdr:to>
          <xdr:col>23</xdr:col>
          <xdr:colOff>123825</xdr:colOff>
          <xdr:row>141</xdr:row>
          <xdr:rowOff>28575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139</xdr:row>
          <xdr:rowOff>180975</xdr:rowOff>
        </xdr:from>
        <xdr:to>
          <xdr:col>21</xdr:col>
          <xdr:colOff>28575</xdr:colOff>
          <xdr:row>141</xdr:row>
          <xdr:rowOff>28575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141</xdr:row>
          <xdr:rowOff>0</xdr:rowOff>
        </xdr:from>
        <xdr:to>
          <xdr:col>23</xdr:col>
          <xdr:colOff>123825</xdr:colOff>
          <xdr:row>142</xdr:row>
          <xdr:rowOff>28575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140</xdr:row>
          <xdr:rowOff>180975</xdr:rowOff>
        </xdr:from>
        <xdr:to>
          <xdr:col>21</xdr:col>
          <xdr:colOff>28575</xdr:colOff>
          <xdr:row>142</xdr:row>
          <xdr:rowOff>28575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142</xdr:row>
          <xdr:rowOff>0</xdr:rowOff>
        </xdr:from>
        <xdr:to>
          <xdr:col>23</xdr:col>
          <xdr:colOff>123825</xdr:colOff>
          <xdr:row>143</xdr:row>
          <xdr:rowOff>28575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141</xdr:row>
          <xdr:rowOff>180975</xdr:rowOff>
        </xdr:from>
        <xdr:to>
          <xdr:col>21</xdr:col>
          <xdr:colOff>28575</xdr:colOff>
          <xdr:row>143</xdr:row>
          <xdr:rowOff>28575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140</xdr:row>
          <xdr:rowOff>161925</xdr:rowOff>
        </xdr:from>
        <xdr:to>
          <xdr:col>28</xdr:col>
          <xdr:colOff>104775</xdr:colOff>
          <xdr:row>142</xdr:row>
          <xdr:rowOff>9525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140</xdr:row>
          <xdr:rowOff>180975</xdr:rowOff>
        </xdr:from>
        <xdr:to>
          <xdr:col>31</xdr:col>
          <xdr:colOff>142875</xdr:colOff>
          <xdr:row>142</xdr:row>
          <xdr:rowOff>28575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141</xdr:row>
          <xdr:rowOff>161925</xdr:rowOff>
        </xdr:from>
        <xdr:to>
          <xdr:col>28</xdr:col>
          <xdr:colOff>104775</xdr:colOff>
          <xdr:row>143</xdr:row>
          <xdr:rowOff>9525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141</xdr:row>
          <xdr:rowOff>180975</xdr:rowOff>
        </xdr:from>
        <xdr:to>
          <xdr:col>31</xdr:col>
          <xdr:colOff>142875</xdr:colOff>
          <xdr:row>143</xdr:row>
          <xdr:rowOff>28575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47625</xdr:colOff>
          <xdr:row>63</xdr:row>
          <xdr:rowOff>0</xdr:rowOff>
        </xdr:from>
        <xdr:to>
          <xdr:col>32</xdr:col>
          <xdr:colOff>180975</xdr:colOff>
          <xdr:row>63</xdr:row>
          <xdr:rowOff>200025</xdr:rowOff>
        </xdr:to>
        <xdr:sp macro="" textlink="">
          <xdr:nvSpPr>
            <xdr:cNvPr id="1271" name="Lista desplegable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100</xdr:row>
      <xdr:rowOff>12700</xdr:rowOff>
    </xdr:from>
    <xdr:to>
      <xdr:col>11</xdr:col>
      <xdr:colOff>88900</xdr:colOff>
      <xdr:row>120</xdr:row>
      <xdr:rowOff>12700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128</xdr:row>
          <xdr:rowOff>0</xdr:rowOff>
        </xdr:from>
        <xdr:to>
          <xdr:col>26</xdr:col>
          <xdr:colOff>47625</xdr:colOff>
          <xdr:row>132</xdr:row>
          <xdr:rowOff>0</xdr:rowOff>
        </xdr:to>
        <xdr:sp macro="" textlink="">
          <xdr:nvSpPr>
            <xdr:cNvPr id="1604" name="Casilla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ES" sz="1300" b="0" i="0" u="none" strike="noStrike" baseline="0">
                  <a:solidFill>
                    <a:srgbClr val="000000"/>
                  </a:solidFill>
                  <a:latin typeface="Lucida Grande"/>
                </a:rPr>
                <a:t>Copa FAA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248</xdr:col>
          <xdr:colOff>0</xdr:colOff>
          <xdr:row>15</xdr:row>
          <xdr:rowOff>0</xdr:rowOff>
        </xdr:from>
        <xdr:to>
          <xdr:col>249</xdr:col>
          <xdr:colOff>0</xdr:colOff>
          <xdr:row>16</xdr:row>
          <xdr:rowOff>9525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1</xdr:row>
      <xdr:rowOff>88900</xdr:rowOff>
    </xdr:from>
    <xdr:to>
      <xdr:col>5</xdr:col>
      <xdr:colOff>152400</xdr:colOff>
      <xdr:row>2</xdr:row>
      <xdr:rowOff>685800</xdr:rowOff>
    </xdr:to>
    <xdr:pic>
      <xdr:nvPicPr>
        <xdr:cNvPr id="2134" name="Imagen 30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41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alsega@hotmail.com" TargetMode="External"/><Relationship Id="rId1" Type="http://schemas.openxmlformats.org/officeDocument/2006/relationships/hyperlink" Target="mailto:automovilclubdeje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28"/>
  <sheetViews>
    <sheetView showGridLines="0" showRowColHeaders="0" showZeros="0" tabSelected="1" showOutlineSymbols="0" topLeftCell="A7" zoomScale="160" zoomScaleNormal="160" zoomScaleSheetLayoutView="100" workbookViewId="0">
      <selection activeCell="AG115" sqref="AG115"/>
    </sheetView>
  </sheetViews>
  <sheetFormatPr baseColWidth="10" defaultColWidth="0" defaultRowHeight="0" customHeight="1" zeroHeight="1"/>
  <cols>
    <col min="1" max="1" width="6.7109375" style="71" customWidth="1"/>
    <col min="2" max="2" width="2.42578125" style="71" customWidth="1"/>
    <col min="3" max="3" width="4.7109375" style="71" customWidth="1"/>
    <col min="4" max="7" width="3.42578125" style="71" customWidth="1"/>
    <col min="8" max="8" width="4.42578125" style="71" customWidth="1"/>
    <col min="9" max="9" width="2.28515625" style="71" customWidth="1"/>
    <col min="10" max="10" width="3.42578125" style="71" customWidth="1"/>
    <col min="11" max="11" width="1.28515625" style="71" customWidth="1"/>
    <col min="12" max="12" width="7.28515625" style="71" customWidth="1"/>
    <col min="13" max="14" width="3.42578125" style="71" customWidth="1"/>
    <col min="15" max="15" width="2.7109375" style="71" customWidth="1"/>
    <col min="16" max="16" width="2" style="71" customWidth="1"/>
    <col min="17" max="17" width="3.7109375" style="71" customWidth="1"/>
    <col min="18" max="18" width="2" style="71" customWidth="1"/>
    <col min="19" max="19" width="1.140625" style="71" customWidth="1"/>
    <col min="20" max="21" width="2" style="71" customWidth="1"/>
    <col min="22" max="23" width="3.42578125" style="71" customWidth="1"/>
    <col min="24" max="24" width="4.7109375" style="71" customWidth="1"/>
    <col min="25" max="26" width="2.7109375" style="71" customWidth="1"/>
    <col min="27" max="27" width="3.28515625" style="71" customWidth="1"/>
    <col min="28" max="28" width="3.42578125" style="71" customWidth="1"/>
    <col min="29" max="29" width="2.7109375" style="71" customWidth="1"/>
    <col min="30" max="30" width="2" style="71" customWidth="1"/>
    <col min="31" max="31" width="3.42578125" style="71" customWidth="1"/>
    <col min="32" max="32" width="4.42578125" style="71" customWidth="1"/>
    <col min="33" max="33" width="3.42578125" style="71" customWidth="1"/>
    <col min="34" max="34" width="2.42578125" style="71" customWidth="1"/>
    <col min="35" max="35" width="6.42578125" style="71" customWidth="1"/>
    <col min="36" max="36" width="1.140625" style="71" hidden="1" customWidth="1"/>
    <col min="37" max="16384" width="11.42578125" style="71" hidden="1"/>
  </cols>
  <sheetData>
    <row r="1" spans="2:35" ht="5.0999999999999996" customHeight="1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  <c r="AD1" s="551"/>
      <c r="AE1" s="551"/>
      <c r="AF1" s="551"/>
      <c r="AG1" s="551"/>
      <c r="AH1" s="551"/>
      <c r="AI1" s="71" t="s">
        <v>301</v>
      </c>
    </row>
    <row r="2" spans="2:35" s="72" customFormat="1" ht="3.75" customHeight="1">
      <c r="B2" s="65"/>
      <c r="C2" s="66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8"/>
    </row>
    <row r="3" spans="2:35" s="72" customFormat="1" ht="21.75" customHeight="1">
      <c r="B3" s="69"/>
      <c r="C3" s="568" t="s">
        <v>302</v>
      </c>
      <c r="D3" s="568"/>
      <c r="E3" s="568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70"/>
    </row>
    <row r="4" spans="2:35" s="72" customFormat="1" ht="12" customHeight="1">
      <c r="B4" s="69"/>
      <c r="C4" s="73" t="s">
        <v>54</v>
      </c>
      <c r="D4" s="64" t="s">
        <v>53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70"/>
    </row>
    <row r="5" spans="2:35" s="72" customFormat="1" ht="12" customHeight="1">
      <c r="B5" s="69"/>
      <c r="C5" s="73" t="s">
        <v>55</v>
      </c>
      <c r="D5" s="64" t="s">
        <v>194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70"/>
    </row>
    <row r="6" spans="2:35" s="72" customFormat="1" ht="24" customHeight="1">
      <c r="B6" s="555" t="s">
        <v>195</v>
      </c>
      <c r="C6" s="556"/>
      <c r="D6" s="556"/>
      <c r="E6" s="556"/>
      <c r="F6" s="556"/>
      <c r="G6" s="556"/>
      <c r="H6" s="556"/>
      <c r="I6" s="556"/>
      <c r="J6" s="556"/>
      <c r="K6" s="556"/>
      <c r="L6" s="556"/>
      <c r="M6" s="556"/>
      <c r="N6" s="556"/>
      <c r="O6" s="556"/>
      <c r="P6" s="556"/>
      <c r="Q6" s="556"/>
      <c r="R6" s="556"/>
      <c r="S6" s="556"/>
      <c r="T6" s="556"/>
      <c r="U6" s="556"/>
      <c r="V6" s="556"/>
      <c r="W6" s="556"/>
      <c r="X6" s="556"/>
      <c r="Y6" s="556"/>
      <c r="Z6" s="556"/>
      <c r="AA6" s="556"/>
      <c r="AB6" s="556"/>
      <c r="AC6" s="556"/>
      <c r="AD6" s="556"/>
      <c r="AE6" s="556"/>
      <c r="AF6" s="556"/>
      <c r="AG6" s="556"/>
      <c r="AH6" s="557"/>
    </row>
    <row r="7" spans="2:35" ht="5.0999999999999996" customHeight="1">
      <c r="B7" s="74"/>
      <c r="C7" s="75"/>
      <c r="D7" s="76"/>
      <c r="E7" s="77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5" ht="12.75" customHeight="1">
      <c r="B8" s="560" t="str">
        <f>Opcion</f>
        <v>ESTADO NORMAL (Todos los datos visibles)</v>
      </c>
      <c r="C8" s="561"/>
      <c r="D8" s="561"/>
      <c r="E8" s="561"/>
      <c r="F8" s="561"/>
      <c r="G8" s="561"/>
      <c r="H8" s="561"/>
      <c r="I8" s="561"/>
      <c r="J8" s="561"/>
      <c r="K8" s="561"/>
      <c r="L8" s="561"/>
      <c r="M8" s="561"/>
      <c r="N8" s="561"/>
      <c r="O8" s="81"/>
      <c r="P8" s="74"/>
      <c r="Q8" s="562" t="s">
        <v>178</v>
      </c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/>
      <c r="AD8" s="563"/>
      <c r="AE8" s="563"/>
      <c r="AF8" s="563"/>
      <c r="AG8" s="563"/>
      <c r="AH8" s="564"/>
    </row>
    <row r="9" spans="2:35" s="72" customFormat="1" ht="12.75" customHeight="1">
      <c r="B9" s="558" t="str">
        <f>Opcion2</f>
        <v>Active la casilla para imprimir un Boletín de Inscripción vacío</v>
      </c>
      <c r="C9" s="559"/>
      <c r="D9" s="559"/>
      <c r="E9" s="559"/>
      <c r="F9" s="559"/>
      <c r="G9" s="559"/>
      <c r="H9" s="559"/>
      <c r="I9" s="559"/>
      <c r="J9" s="559"/>
      <c r="K9" s="559"/>
      <c r="L9" s="559"/>
      <c r="M9" s="559"/>
      <c r="N9" s="559"/>
      <c r="O9" s="79"/>
      <c r="Q9" s="565"/>
      <c r="R9" s="566"/>
      <c r="S9" s="566"/>
      <c r="T9" s="566"/>
      <c r="U9" s="566"/>
      <c r="V9" s="566"/>
      <c r="W9" s="566"/>
      <c r="X9" s="566"/>
      <c r="Y9" s="566"/>
      <c r="Z9" s="566"/>
      <c r="AA9" s="566"/>
      <c r="AB9" s="566"/>
      <c r="AC9" s="566"/>
      <c r="AD9" s="566"/>
      <c r="AE9" s="566"/>
      <c r="AF9" s="566"/>
      <c r="AG9" s="566"/>
      <c r="AH9" s="567"/>
    </row>
    <row r="10" spans="2:35" ht="9" customHeight="1">
      <c r="B10" s="74"/>
      <c r="C10" s="75"/>
      <c r="D10" s="76"/>
      <c r="E10" s="77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5" ht="13.5" customHeight="1">
      <c r="B11" s="18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9"/>
    </row>
    <row r="12" spans="2:35" ht="17.25" customHeight="1">
      <c r="B12" s="39"/>
      <c r="C12" s="5"/>
      <c r="D12" s="5"/>
      <c r="E12" s="5"/>
      <c r="F12" s="5"/>
      <c r="G12" s="356">
        <f ca="1">NOW()</f>
        <v>44324.341843981485</v>
      </c>
      <c r="H12" s="356"/>
      <c r="I12" s="356"/>
      <c r="J12" s="356"/>
      <c r="K12" s="45"/>
      <c r="L12" s="316" t="s">
        <v>216</v>
      </c>
      <c r="M12" s="316"/>
      <c r="N12" s="316"/>
      <c r="O12" s="316"/>
      <c r="P12" s="316"/>
      <c r="Q12" s="316"/>
      <c r="R12" s="316"/>
      <c r="S12" s="316"/>
      <c r="T12" s="316"/>
      <c r="U12" s="316"/>
      <c r="V12" s="316"/>
      <c r="W12" s="316"/>
      <c r="X12" s="316"/>
      <c r="Y12" s="316"/>
      <c r="Z12" s="45"/>
      <c r="AA12" s="45"/>
      <c r="AB12" s="45"/>
      <c r="AC12" s="45"/>
      <c r="AD12" s="45"/>
      <c r="AE12" s="45"/>
      <c r="AF12" s="45"/>
      <c r="AG12" s="45"/>
      <c r="AH12" s="40"/>
    </row>
    <row r="13" spans="2:35" ht="3" customHeight="1">
      <c r="B13" s="3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40"/>
    </row>
    <row r="14" spans="2:35" ht="16.5" customHeight="1">
      <c r="B14" s="39"/>
      <c r="C14" s="5"/>
      <c r="D14" s="5"/>
      <c r="E14" s="5"/>
      <c r="F14" s="5"/>
      <c r="G14" s="45"/>
      <c r="H14" s="45"/>
      <c r="I14" s="45"/>
      <c r="J14" s="45"/>
      <c r="K14" s="45"/>
      <c r="L14" s="303" t="s">
        <v>372</v>
      </c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45"/>
      <c r="AA14" s="45"/>
      <c r="AB14" s="45"/>
      <c r="AC14" s="45"/>
      <c r="AD14" s="45"/>
      <c r="AE14" s="45"/>
      <c r="AF14" s="45"/>
      <c r="AG14" s="45"/>
      <c r="AH14" s="40"/>
    </row>
    <row r="15" spans="2:35" ht="6.75" customHeight="1">
      <c r="B15" s="39"/>
      <c r="C15" s="5"/>
      <c r="D15" s="5"/>
      <c r="E15" s="5"/>
      <c r="F15" s="5"/>
      <c r="G15" s="5"/>
      <c r="H15" s="130"/>
      <c r="I15" s="130"/>
      <c r="J15" s="130"/>
      <c r="K15" s="130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130"/>
      <c r="AA15" s="130"/>
      <c r="AB15" s="130"/>
      <c r="AC15" s="130"/>
      <c r="AD15" s="130"/>
      <c r="AE15" s="130"/>
      <c r="AF15" s="130"/>
      <c r="AG15" s="130"/>
      <c r="AH15" s="40"/>
    </row>
    <row r="16" spans="2:35" ht="2.25" customHeight="1">
      <c r="B16" s="41">
        <v>3</v>
      </c>
      <c r="C16" s="5"/>
      <c r="D16" s="5"/>
      <c r="E16" s="5"/>
      <c r="F16" s="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0"/>
    </row>
    <row r="17" spans="2:34" ht="12" customHeight="1">
      <c r="B17" s="41"/>
      <c r="C17" s="328" t="s">
        <v>21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298"/>
      <c r="Y17" s="104"/>
      <c r="Z17" s="328" t="s">
        <v>189</v>
      </c>
      <c r="AA17" s="329"/>
      <c r="AB17" s="329"/>
      <c r="AC17" s="329"/>
      <c r="AD17" s="329"/>
      <c r="AE17" s="329"/>
      <c r="AF17" s="329"/>
      <c r="AG17" s="298"/>
      <c r="AH17" s="40"/>
    </row>
    <row r="18" spans="2:34" ht="6" customHeight="1">
      <c r="B18" s="41"/>
      <c r="C18" s="722" t="str">
        <f>IF(Blanco=TRUE,"",' Derechos de Inscripción '!B18)</f>
        <v>7 RALLYE VALLE DEL ALMANZORA - SIERRA FILABRES</v>
      </c>
      <c r="D18" s="723"/>
      <c r="E18" s="723"/>
      <c r="F18" s="723"/>
      <c r="G18" s="723"/>
      <c r="H18" s="723"/>
      <c r="I18" s="723"/>
      <c r="J18" s="723"/>
      <c r="K18" s="723"/>
      <c r="L18" s="723"/>
      <c r="M18" s="723"/>
      <c r="N18" s="723"/>
      <c r="O18" s="723"/>
      <c r="P18" s="723"/>
      <c r="Q18" s="723"/>
      <c r="R18" s="723"/>
      <c r="S18" s="723"/>
      <c r="T18" s="723"/>
      <c r="U18" s="723"/>
      <c r="V18" s="723"/>
      <c r="W18" s="723"/>
      <c r="X18" s="724"/>
      <c r="Y18" s="104"/>
      <c r="Z18" s="344" t="str">
        <f>IF(Blanco=TRUE,"",' Derechos de Inscripción '!$D$16)</f>
        <v>11-12/06/21</v>
      </c>
      <c r="AA18" s="345"/>
      <c r="AB18" s="345"/>
      <c r="AC18" s="345"/>
      <c r="AD18" s="345"/>
      <c r="AE18" s="345"/>
      <c r="AF18" s="345"/>
      <c r="AG18" s="346"/>
      <c r="AH18" s="40"/>
    </row>
    <row r="19" spans="2:34" ht="12" customHeight="1">
      <c r="B19" s="41"/>
      <c r="C19" s="725"/>
      <c r="D19" s="726"/>
      <c r="E19" s="726"/>
      <c r="F19" s="726"/>
      <c r="G19" s="726"/>
      <c r="H19" s="726"/>
      <c r="I19" s="726"/>
      <c r="J19" s="726"/>
      <c r="K19" s="726"/>
      <c r="L19" s="726"/>
      <c r="M19" s="726"/>
      <c r="N19" s="726"/>
      <c r="O19" s="726"/>
      <c r="P19" s="726"/>
      <c r="Q19" s="726"/>
      <c r="R19" s="726"/>
      <c r="S19" s="726"/>
      <c r="T19" s="726"/>
      <c r="U19" s="726"/>
      <c r="V19" s="726"/>
      <c r="W19" s="726"/>
      <c r="X19" s="727"/>
      <c r="Y19" s="104"/>
      <c r="Z19" s="347"/>
      <c r="AA19" s="348"/>
      <c r="AB19" s="348"/>
      <c r="AC19" s="348"/>
      <c r="AD19" s="348"/>
      <c r="AE19" s="348"/>
      <c r="AF19" s="348"/>
      <c r="AG19" s="349"/>
      <c r="AH19" s="40"/>
    </row>
    <row r="20" spans="2:34" ht="6" customHeight="1">
      <c r="B20" s="41"/>
      <c r="C20" s="21"/>
      <c r="D20" s="21"/>
      <c r="E20" s="21"/>
      <c r="F20" s="21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21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40"/>
    </row>
    <row r="21" spans="2:34" ht="20.100000000000001" customHeight="1">
      <c r="B21" s="39"/>
      <c r="C21" s="552" t="str">
        <f>IF(Blanco=TRUE,"",' Derechos de Inscripción '!D21)</f>
        <v>MC BALCON DEL ALMANZORA</v>
      </c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4"/>
      <c r="Q21" s="5"/>
      <c r="R21" s="548" t="s">
        <v>173</v>
      </c>
      <c r="S21" s="549"/>
      <c r="T21" s="549"/>
      <c r="U21" s="549"/>
      <c r="V21" s="549"/>
      <c r="W21" s="549"/>
      <c r="X21" s="549"/>
      <c r="Y21" s="549"/>
      <c r="Z21" s="549"/>
      <c r="AA21" s="549"/>
      <c r="AB21" s="549"/>
      <c r="AC21" s="549"/>
      <c r="AD21" s="549"/>
      <c r="AE21" s="549"/>
      <c r="AF21" s="549"/>
      <c r="AG21" s="550"/>
      <c r="AH21" s="40"/>
    </row>
    <row r="22" spans="2:34" ht="6.75" customHeight="1">
      <c r="B22" s="39"/>
      <c r="C22" s="500" t="str">
        <f>IF(Blanco=TRUE,"",' Derechos de Inscripción '!D22)</f>
        <v>C/CALVARIO,1</v>
      </c>
      <c r="D22" s="501"/>
      <c r="E22" s="501"/>
      <c r="F22" s="501"/>
      <c r="G22" s="501"/>
      <c r="H22" s="501"/>
      <c r="I22" s="501"/>
      <c r="J22" s="501"/>
      <c r="K22" s="501"/>
      <c r="L22" s="501"/>
      <c r="M22" s="501"/>
      <c r="N22" s="501"/>
      <c r="O22" s="501"/>
      <c r="P22" s="502"/>
      <c r="Q22" s="5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40"/>
    </row>
    <row r="23" spans="2:34" ht="6.75" customHeight="1">
      <c r="B23" s="39"/>
      <c r="C23" s="500"/>
      <c r="D23" s="501"/>
      <c r="E23" s="501"/>
      <c r="F23" s="501"/>
      <c r="G23" s="501"/>
      <c r="H23" s="501"/>
      <c r="I23" s="501"/>
      <c r="J23" s="501"/>
      <c r="K23" s="501"/>
      <c r="L23" s="501"/>
      <c r="M23" s="501"/>
      <c r="N23" s="501"/>
      <c r="O23" s="501"/>
      <c r="P23" s="502"/>
      <c r="Q23" s="5"/>
      <c r="R23" s="332" t="s">
        <v>174</v>
      </c>
      <c r="S23" s="333"/>
      <c r="T23" s="333"/>
      <c r="U23" s="333"/>
      <c r="V23" s="333"/>
      <c r="W23" s="333"/>
      <c r="X23" s="333"/>
      <c r="Y23" s="333"/>
      <c r="Z23" s="334"/>
      <c r="AA23" s="494" t="s">
        <v>175</v>
      </c>
      <c r="AB23" s="495"/>
      <c r="AC23" s="495"/>
      <c r="AD23" s="496"/>
      <c r="AE23" s="332" t="s">
        <v>179</v>
      </c>
      <c r="AF23" s="333"/>
      <c r="AG23" s="334"/>
      <c r="AH23" s="40"/>
    </row>
    <row r="24" spans="2:34" ht="6.75" customHeight="1">
      <c r="B24" s="39"/>
      <c r="C24" s="545" t="str">
        <f>IF(Blanco=TRUE,"",IF(TEXT(' Derechos de Inscripción '!D23,"00000")=" ","",TEXT(' Derechos de Inscripción '!D23,"00000")&amp;"-"&amp;' Derechos de Inscripción '!F23&amp;" "&amp;' Derechos de Inscripción '!D24))</f>
        <v>04868-LAROYA (ALMERIA)</v>
      </c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46"/>
      <c r="P24" s="547"/>
      <c r="Q24" s="5"/>
      <c r="R24" s="335"/>
      <c r="S24" s="336"/>
      <c r="T24" s="336"/>
      <c r="U24" s="336"/>
      <c r="V24" s="336"/>
      <c r="W24" s="336"/>
      <c r="X24" s="336"/>
      <c r="Y24" s="336"/>
      <c r="Z24" s="337"/>
      <c r="AA24" s="497"/>
      <c r="AB24" s="498"/>
      <c r="AC24" s="498"/>
      <c r="AD24" s="499"/>
      <c r="AE24" s="335"/>
      <c r="AF24" s="336"/>
      <c r="AG24" s="337"/>
      <c r="AH24" s="40"/>
    </row>
    <row r="25" spans="2:34" ht="6.75" customHeight="1">
      <c r="B25" s="39"/>
      <c r="C25" s="545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7"/>
      <c r="Q25" s="5"/>
      <c r="R25" s="516" t="s">
        <v>176</v>
      </c>
      <c r="S25" s="517"/>
      <c r="T25" s="517"/>
      <c r="U25" s="517"/>
      <c r="V25" s="539"/>
      <c r="W25" s="539"/>
      <c r="X25" s="539"/>
      <c r="Y25" s="539"/>
      <c r="Z25" s="540"/>
      <c r="AA25" s="522"/>
      <c r="AB25" s="523"/>
      <c r="AC25" s="523"/>
      <c r="AD25" s="524"/>
      <c r="AE25" s="503"/>
      <c r="AF25" s="504"/>
      <c r="AG25" s="505"/>
      <c r="AH25" s="40"/>
    </row>
    <row r="26" spans="2:34" ht="6.75" customHeight="1">
      <c r="B26" s="39"/>
      <c r="C26" s="500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630 046 673 - FAX: 0</v>
      </c>
      <c r="D26" s="501"/>
      <c r="E26" s="501"/>
      <c r="F26" s="501"/>
      <c r="G26" s="501"/>
      <c r="H26" s="501"/>
      <c r="I26" s="501"/>
      <c r="J26" s="501"/>
      <c r="K26" s="501"/>
      <c r="L26" s="501"/>
      <c r="M26" s="501"/>
      <c r="N26" s="501"/>
      <c r="O26" s="501"/>
      <c r="P26" s="502"/>
      <c r="Q26" s="5"/>
      <c r="R26" s="518"/>
      <c r="S26" s="519"/>
      <c r="T26" s="519"/>
      <c r="U26" s="519"/>
      <c r="V26" s="541"/>
      <c r="W26" s="541"/>
      <c r="X26" s="541"/>
      <c r="Y26" s="541"/>
      <c r="Z26" s="542"/>
      <c r="AA26" s="503"/>
      <c r="AB26" s="504"/>
      <c r="AC26" s="504"/>
      <c r="AD26" s="505"/>
      <c r="AE26" s="503"/>
      <c r="AF26" s="504"/>
      <c r="AG26" s="505"/>
      <c r="AH26" s="40"/>
    </row>
    <row r="27" spans="2:34" ht="6.75" customHeight="1">
      <c r="B27" s="39"/>
      <c r="C27" s="500"/>
      <c r="D27" s="501"/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1"/>
      <c r="P27" s="502"/>
      <c r="Q27" s="5"/>
      <c r="R27" s="520"/>
      <c r="S27" s="521"/>
      <c r="T27" s="521"/>
      <c r="U27" s="521"/>
      <c r="V27" s="543"/>
      <c r="W27" s="543"/>
      <c r="X27" s="543"/>
      <c r="Y27" s="543"/>
      <c r="Z27" s="544"/>
      <c r="AA27" s="503"/>
      <c r="AB27" s="504"/>
      <c r="AC27" s="504"/>
      <c r="AD27" s="505"/>
      <c r="AE27" s="503"/>
      <c r="AF27" s="504"/>
      <c r="AG27" s="505"/>
      <c r="AH27" s="40"/>
    </row>
    <row r="28" spans="2:34" ht="6.75" customHeight="1">
      <c r="B28" s="39"/>
      <c r="C28" s="525" t="str">
        <f>IF(Blanco=TRUE,"","e_mail: " &amp; ' Derechos de Inscripción '!H25)</f>
        <v>e_mail: salsega@hotmail.com</v>
      </c>
      <c r="D28" s="526"/>
      <c r="E28" s="526"/>
      <c r="F28" s="526"/>
      <c r="G28" s="526"/>
      <c r="H28" s="526"/>
      <c r="I28" s="526"/>
      <c r="J28" s="526"/>
      <c r="K28" s="526"/>
      <c r="L28" s="526"/>
      <c r="M28" s="526"/>
      <c r="N28" s="526"/>
      <c r="O28" s="526"/>
      <c r="P28" s="527"/>
      <c r="Q28" s="5"/>
      <c r="R28" s="464" t="s">
        <v>177</v>
      </c>
      <c r="S28" s="465"/>
      <c r="T28" s="465"/>
      <c r="U28" s="465"/>
      <c r="V28" s="509"/>
      <c r="W28" s="510"/>
      <c r="X28" s="510"/>
      <c r="Y28" s="510"/>
      <c r="Z28" s="511"/>
      <c r="AA28" s="503"/>
      <c r="AB28" s="504"/>
      <c r="AC28" s="504"/>
      <c r="AD28" s="505"/>
      <c r="AE28" s="503"/>
      <c r="AF28" s="504"/>
      <c r="AG28" s="505"/>
      <c r="AH28" s="40"/>
    </row>
    <row r="29" spans="2:34" ht="6" customHeight="1">
      <c r="B29" s="39"/>
      <c r="C29" s="525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7"/>
      <c r="Q29" s="5"/>
      <c r="R29" s="466"/>
      <c r="S29" s="467"/>
      <c r="T29" s="467"/>
      <c r="U29" s="467"/>
      <c r="V29" s="512"/>
      <c r="W29" s="512"/>
      <c r="X29" s="512"/>
      <c r="Y29" s="512"/>
      <c r="Z29" s="513"/>
      <c r="AA29" s="503"/>
      <c r="AB29" s="504"/>
      <c r="AC29" s="504"/>
      <c r="AD29" s="505"/>
      <c r="AE29" s="503"/>
      <c r="AF29" s="504"/>
      <c r="AG29" s="505"/>
      <c r="AH29" s="40"/>
    </row>
    <row r="30" spans="2:34" ht="6" customHeight="1">
      <c r="B30" s="39"/>
      <c r="C30" s="528"/>
      <c r="D30" s="529"/>
      <c r="E30" s="529"/>
      <c r="F30" s="529"/>
      <c r="G30" s="529"/>
      <c r="H30" s="529"/>
      <c r="I30" s="529"/>
      <c r="J30" s="529"/>
      <c r="K30" s="529"/>
      <c r="L30" s="529"/>
      <c r="M30" s="529"/>
      <c r="N30" s="529"/>
      <c r="O30" s="529"/>
      <c r="P30" s="530"/>
      <c r="Q30" s="5"/>
      <c r="R30" s="468"/>
      <c r="S30" s="469"/>
      <c r="T30" s="469"/>
      <c r="U30" s="469"/>
      <c r="V30" s="514"/>
      <c r="W30" s="514"/>
      <c r="X30" s="514"/>
      <c r="Y30" s="514"/>
      <c r="Z30" s="515"/>
      <c r="AA30" s="506"/>
      <c r="AB30" s="507"/>
      <c r="AC30" s="507"/>
      <c r="AD30" s="508"/>
      <c r="AE30" s="506"/>
      <c r="AF30" s="507"/>
      <c r="AG30" s="508"/>
      <c r="AH30" s="40"/>
    </row>
    <row r="31" spans="2:34" ht="3.75" customHeight="1">
      <c r="B31" s="3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40"/>
    </row>
    <row r="32" spans="2:34" ht="20.100000000000001" customHeight="1">
      <c r="B32" s="39"/>
      <c r="C32" s="408" t="s">
        <v>0</v>
      </c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  <c r="AA32" s="409"/>
      <c r="AB32" s="409"/>
      <c r="AC32" s="409"/>
      <c r="AD32" s="409"/>
      <c r="AE32" s="409"/>
      <c r="AF32" s="409"/>
      <c r="AG32" s="410"/>
      <c r="AH32" s="40"/>
    </row>
    <row r="33" spans="2:34" ht="3.75" customHeight="1">
      <c r="B33" s="39"/>
      <c r="C33" s="14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40"/>
    </row>
    <row r="34" spans="2:34" ht="12" customHeight="1">
      <c r="B34" s="39"/>
      <c r="C34" s="478" t="s">
        <v>329</v>
      </c>
      <c r="D34" s="144" t="s">
        <v>314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45"/>
      <c r="Q34" s="146" t="s">
        <v>186</v>
      </c>
      <c r="R34" s="146"/>
      <c r="S34" s="146"/>
      <c r="T34" s="146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1"/>
      <c r="AH34" s="40"/>
    </row>
    <row r="35" spans="2:34" ht="18" customHeight="1">
      <c r="B35" s="39"/>
      <c r="C35" s="478"/>
      <c r="D35" s="486"/>
      <c r="E35" s="487"/>
      <c r="F35" s="487"/>
      <c r="G35" s="487"/>
      <c r="H35" s="487"/>
      <c r="I35" s="487"/>
      <c r="J35" s="487"/>
      <c r="K35" s="487"/>
      <c r="L35" s="487"/>
      <c r="M35" s="487"/>
      <c r="N35" s="487"/>
      <c r="O35" s="487"/>
      <c r="P35" s="487"/>
      <c r="Q35" s="463"/>
      <c r="R35" s="463"/>
      <c r="S35" s="463"/>
      <c r="T35" s="463"/>
      <c r="U35" s="463"/>
      <c r="V35" s="463"/>
      <c r="W35" s="463"/>
      <c r="X35" s="463"/>
      <c r="Y35" s="463"/>
      <c r="Z35" s="463"/>
      <c r="AA35" s="463"/>
      <c r="AB35" s="463"/>
      <c r="AC35" s="463"/>
      <c r="AD35" s="463"/>
      <c r="AE35" s="463"/>
      <c r="AF35" s="463"/>
      <c r="AG35" s="538"/>
      <c r="AH35" s="40"/>
    </row>
    <row r="36" spans="2:34" ht="12" customHeight="1">
      <c r="B36" s="39"/>
      <c r="C36" s="478"/>
      <c r="D36" s="20" t="s">
        <v>2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5" t="s">
        <v>3</v>
      </c>
      <c r="R36" s="25"/>
      <c r="S36" s="25"/>
      <c r="T36" s="25"/>
      <c r="U36" s="26"/>
      <c r="V36" s="27" t="s">
        <v>4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9"/>
      <c r="AH36" s="40"/>
    </row>
    <row r="37" spans="2:34" ht="18" customHeight="1">
      <c r="B37" s="39"/>
      <c r="C37" s="478"/>
      <c r="D37" s="477"/>
      <c r="E37" s="475"/>
      <c r="F37" s="475"/>
      <c r="G37" s="475"/>
      <c r="H37" s="475"/>
      <c r="I37" s="475"/>
      <c r="J37" s="475"/>
      <c r="K37" s="475"/>
      <c r="L37" s="475"/>
      <c r="M37" s="475"/>
      <c r="N37" s="475"/>
      <c r="O37" s="475"/>
      <c r="P37" s="476"/>
      <c r="Q37" s="481"/>
      <c r="R37" s="481"/>
      <c r="S37" s="481"/>
      <c r="T37" s="481"/>
      <c r="U37" s="482"/>
      <c r="V37" s="474"/>
      <c r="W37" s="475"/>
      <c r="X37" s="475"/>
      <c r="Y37" s="475"/>
      <c r="Z37" s="475"/>
      <c r="AA37" s="475"/>
      <c r="AB37" s="475"/>
      <c r="AC37" s="475"/>
      <c r="AD37" s="475"/>
      <c r="AE37" s="475"/>
      <c r="AF37" s="475"/>
      <c r="AG37" s="483"/>
      <c r="AH37" s="40"/>
    </row>
    <row r="38" spans="2:34" ht="15" customHeight="1">
      <c r="B38" s="39"/>
      <c r="C38" s="478"/>
      <c r="D38" s="30" t="s">
        <v>5</v>
      </c>
      <c r="E38" s="31"/>
      <c r="F38" s="31"/>
      <c r="G38" s="31"/>
      <c r="H38" s="31"/>
      <c r="I38" s="26"/>
      <c r="J38" s="25" t="s">
        <v>6</v>
      </c>
      <c r="K38" s="31"/>
      <c r="L38" s="31"/>
      <c r="M38" s="31"/>
      <c r="N38" s="31"/>
      <c r="O38" s="31"/>
      <c r="P38" s="26"/>
      <c r="Q38" s="25" t="s">
        <v>8</v>
      </c>
      <c r="R38" s="31"/>
      <c r="S38" s="31"/>
      <c r="T38" s="31"/>
      <c r="U38" s="31"/>
      <c r="V38" s="31"/>
      <c r="W38" s="31"/>
      <c r="X38" s="31"/>
      <c r="Y38" s="27" t="s">
        <v>7</v>
      </c>
      <c r="Z38" s="25"/>
      <c r="AA38" s="31"/>
      <c r="AB38" s="31"/>
      <c r="AC38" s="26"/>
      <c r="AD38" s="25" t="s">
        <v>9</v>
      </c>
      <c r="AE38" s="25"/>
      <c r="AF38" s="31"/>
      <c r="AG38" s="32"/>
      <c r="AH38" s="40"/>
    </row>
    <row r="39" spans="2:34" ht="18" customHeight="1">
      <c r="B39" s="39"/>
      <c r="C39" s="478"/>
      <c r="D39" s="477"/>
      <c r="E39" s="475"/>
      <c r="F39" s="475"/>
      <c r="G39" s="475"/>
      <c r="H39" s="475"/>
      <c r="I39" s="476"/>
      <c r="J39" s="474"/>
      <c r="K39" s="475"/>
      <c r="L39" s="475"/>
      <c r="M39" s="475"/>
      <c r="N39" s="475"/>
      <c r="O39" s="475"/>
      <c r="P39" s="476"/>
      <c r="Q39" s="484"/>
      <c r="R39" s="314"/>
      <c r="S39" s="314"/>
      <c r="T39" s="314"/>
      <c r="U39" s="314"/>
      <c r="V39" s="314"/>
      <c r="W39" s="314"/>
      <c r="X39" s="485"/>
      <c r="Y39" s="488"/>
      <c r="Z39" s="489"/>
      <c r="AA39" s="489"/>
      <c r="AB39" s="489"/>
      <c r="AC39" s="490"/>
      <c r="AD39" s="479"/>
      <c r="AE39" s="479"/>
      <c r="AF39" s="479"/>
      <c r="AG39" s="480"/>
      <c r="AH39" s="40"/>
    </row>
    <row r="40" spans="2:34" ht="15" customHeight="1">
      <c r="B40" s="39"/>
      <c r="C40" s="478"/>
      <c r="D40" s="20" t="s">
        <v>10</v>
      </c>
      <c r="E40" s="21"/>
      <c r="F40" s="21"/>
      <c r="G40" s="21"/>
      <c r="H40" s="22"/>
      <c r="I40" s="33" t="s">
        <v>10</v>
      </c>
      <c r="J40" s="21"/>
      <c r="K40" s="21"/>
      <c r="L40" s="21"/>
      <c r="M40" s="22"/>
      <c r="N40" s="33" t="s">
        <v>11</v>
      </c>
      <c r="O40" s="21"/>
      <c r="P40" s="21"/>
      <c r="Q40" s="21"/>
      <c r="R40" s="21"/>
      <c r="S40" s="21"/>
      <c r="T40" s="21"/>
      <c r="U40" s="22"/>
      <c r="V40" s="23" t="s">
        <v>12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4"/>
      <c r="AH40" s="40"/>
    </row>
    <row r="41" spans="2:34" ht="18" customHeight="1">
      <c r="B41" s="39"/>
      <c r="C41" s="478"/>
      <c r="D41" s="534"/>
      <c r="E41" s="471"/>
      <c r="F41" s="471"/>
      <c r="G41" s="471"/>
      <c r="H41" s="472"/>
      <c r="I41" s="470"/>
      <c r="J41" s="471"/>
      <c r="K41" s="471"/>
      <c r="L41" s="471"/>
      <c r="M41" s="472"/>
      <c r="N41" s="470"/>
      <c r="O41" s="471"/>
      <c r="P41" s="471"/>
      <c r="Q41" s="471"/>
      <c r="R41" s="471"/>
      <c r="S41" s="471"/>
      <c r="T41" s="471"/>
      <c r="U41" s="472"/>
      <c r="V41" s="531"/>
      <c r="W41" s="532"/>
      <c r="X41" s="532"/>
      <c r="Y41" s="532"/>
      <c r="Z41" s="532"/>
      <c r="AA41" s="532"/>
      <c r="AB41" s="532"/>
      <c r="AC41" s="532"/>
      <c r="AD41" s="532"/>
      <c r="AE41" s="532"/>
      <c r="AF41" s="532"/>
      <c r="AG41" s="533"/>
      <c r="AH41" s="40"/>
    </row>
    <row r="42" spans="2:34" ht="3.75" customHeight="1">
      <c r="B42" s="3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40"/>
    </row>
    <row r="43" spans="2:34" ht="12" customHeight="1">
      <c r="B43" s="39"/>
      <c r="C43" s="459" t="s">
        <v>187</v>
      </c>
      <c r="D43" s="17" t="s">
        <v>57</v>
      </c>
      <c r="E43" s="7"/>
      <c r="F43" s="7"/>
      <c r="G43" s="7"/>
      <c r="H43" s="7"/>
      <c r="I43" s="7"/>
      <c r="J43" s="7"/>
      <c r="K43" s="7"/>
      <c r="L43" s="80" t="s">
        <v>58</v>
      </c>
      <c r="M43" s="7"/>
      <c r="N43" s="7"/>
      <c r="O43" s="7"/>
      <c r="P43" s="7"/>
      <c r="Q43" s="18"/>
      <c r="R43" s="7"/>
      <c r="S43" s="7"/>
      <c r="T43" s="7"/>
      <c r="U43" s="8"/>
      <c r="V43" s="80" t="s">
        <v>1</v>
      </c>
      <c r="W43" s="7"/>
      <c r="X43" s="7"/>
      <c r="Y43" s="7"/>
      <c r="Z43" s="7"/>
      <c r="AA43" s="7"/>
      <c r="AB43" s="7"/>
      <c r="AC43" s="7"/>
      <c r="AD43" s="7"/>
      <c r="AE43" s="7"/>
      <c r="AF43" s="250" t="s">
        <v>327</v>
      </c>
      <c r="AG43" s="9"/>
      <c r="AH43" s="40"/>
    </row>
    <row r="44" spans="2:34" ht="18" customHeight="1">
      <c r="B44" s="39"/>
      <c r="C44" s="460"/>
      <c r="D44" s="486"/>
      <c r="E44" s="487"/>
      <c r="F44" s="487"/>
      <c r="G44" s="487"/>
      <c r="H44" s="487"/>
      <c r="I44" s="487"/>
      <c r="J44" s="487"/>
      <c r="K44" s="487"/>
      <c r="L44" s="294"/>
      <c r="M44" s="295"/>
      <c r="N44" s="295"/>
      <c r="O44" s="295"/>
      <c r="P44" s="295"/>
      <c r="Q44" s="295"/>
      <c r="R44" s="295"/>
      <c r="S44" s="295"/>
      <c r="T44" s="295"/>
      <c r="U44" s="473"/>
      <c r="V44" s="294"/>
      <c r="W44" s="295"/>
      <c r="X44" s="295"/>
      <c r="Y44" s="295"/>
      <c r="Z44" s="295"/>
      <c r="AA44" s="295"/>
      <c r="AB44" s="295"/>
      <c r="AC44" s="295"/>
      <c r="AD44" s="295"/>
      <c r="AE44" s="295"/>
      <c r="AF44" s="294"/>
      <c r="AG44" s="296"/>
      <c r="AH44" s="40"/>
    </row>
    <row r="45" spans="2:34" ht="12" customHeight="1">
      <c r="B45" s="39"/>
      <c r="C45" s="460"/>
      <c r="D45" s="10" t="s">
        <v>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1"/>
      <c r="Q45" s="12" t="s">
        <v>3</v>
      </c>
      <c r="R45" s="12"/>
      <c r="S45" s="12"/>
      <c r="T45" s="12"/>
      <c r="U45" s="13"/>
      <c r="V45" s="14" t="s">
        <v>4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6"/>
      <c r="AH45" s="40"/>
    </row>
    <row r="46" spans="2:34" ht="18" customHeight="1">
      <c r="B46" s="39"/>
      <c r="C46" s="460"/>
      <c r="D46" s="477"/>
      <c r="E46" s="475"/>
      <c r="F46" s="475"/>
      <c r="G46" s="475"/>
      <c r="H46" s="475"/>
      <c r="I46" s="475"/>
      <c r="J46" s="475"/>
      <c r="K46" s="475"/>
      <c r="L46" s="475"/>
      <c r="M46" s="475"/>
      <c r="N46" s="475"/>
      <c r="O46" s="475"/>
      <c r="P46" s="476"/>
      <c r="Q46" s="481"/>
      <c r="R46" s="481"/>
      <c r="S46" s="481"/>
      <c r="T46" s="481"/>
      <c r="U46" s="482"/>
      <c r="V46" s="474"/>
      <c r="W46" s="475"/>
      <c r="X46" s="475"/>
      <c r="Y46" s="475"/>
      <c r="Z46" s="475"/>
      <c r="AA46" s="475"/>
      <c r="AB46" s="475"/>
      <c r="AC46" s="475"/>
      <c r="AD46" s="475"/>
      <c r="AE46" s="475"/>
      <c r="AF46" s="475"/>
      <c r="AG46" s="483"/>
      <c r="AH46" s="40"/>
    </row>
    <row r="47" spans="2:34" ht="15" customHeight="1">
      <c r="B47" s="39"/>
      <c r="C47" s="460"/>
      <c r="D47" s="30" t="s">
        <v>5</v>
      </c>
      <c r="E47" s="31"/>
      <c r="F47" s="31"/>
      <c r="G47" s="31"/>
      <c r="H47" s="31"/>
      <c r="I47" s="26"/>
      <c r="J47" s="25" t="s">
        <v>6</v>
      </c>
      <c r="K47" s="31"/>
      <c r="L47" s="31"/>
      <c r="M47" s="31"/>
      <c r="N47" s="31"/>
      <c r="O47" s="31"/>
      <c r="P47" s="26"/>
      <c r="Q47" s="25" t="s">
        <v>188</v>
      </c>
      <c r="R47" s="31"/>
      <c r="S47" s="31"/>
      <c r="T47" s="31"/>
      <c r="U47" s="31"/>
      <c r="V47" s="31"/>
      <c r="W47" s="31"/>
      <c r="X47" s="31"/>
      <c r="Y47" s="27" t="s">
        <v>7</v>
      </c>
      <c r="Z47" s="25"/>
      <c r="AA47" s="31"/>
      <c r="AB47" s="31"/>
      <c r="AC47" s="26"/>
      <c r="AD47" s="299" t="s">
        <v>317</v>
      </c>
      <c r="AE47" s="300"/>
      <c r="AF47" s="300"/>
      <c r="AG47" s="301"/>
      <c r="AH47" s="40"/>
    </row>
    <row r="48" spans="2:34" ht="18" customHeight="1">
      <c r="B48" s="39"/>
      <c r="C48" s="460"/>
      <c r="D48" s="477"/>
      <c r="E48" s="475"/>
      <c r="F48" s="475"/>
      <c r="G48" s="475"/>
      <c r="H48" s="475"/>
      <c r="I48" s="476"/>
      <c r="J48" s="474"/>
      <c r="K48" s="475"/>
      <c r="L48" s="475"/>
      <c r="M48" s="475"/>
      <c r="N48" s="475"/>
      <c r="O48" s="475"/>
      <c r="P48" s="476"/>
      <c r="Q48" s="462"/>
      <c r="R48" s="463"/>
      <c r="S48" s="463"/>
      <c r="T48" s="463"/>
      <c r="U48" s="463"/>
      <c r="V48" s="463"/>
      <c r="W48" s="463"/>
      <c r="X48" s="463"/>
      <c r="Y48" s="462"/>
      <c r="Z48" s="463"/>
      <c r="AA48" s="463"/>
      <c r="AB48" s="463"/>
      <c r="AC48" s="463"/>
      <c r="AD48" s="302"/>
      <c r="AE48" s="302"/>
      <c r="AF48" s="302"/>
      <c r="AG48" s="243" t="str">
        <f>IF($AD$48&gt;=$AH$115,"JR","")</f>
        <v/>
      </c>
      <c r="AH48" s="40"/>
    </row>
    <row r="49" spans="2:34" ht="15" customHeight="1">
      <c r="B49" s="39"/>
      <c r="C49" s="460"/>
      <c r="D49" s="20" t="s">
        <v>10</v>
      </c>
      <c r="E49" s="21"/>
      <c r="F49" s="21"/>
      <c r="G49" s="21"/>
      <c r="H49" s="22"/>
      <c r="I49" s="33" t="s">
        <v>10</v>
      </c>
      <c r="J49" s="21"/>
      <c r="K49" s="21"/>
      <c r="L49" s="21"/>
      <c r="M49" s="22"/>
      <c r="N49" s="33" t="s">
        <v>11</v>
      </c>
      <c r="O49" s="21"/>
      <c r="P49" s="21"/>
      <c r="Q49" s="21"/>
      <c r="R49" s="21"/>
      <c r="S49" s="21"/>
      <c r="T49" s="21"/>
      <c r="U49" s="22"/>
      <c r="V49" s="23" t="s">
        <v>12</v>
      </c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4"/>
      <c r="AH49" s="40"/>
    </row>
    <row r="50" spans="2:34" ht="18" customHeight="1">
      <c r="B50" s="39"/>
      <c r="C50" s="461"/>
      <c r="D50" s="535"/>
      <c r="E50" s="536"/>
      <c r="F50" s="536"/>
      <c r="G50" s="536"/>
      <c r="H50" s="537"/>
      <c r="I50" s="470"/>
      <c r="J50" s="471"/>
      <c r="K50" s="471"/>
      <c r="L50" s="471"/>
      <c r="M50" s="472"/>
      <c r="N50" s="470"/>
      <c r="O50" s="471"/>
      <c r="P50" s="471"/>
      <c r="Q50" s="471"/>
      <c r="R50" s="471"/>
      <c r="S50" s="471"/>
      <c r="T50" s="471"/>
      <c r="U50" s="472"/>
      <c r="V50" s="531"/>
      <c r="W50" s="532"/>
      <c r="X50" s="532"/>
      <c r="Y50" s="532"/>
      <c r="Z50" s="532"/>
      <c r="AA50" s="532"/>
      <c r="AB50" s="532"/>
      <c r="AC50" s="532"/>
      <c r="AD50" s="532"/>
      <c r="AE50" s="532"/>
      <c r="AF50" s="532"/>
      <c r="AG50" s="533"/>
      <c r="AH50" s="40"/>
    </row>
    <row r="51" spans="2:34" ht="3.75" customHeight="1">
      <c r="B51" s="3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40"/>
    </row>
    <row r="52" spans="2:34" ht="12" customHeight="1">
      <c r="B52" s="39"/>
      <c r="C52" s="459" t="s">
        <v>228</v>
      </c>
      <c r="D52" s="17" t="s">
        <v>57</v>
      </c>
      <c r="E52" s="7"/>
      <c r="F52" s="7"/>
      <c r="G52" s="7"/>
      <c r="H52" s="7"/>
      <c r="I52" s="7"/>
      <c r="J52" s="7"/>
      <c r="K52" s="7"/>
      <c r="L52" s="80" t="s">
        <v>58</v>
      </c>
      <c r="M52" s="7"/>
      <c r="N52" s="7"/>
      <c r="O52" s="7"/>
      <c r="P52" s="7"/>
      <c r="Q52" s="18"/>
      <c r="R52" s="7"/>
      <c r="S52" s="7"/>
      <c r="T52" s="7"/>
      <c r="U52" s="8"/>
      <c r="V52" s="80" t="s">
        <v>1</v>
      </c>
      <c r="W52" s="7"/>
      <c r="X52" s="7"/>
      <c r="Y52" s="7"/>
      <c r="Z52" s="7"/>
      <c r="AA52" s="7"/>
      <c r="AB52" s="7"/>
      <c r="AC52" s="7"/>
      <c r="AD52" s="7"/>
      <c r="AE52" s="7"/>
      <c r="AF52" s="297" t="s">
        <v>327</v>
      </c>
      <c r="AG52" s="298"/>
      <c r="AH52" s="40"/>
    </row>
    <row r="53" spans="2:34" ht="18" customHeight="1">
      <c r="B53" s="39"/>
      <c r="C53" s="460"/>
      <c r="D53" s="462"/>
      <c r="E53" s="463"/>
      <c r="F53" s="463"/>
      <c r="G53" s="463"/>
      <c r="H53" s="463"/>
      <c r="I53" s="463"/>
      <c r="J53" s="463"/>
      <c r="K53" s="463"/>
      <c r="L53" s="294"/>
      <c r="M53" s="295"/>
      <c r="N53" s="295"/>
      <c r="O53" s="295"/>
      <c r="P53" s="295"/>
      <c r="Q53" s="295"/>
      <c r="R53" s="295"/>
      <c r="S53" s="295"/>
      <c r="T53" s="295"/>
      <c r="U53" s="473"/>
      <c r="V53" s="294"/>
      <c r="W53" s="295"/>
      <c r="X53" s="295"/>
      <c r="Y53" s="295"/>
      <c r="Z53" s="295"/>
      <c r="AA53" s="295"/>
      <c r="AB53" s="295"/>
      <c r="AC53" s="295"/>
      <c r="AD53" s="295"/>
      <c r="AE53" s="295"/>
      <c r="AF53" s="294"/>
      <c r="AG53" s="296"/>
      <c r="AH53" s="40"/>
    </row>
    <row r="54" spans="2:34" ht="12" customHeight="1">
      <c r="B54" s="39"/>
      <c r="C54" s="460"/>
      <c r="D54" s="10" t="s">
        <v>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1"/>
      <c r="Q54" s="12" t="s">
        <v>3</v>
      </c>
      <c r="R54" s="12"/>
      <c r="S54" s="12"/>
      <c r="T54" s="12"/>
      <c r="U54" s="13"/>
      <c r="V54" s="14" t="s">
        <v>4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40"/>
    </row>
    <row r="55" spans="2:34" ht="18" customHeight="1">
      <c r="B55" s="39"/>
      <c r="C55" s="460"/>
      <c r="D55" s="477"/>
      <c r="E55" s="475"/>
      <c r="F55" s="475"/>
      <c r="G55" s="475"/>
      <c r="H55" s="475"/>
      <c r="I55" s="475"/>
      <c r="J55" s="475"/>
      <c r="K55" s="475"/>
      <c r="L55" s="475"/>
      <c r="M55" s="475"/>
      <c r="N55" s="475"/>
      <c r="O55" s="475"/>
      <c r="P55" s="476"/>
      <c r="Q55" s="481"/>
      <c r="R55" s="481"/>
      <c r="S55" s="481"/>
      <c r="T55" s="481"/>
      <c r="U55" s="482"/>
      <c r="V55" s="474"/>
      <c r="W55" s="475"/>
      <c r="X55" s="475"/>
      <c r="Y55" s="475"/>
      <c r="Z55" s="475"/>
      <c r="AA55" s="475"/>
      <c r="AB55" s="475"/>
      <c r="AC55" s="475"/>
      <c r="AD55" s="475"/>
      <c r="AE55" s="475"/>
      <c r="AF55" s="475"/>
      <c r="AG55" s="483"/>
      <c r="AH55" s="40"/>
    </row>
    <row r="56" spans="2:34" ht="15" customHeight="1">
      <c r="B56" s="39"/>
      <c r="C56" s="460"/>
      <c r="D56" s="30" t="s">
        <v>5</v>
      </c>
      <c r="E56" s="31"/>
      <c r="F56" s="31"/>
      <c r="G56" s="31"/>
      <c r="H56" s="31"/>
      <c r="I56" s="26"/>
      <c r="J56" s="25" t="s">
        <v>6</v>
      </c>
      <c r="K56" s="31"/>
      <c r="L56" s="31"/>
      <c r="M56" s="31"/>
      <c r="N56" s="31"/>
      <c r="O56" s="31"/>
      <c r="P56" s="26"/>
      <c r="Q56" s="25" t="s">
        <v>188</v>
      </c>
      <c r="R56" s="31"/>
      <c r="S56" s="31"/>
      <c r="T56" s="31"/>
      <c r="U56" s="31"/>
      <c r="V56" s="31"/>
      <c r="W56" s="31"/>
      <c r="X56" s="31"/>
      <c r="Y56" s="27" t="s">
        <v>7</v>
      </c>
      <c r="Z56" s="25"/>
      <c r="AA56" s="31"/>
      <c r="AB56" s="31"/>
      <c r="AC56" s="26"/>
      <c r="AD56" s="299" t="s">
        <v>317</v>
      </c>
      <c r="AE56" s="300"/>
      <c r="AF56" s="300"/>
      <c r="AG56" s="301"/>
      <c r="AH56" s="40"/>
    </row>
    <row r="57" spans="2:34" ht="18" customHeight="1">
      <c r="B57" s="39"/>
      <c r="C57" s="460"/>
      <c r="D57" s="477"/>
      <c r="E57" s="475"/>
      <c r="F57" s="475"/>
      <c r="G57" s="475"/>
      <c r="H57" s="475"/>
      <c r="I57" s="476"/>
      <c r="J57" s="474"/>
      <c r="K57" s="475"/>
      <c r="L57" s="475"/>
      <c r="M57" s="475"/>
      <c r="N57" s="475"/>
      <c r="O57" s="475"/>
      <c r="P57" s="476"/>
      <c r="Q57" s="462"/>
      <c r="R57" s="463"/>
      <c r="S57" s="463"/>
      <c r="T57" s="463"/>
      <c r="U57" s="463"/>
      <c r="V57" s="463"/>
      <c r="W57" s="463"/>
      <c r="X57" s="463"/>
      <c r="Y57" s="462"/>
      <c r="Z57" s="463"/>
      <c r="AA57" s="463"/>
      <c r="AB57" s="463"/>
      <c r="AC57" s="463"/>
      <c r="AD57" s="302"/>
      <c r="AE57" s="302"/>
      <c r="AF57" s="302"/>
      <c r="AG57" s="243" t="str">
        <f>IF(AD57&gt;=$AH$115,"JR","")</f>
        <v/>
      </c>
      <c r="AH57" s="40"/>
    </row>
    <row r="58" spans="2:34" ht="15" customHeight="1">
      <c r="B58" s="39"/>
      <c r="C58" s="460"/>
      <c r="D58" s="20" t="s">
        <v>10</v>
      </c>
      <c r="E58" s="21"/>
      <c r="F58" s="21"/>
      <c r="G58" s="21"/>
      <c r="H58" s="22"/>
      <c r="I58" s="33" t="s">
        <v>10</v>
      </c>
      <c r="J58" s="21"/>
      <c r="K58" s="21"/>
      <c r="L58" s="21"/>
      <c r="M58" s="22"/>
      <c r="N58" s="33" t="s">
        <v>11</v>
      </c>
      <c r="O58" s="21"/>
      <c r="P58" s="21"/>
      <c r="Q58" s="21"/>
      <c r="R58" s="21"/>
      <c r="S58" s="21"/>
      <c r="T58" s="21"/>
      <c r="U58" s="22"/>
      <c r="V58" s="23" t="s">
        <v>12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4"/>
      <c r="AH58" s="40"/>
    </row>
    <row r="59" spans="2:34" ht="18" customHeight="1">
      <c r="B59" s="39"/>
      <c r="C59" s="461"/>
      <c r="D59" s="492"/>
      <c r="E59" s="493"/>
      <c r="F59" s="493"/>
      <c r="G59" s="493"/>
      <c r="H59" s="493"/>
      <c r="I59" s="603"/>
      <c r="J59" s="471"/>
      <c r="K59" s="471"/>
      <c r="L59" s="471"/>
      <c r="M59" s="472"/>
      <c r="N59" s="470"/>
      <c r="O59" s="471"/>
      <c r="P59" s="471"/>
      <c r="Q59" s="471"/>
      <c r="R59" s="471"/>
      <c r="S59" s="471"/>
      <c r="T59" s="471"/>
      <c r="U59" s="472"/>
      <c r="V59" s="531"/>
      <c r="W59" s="532"/>
      <c r="X59" s="532"/>
      <c r="Y59" s="532"/>
      <c r="Z59" s="532"/>
      <c r="AA59" s="532"/>
      <c r="AB59" s="532"/>
      <c r="AC59" s="532"/>
      <c r="AD59" s="532"/>
      <c r="AE59" s="532"/>
      <c r="AF59" s="532"/>
      <c r="AG59" s="533"/>
      <c r="AH59" s="40"/>
    </row>
    <row r="60" spans="2:34" ht="3.75" customHeight="1">
      <c r="B60" s="39"/>
      <c r="C60" s="5"/>
      <c r="D60" s="143"/>
      <c r="E60" s="143"/>
      <c r="F60" s="143"/>
      <c r="G60" s="143"/>
      <c r="H60" s="143"/>
      <c r="I60" s="14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40"/>
    </row>
    <row r="61" spans="2:34" ht="20.100000000000001" customHeight="1">
      <c r="B61" s="39"/>
      <c r="C61" s="408" t="s">
        <v>13</v>
      </c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409"/>
      <c r="AB61" s="409"/>
      <c r="AC61" s="409"/>
      <c r="AD61" s="409"/>
      <c r="AE61" s="409"/>
      <c r="AF61" s="409"/>
      <c r="AG61" s="410"/>
      <c r="AH61" s="40"/>
    </row>
    <row r="62" spans="2:34" ht="3" customHeight="1">
      <c r="B62" s="3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40"/>
    </row>
    <row r="63" spans="2:34" ht="11.25" customHeight="1">
      <c r="B63" s="39"/>
      <c r="C63" s="17" t="s">
        <v>107</v>
      </c>
      <c r="D63" s="7"/>
      <c r="E63" s="7"/>
      <c r="F63" s="7"/>
      <c r="G63" s="7"/>
      <c r="H63" s="102"/>
      <c r="I63" s="108"/>
      <c r="J63" s="112" t="s">
        <v>209</v>
      </c>
      <c r="K63" s="111"/>
      <c r="L63" s="111"/>
      <c r="M63" s="111"/>
      <c r="N63" s="111"/>
      <c r="O63" s="111"/>
      <c r="P63" s="111"/>
      <c r="Q63" s="583" t="s">
        <v>288</v>
      </c>
      <c r="R63" s="583"/>
      <c r="S63" s="583"/>
      <c r="T63" s="583"/>
      <c r="U63" s="583"/>
      <c r="V63" s="583"/>
      <c r="W63" s="583"/>
      <c r="X63" s="583"/>
      <c r="Y63" s="583"/>
      <c r="Z63" s="583"/>
      <c r="AA63" s="583" t="s">
        <v>289</v>
      </c>
      <c r="AB63" s="583"/>
      <c r="AC63" s="583"/>
      <c r="AD63" s="583"/>
      <c r="AE63" s="583"/>
      <c r="AF63" s="583"/>
      <c r="AG63" s="583"/>
      <c r="AH63" s="40"/>
    </row>
    <row r="64" spans="2:34" ht="18.75" customHeight="1">
      <c r="B64" s="206"/>
      <c r="C64" s="584"/>
      <c r="D64" s="584"/>
      <c r="E64" s="584"/>
      <c r="F64" s="584"/>
      <c r="G64" s="584"/>
      <c r="H64" s="584"/>
      <c r="I64" s="585"/>
      <c r="J64" s="294"/>
      <c r="K64" s="295"/>
      <c r="L64" s="295"/>
      <c r="M64" s="295"/>
      <c r="N64" s="295"/>
      <c r="O64" s="295"/>
      <c r="P64" s="296"/>
      <c r="Q64" s="581" t="e">
        <f>VLOOKUP(' Datos de Organizadores '!P31,' Datos de Organizadores '!Q28:T39,2)</f>
        <v>#N/A</v>
      </c>
      <c r="R64" s="582"/>
      <c r="S64" s="582"/>
      <c r="T64" s="582"/>
      <c r="U64" s="582"/>
      <c r="V64" s="582"/>
      <c r="W64" s="582"/>
      <c r="X64" s="582"/>
      <c r="Y64" s="582"/>
      <c r="Z64" s="582"/>
      <c r="AA64" s="586" t="str">
        <f>IF(Q68="H",VLOOKUP(' Datos de Organizadores '!W29,' Datos de Organizadores '!V30:X40,3)," ")</f>
        <v xml:space="preserve"> </v>
      </c>
      <c r="AB64" s="586"/>
      <c r="AC64" s="586"/>
      <c r="AD64" s="586"/>
      <c r="AE64" s="586"/>
      <c r="AF64" s="586"/>
      <c r="AG64" s="586"/>
      <c r="AH64" s="40"/>
    </row>
    <row r="65" spans="2:34" ht="18.75" customHeight="1">
      <c r="B65" s="39"/>
      <c r="C65" s="10" t="s">
        <v>108</v>
      </c>
      <c r="D65" s="5"/>
      <c r="E65" s="5"/>
      <c r="F65" s="5"/>
      <c r="G65" s="5"/>
      <c r="H65" s="105"/>
      <c r="I65" s="109"/>
      <c r="J65" s="587" t="s">
        <v>274</v>
      </c>
      <c r="K65" s="588"/>
      <c r="L65" s="588"/>
      <c r="M65" s="589"/>
      <c r="N65" s="599" t="s">
        <v>210</v>
      </c>
      <c r="O65" s="599"/>
      <c r="P65" s="600"/>
      <c r="Q65" s="575" t="str">
        <f>IF(Campeonato=2,"",IF(Grupo=1,"",AGRUP))</f>
        <v/>
      </c>
      <c r="R65" s="576"/>
      <c r="S65" s="576"/>
      <c r="T65" s="576"/>
      <c r="U65" s="576"/>
      <c r="V65" s="576"/>
      <c r="W65" s="576"/>
      <c r="X65" s="576"/>
      <c r="Y65" s="576"/>
      <c r="Z65" s="577"/>
      <c r="AA65" s="572" t="s">
        <v>310</v>
      </c>
      <c r="AB65" s="572"/>
      <c r="AC65" s="572"/>
      <c r="AD65" s="572"/>
      <c r="AE65" s="572"/>
      <c r="AF65" s="572"/>
      <c r="AG65" s="572"/>
      <c r="AH65" s="40"/>
    </row>
    <row r="66" spans="2:34" ht="18" customHeight="1">
      <c r="B66" s="206"/>
      <c r="C66" s="584"/>
      <c r="D66" s="584"/>
      <c r="E66" s="584"/>
      <c r="F66" s="584"/>
      <c r="G66" s="584"/>
      <c r="H66" s="584"/>
      <c r="I66" s="585"/>
      <c r="J66" s="294"/>
      <c r="K66" s="295"/>
      <c r="L66" s="295"/>
      <c r="M66" s="473"/>
      <c r="N66" s="295"/>
      <c r="O66" s="295"/>
      <c r="P66" s="296"/>
      <c r="Q66" s="578"/>
      <c r="R66" s="579"/>
      <c r="S66" s="579"/>
      <c r="T66" s="579"/>
      <c r="U66" s="579"/>
      <c r="V66" s="579"/>
      <c r="W66" s="579"/>
      <c r="X66" s="579"/>
      <c r="Y66" s="579"/>
      <c r="Z66" s="580"/>
      <c r="AA66" s="573"/>
      <c r="AB66" s="295"/>
      <c r="AC66" s="295"/>
      <c r="AD66" s="295"/>
      <c r="AE66" s="295"/>
      <c r="AF66" s="295"/>
      <c r="AG66" s="296"/>
      <c r="AH66" s="40"/>
    </row>
    <row r="67" spans="2:34" ht="15" customHeight="1">
      <c r="B67" s="39"/>
      <c r="C67" s="442" t="s">
        <v>110</v>
      </c>
      <c r="D67" s="443"/>
      <c r="E67" s="442" t="s">
        <v>109</v>
      </c>
      <c r="F67" s="444"/>
      <c r="G67" s="444"/>
      <c r="H67" s="444"/>
      <c r="I67" s="443"/>
      <c r="J67" s="12" t="s">
        <v>218</v>
      </c>
      <c r="K67" s="5"/>
      <c r="L67" s="5"/>
      <c r="M67" s="5"/>
      <c r="N67" s="451"/>
      <c r="O67" s="451"/>
      <c r="P67" s="452"/>
      <c r="Q67" s="425" t="s">
        <v>14</v>
      </c>
      <c r="R67" s="425"/>
      <c r="S67" s="425"/>
      <c r="T67" s="425"/>
      <c r="U67" s="425"/>
      <c r="V67" s="426"/>
      <c r="W67" s="574" t="s">
        <v>226</v>
      </c>
      <c r="X67" s="425"/>
      <c r="Y67" s="425"/>
      <c r="Z67" s="450"/>
      <c r="AA67" s="449" t="s">
        <v>307</v>
      </c>
      <c r="AB67" s="425"/>
      <c r="AC67" s="425"/>
      <c r="AD67" s="425"/>
      <c r="AE67" s="425"/>
      <c r="AF67" s="425"/>
      <c r="AG67" s="450"/>
      <c r="AH67" s="40"/>
    </row>
    <row r="68" spans="2:34" ht="18" customHeight="1">
      <c r="B68" s="206"/>
      <c r="C68" s="445"/>
      <c r="D68" s="315"/>
      <c r="E68" s="314"/>
      <c r="F68" s="314"/>
      <c r="G68" s="314"/>
      <c r="H68" s="314"/>
      <c r="I68" s="315"/>
      <c r="J68" s="245"/>
      <c r="K68" s="246"/>
      <c r="L68" s="246"/>
      <c r="M68" s="246"/>
      <c r="N68" s="246"/>
      <c r="O68" s="246"/>
      <c r="P68" s="247"/>
      <c r="Q68" s="317" t="str">
        <f>IF(Campeonato=2,"",IF(Grupo=1,"",' Datos de Organizadores '!Q31))</f>
        <v/>
      </c>
      <c r="R68" s="318"/>
      <c r="S68" s="318"/>
      <c r="T68" s="318"/>
      <c r="U68" s="318"/>
      <c r="V68" s="319"/>
      <c r="W68" s="604" t="str">
        <f>CLASE</f>
        <v/>
      </c>
      <c r="X68" s="605"/>
      <c r="Y68" s="605"/>
      <c r="Z68" s="606"/>
      <c r="AA68" s="163"/>
      <c r="AB68" s="159"/>
      <c r="AC68" s="19"/>
      <c r="AD68" s="19"/>
      <c r="AE68" s="19"/>
      <c r="AF68" s="19"/>
      <c r="AG68" s="166"/>
      <c r="AH68" s="40"/>
    </row>
    <row r="69" spans="2:34" ht="15" customHeight="1">
      <c r="B69" s="206"/>
      <c r="C69" s="207" t="s">
        <v>217</v>
      </c>
      <c r="D69" s="116"/>
      <c r="E69" s="116"/>
      <c r="F69" s="116"/>
      <c r="G69" s="116"/>
      <c r="H69" s="117"/>
      <c r="I69" s="110"/>
      <c r="J69" s="14" t="s">
        <v>326</v>
      </c>
      <c r="K69" s="5"/>
      <c r="L69" s="5"/>
      <c r="M69" s="5"/>
      <c r="N69" s="5"/>
      <c r="O69" s="105"/>
      <c r="P69" s="200"/>
      <c r="Q69" s="320"/>
      <c r="R69" s="321"/>
      <c r="S69" s="321"/>
      <c r="T69" s="321"/>
      <c r="U69" s="321"/>
      <c r="V69" s="322"/>
      <c r="W69" s="607"/>
      <c r="X69" s="607"/>
      <c r="Y69" s="607"/>
      <c r="Z69" s="608"/>
      <c r="AA69" s="163"/>
      <c r="AB69" s="205"/>
      <c r="AC69" s="167"/>
      <c r="AD69" s="164"/>
      <c r="AE69" s="164"/>
      <c r="AF69" s="164"/>
      <c r="AG69" s="165"/>
      <c r="AH69" s="40"/>
    </row>
    <row r="70" spans="2:34" ht="18" customHeight="1">
      <c r="B70" s="39"/>
      <c r="C70" s="569">
        <f>IF(Turbo=2,VALUE(CILINDRADA),ROUND(VALUE(CILINDRADA)*1.7,0))</f>
        <v>0</v>
      </c>
      <c r="D70" s="570"/>
      <c r="E70" s="570"/>
      <c r="F70" s="570"/>
      <c r="G70" s="570"/>
      <c r="H70" s="570"/>
      <c r="I70" s="571"/>
      <c r="J70" s="611"/>
      <c r="K70" s="612"/>
      <c r="L70" s="612"/>
      <c r="M70" s="612"/>
      <c r="N70" s="612"/>
      <c r="O70" s="612"/>
      <c r="P70" s="613"/>
      <c r="Q70" s="323"/>
      <c r="R70" s="324"/>
      <c r="S70" s="324"/>
      <c r="T70" s="324"/>
      <c r="U70" s="324"/>
      <c r="V70" s="325"/>
      <c r="W70" s="609"/>
      <c r="X70" s="609"/>
      <c r="Y70" s="609"/>
      <c r="Z70" s="610"/>
      <c r="AA70" s="160"/>
      <c r="AB70" s="161"/>
      <c r="AC70" s="161"/>
      <c r="AD70" s="161"/>
      <c r="AE70" s="161"/>
      <c r="AF70" s="161"/>
      <c r="AG70" s="162"/>
      <c r="AH70" s="40"/>
    </row>
    <row r="71" spans="2:34" ht="3.75" customHeight="1">
      <c r="B71" s="39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29"/>
      <c r="AF71" s="129"/>
      <c r="AG71" s="129"/>
      <c r="AH71" s="40"/>
    </row>
    <row r="72" spans="2:34" ht="20.100000000000001" hidden="1" customHeight="1">
      <c r="B72" s="39"/>
      <c r="C72" s="446" t="s">
        <v>208</v>
      </c>
      <c r="D72" s="447"/>
      <c r="E72" s="447"/>
      <c r="F72" s="447"/>
      <c r="G72" s="447"/>
      <c r="H72" s="447"/>
      <c r="I72" s="447"/>
      <c r="J72" s="447"/>
      <c r="K72" s="447"/>
      <c r="L72" s="447"/>
      <c r="M72" s="447"/>
      <c r="N72" s="447"/>
      <c r="O72" s="447"/>
      <c r="P72" s="447"/>
      <c r="Q72" s="447"/>
      <c r="R72" s="447"/>
      <c r="S72" s="447"/>
      <c r="T72" s="447"/>
      <c r="U72" s="447"/>
      <c r="V72" s="447"/>
      <c r="W72" s="447"/>
      <c r="X72" s="447"/>
      <c r="Y72" s="447"/>
      <c r="Z72" s="447"/>
      <c r="AA72" s="447"/>
      <c r="AB72" s="447"/>
      <c r="AC72" s="447"/>
      <c r="AD72" s="447"/>
      <c r="AE72" s="447"/>
      <c r="AF72" s="447"/>
      <c r="AG72" s="448"/>
      <c r="AH72" s="40"/>
    </row>
    <row r="73" spans="2:34" ht="3.75" hidden="1" customHeight="1">
      <c r="B73" s="3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40"/>
    </row>
    <row r="74" spans="2:34" ht="18" hidden="1" customHeight="1">
      <c r="B74" s="39"/>
      <c r="C74" s="422" t="s">
        <v>206</v>
      </c>
      <c r="D74" s="423"/>
      <c r="E74" s="423"/>
      <c r="F74" s="423"/>
      <c r="G74" s="423"/>
      <c r="H74" s="423"/>
      <c r="I74" s="423"/>
      <c r="J74" s="423"/>
      <c r="K74" s="423"/>
      <c r="L74" s="423"/>
      <c r="M74" s="423"/>
      <c r="N74" s="423"/>
      <c r="O74" s="423"/>
      <c r="P74" s="423"/>
      <c r="Q74" s="423"/>
      <c r="R74" s="423"/>
      <c r="S74" s="423"/>
      <c r="T74" s="423"/>
      <c r="U74" s="423"/>
      <c r="V74" s="423"/>
      <c r="W74" s="423"/>
      <c r="X74" s="423"/>
      <c r="Y74" s="423"/>
      <c r="Z74" s="423"/>
      <c r="AA74" s="423"/>
      <c r="AB74" s="423"/>
      <c r="AC74" s="423"/>
      <c r="AD74" s="423"/>
      <c r="AE74" s="423"/>
      <c r="AF74" s="423"/>
      <c r="AG74" s="424"/>
      <c r="AH74" s="40"/>
    </row>
    <row r="75" spans="2:34" ht="15.75" hidden="1" customHeight="1">
      <c r="B75" s="39"/>
      <c r="C75" s="94" t="s">
        <v>180</v>
      </c>
      <c r="D75" s="19"/>
      <c r="E75" s="387"/>
      <c r="F75" s="387"/>
      <c r="G75" s="387"/>
      <c r="H75" s="387"/>
      <c r="I75" s="387"/>
      <c r="J75" s="387"/>
      <c r="K75" s="387"/>
      <c r="L75" s="387"/>
      <c r="M75" s="387"/>
      <c r="N75" s="387"/>
      <c r="O75" s="387"/>
      <c r="P75" s="388"/>
      <c r="Q75" s="453" t="s">
        <v>181</v>
      </c>
      <c r="R75" s="454"/>
      <c r="S75" s="454"/>
      <c r="T75" s="454"/>
      <c r="U75" s="454"/>
      <c r="V75" s="454"/>
      <c r="W75" s="454"/>
      <c r="X75" s="454"/>
      <c r="Y75" s="454"/>
      <c r="Z75" s="454"/>
      <c r="AA75" s="454"/>
      <c r="AB75" s="454"/>
      <c r="AC75" s="454"/>
      <c r="AD75" s="454"/>
      <c r="AE75" s="454"/>
      <c r="AF75" s="454"/>
      <c r="AG75" s="455"/>
      <c r="AH75" s="40"/>
    </row>
    <row r="76" spans="2:34" ht="15.75" hidden="1" customHeight="1">
      <c r="B76" s="39"/>
      <c r="C76" s="94" t="s">
        <v>182</v>
      </c>
      <c r="D76" s="19"/>
      <c r="E76" s="387"/>
      <c r="F76" s="387"/>
      <c r="G76" s="387"/>
      <c r="H76" s="387"/>
      <c r="I76" s="387"/>
      <c r="J76" s="387"/>
      <c r="K76" s="387"/>
      <c r="L76" s="387"/>
      <c r="M76" s="387"/>
      <c r="N76" s="387"/>
      <c r="O76" s="387"/>
      <c r="P76" s="388"/>
      <c r="Q76" s="456"/>
      <c r="R76" s="457"/>
      <c r="S76" s="457"/>
      <c r="T76" s="457"/>
      <c r="U76" s="457"/>
      <c r="V76" s="457"/>
      <c r="W76" s="457"/>
      <c r="X76" s="457"/>
      <c r="Y76" s="457"/>
      <c r="Z76" s="457"/>
      <c r="AA76" s="457"/>
      <c r="AB76" s="457"/>
      <c r="AC76" s="457"/>
      <c r="AD76" s="457"/>
      <c r="AE76" s="457"/>
      <c r="AF76" s="457"/>
      <c r="AG76" s="458"/>
      <c r="AH76" s="40"/>
    </row>
    <row r="77" spans="2:34" ht="15.75" hidden="1" customHeight="1">
      <c r="B77" s="39"/>
      <c r="C77" s="94" t="s">
        <v>183</v>
      </c>
      <c r="D77" s="19"/>
      <c r="E77" s="387"/>
      <c r="F77" s="387"/>
      <c r="G77" s="387"/>
      <c r="H77" s="387"/>
      <c r="I77" s="387"/>
      <c r="J77" s="387"/>
      <c r="K77" s="387"/>
      <c r="L77" s="387"/>
      <c r="M77" s="387"/>
      <c r="N77" s="387"/>
      <c r="O77" s="387"/>
      <c r="P77" s="388"/>
      <c r="Q77" s="5"/>
      <c r="R77" s="5"/>
      <c r="S77" s="411"/>
      <c r="T77" s="411"/>
      <c r="U77" s="411"/>
      <c r="V77" s="411"/>
      <c r="W77" s="411"/>
      <c r="X77" s="411"/>
      <c r="Y77" s="411"/>
      <c r="Z77" s="411"/>
      <c r="AA77" s="411"/>
      <c r="AB77" s="411"/>
      <c r="AC77" s="411"/>
      <c r="AD77" s="411"/>
      <c r="AE77" s="411"/>
      <c r="AF77" s="411"/>
      <c r="AG77" s="6"/>
      <c r="AH77" s="40"/>
    </row>
    <row r="78" spans="2:34" ht="15.75" hidden="1" customHeight="1">
      <c r="B78" s="39"/>
      <c r="C78" s="94" t="s">
        <v>184</v>
      </c>
      <c r="D78" s="19"/>
      <c r="E78" s="387"/>
      <c r="F78" s="387"/>
      <c r="G78" s="387"/>
      <c r="H78" s="387"/>
      <c r="I78" s="387"/>
      <c r="J78" s="387"/>
      <c r="K78" s="387"/>
      <c r="L78" s="387"/>
      <c r="M78" s="387"/>
      <c r="N78" s="387"/>
      <c r="O78" s="387"/>
      <c r="P78" s="388"/>
      <c r="Q78" s="5"/>
      <c r="R78" s="5"/>
      <c r="S78" s="412"/>
      <c r="T78" s="412"/>
      <c r="U78" s="412"/>
      <c r="V78" s="412"/>
      <c r="W78" s="412"/>
      <c r="X78" s="412"/>
      <c r="Y78" s="412"/>
      <c r="Z78" s="412"/>
      <c r="AA78" s="412"/>
      <c r="AB78" s="412"/>
      <c r="AC78" s="412"/>
      <c r="AD78" s="412"/>
      <c r="AE78" s="412"/>
      <c r="AF78" s="412"/>
      <c r="AG78" s="6"/>
      <c r="AH78" s="40"/>
    </row>
    <row r="79" spans="2:34" ht="15.75" hidden="1" customHeight="1">
      <c r="B79" s="39"/>
      <c r="C79" s="601" t="s">
        <v>185</v>
      </c>
      <c r="D79" s="602"/>
      <c r="E79" s="395"/>
      <c r="F79" s="395"/>
      <c r="G79" s="95" t="s">
        <v>5</v>
      </c>
      <c r="H79" s="96"/>
      <c r="I79" s="395"/>
      <c r="J79" s="395"/>
      <c r="K79" s="395"/>
      <c r="L79" s="395"/>
      <c r="M79" s="395"/>
      <c r="N79" s="395"/>
      <c r="O79" s="395"/>
      <c r="P79" s="491"/>
      <c r="Q79" s="96"/>
      <c r="R79" s="96"/>
      <c r="S79" s="97"/>
      <c r="T79" s="98"/>
      <c r="U79" s="98"/>
      <c r="V79" s="98"/>
      <c r="W79" s="97"/>
      <c r="X79" s="98"/>
      <c r="Y79" s="97"/>
      <c r="Z79" s="98"/>
      <c r="AA79" s="97"/>
      <c r="AB79" s="98"/>
      <c r="AC79" s="98"/>
      <c r="AD79" s="98"/>
      <c r="AE79" s="98"/>
      <c r="AF79" s="98"/>
      <c r="AG79" s="99"/>
      <c r="AH79" s="40"/>
    </row>
    <row r="80" spans="2:34" ht="6.75" customHeight="1">
      <c r="B80" s="3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40"/>
    </row>
    <row r="81" spans="2:36" ht="20.100000000000001" customHeight="1">
      <c r="B81" s="39"/>
      <c r="C81" s="408" t="s">
        <v>16</v>
      </c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  <c r="AA81" s="409"/>
      <c r="AB81" s="409"/>
      <c r="AC81" s="409"/>
      <c r="AD81" s="409"/>
      <c r="AE81" s="409"/>
      <c r="AF81" s="409"/>
      <c r="AG81" s="410"/>
      <c r="AH81" s="40"/>
    </row>
    <row r="82" spans="2:36" ht="3" customHeight="1">
      <c r="B82" s="3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40"/>
    </row>
    <row r="83" spans="2:36" ht="9" customHeight="1">
      <c r="B83" s="39"/>
      <c r="C83" s="385" t="s">
        <v>273</v>
      </c>
      <c r="D83" s="381">
        <f>VLOOKUP(' Derechos de Inscripción '!C16,' Datos de Organizadores '!$A$3:$M$10,12)</f>
        <v>44351</v>
      </c>
      <c r="E83" s="381"/>
      <c r="F83" s="382"/>
      <c r="G83" s="389" t="s">
        <v>281</v>
      </c>
      <c r="H83" s="390"/>
      <c r="I83" s="390"/>
      <c r="J83" s="391"/>
      <c r="K83" s="285" t="s">
        <v>373</v>
      </c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7"/>
      <c r="AC83" s="436" t="s">
        <v>193</v>
      </c>
      <c r="AD83" s="437"/>
      <c r="AE83" s="437"/>
      <c r="AF83" s="437"/>
      <c r="AG83" s="438"/>
      <c r="AH83" s="40"/>
    </row>
    <row r="84" spans="2:36" ht="6" customHeight="1">
      <c r="B84" s="39"/>
      <c r="C84" s="386"/>
      <c r="D84" s="383"/>
      <c r="E84" s="383"/>
      <c r="F84" s="384"/>
      <c r="G84" s="392"/>
      <c r="H84" s="393"/>
      <c r="I84" s="393"/>
      <c r="J84" s="394"/>
      <c r="K84" s="288"/>
      <c r="L84" s="289"/>
      <c r="M84" s="289"/>
      <c r="N84" s="289"/>
      <c r="O84" s="289"/>
      <c r="P84" s="289"/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90"/>
      <c r="AC84" s="439"/>
      <c r="AD84" s="440"/>
      <c r="AE84" s="440"/>
      <c r="AF84" s="440"/>
      <c r="AG84" s="441"/>
      <c r="AH84" s="40"/>
    </row>
    <row r="85" spans="2:36" ht="3" hidden="1" customHeight="1">
      <c r="B85" s="39"/>
      <c r="C85" s="4"/>
      <c r="D85" s="5"/>
      <c r="E85" s="5"/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9"/>
      <c r="AD85" s="5"/>
      <c r="AE85" s="5"/>
      <c r="AF85" s="5"/>
      <c r="AG85" s="6"/>
      <c r="AH85" s="40"/>
    </row>
    <row r="86" spans="2:36" ht="3" customHeight="1">
      <c r="B86" s="39"/>
      <c r="C86" s="363">
        <f>IF(' Datos de Organizadores '!P4=2,' Derechos de Inscripción '!J29*2,' Derechos de Inscripción '!J29)</f>
        <v>175</v>
      </c>
      <c r="D86" s="364"/>
      <c r="E86" s="364"/>
      <c r="F86" s="365"/>
      <c r="G86" s="427">
        <f>50+C86</f>
        <v>225</v>
      </c>
      <c r="H86" s="428"/>
      <c r="I86" s="428"/>
      <c r="J86" s="429"/>
      <c r="K86" s="416" t="s">
        <v>374</v>
      </c>
      <c r="L86" s="417"/>
      <c r="M86" s="418"/>
      <c r="N86" s="402">
        <v>3856</v>
      </c>
      <c r="O86" s="402"/>
      <c r="P86" s="402"/>
      <c r="Q86" s="402"/>
      <c r="R86" s="273"/>
      <c r="S86" s="273"/>
      <c r="T86" s="273"/>
      <c r="U86" s="273"/>
      <c r="V86" s="417" t="s">
        <v>375</v>
      </c>
      <c r="W86" s="417"/>
      <c r="X86" s="417"/>
      <c r="Y86" s="417"/>
      <c r="Z86" s="417"/>
      <c r="AA86" s="417"/>
      <c r="AB86" s="418"/>
      <c r="AC86" s="372"/>
      <c r="AD86" s="373"/>
      <c r="AE86" s="373"/>
      <c r="AF86" s="373"/>
      <c r="AG86" s="374"/>
      <c r="AH86" s="40"/>
    </row>
    <row r="87" spans="2:36" ht="9" customHeight="1">
      <c r="B87" s="39"/>
      <c r="C87" s="366"/>
      <c r="D87" s="367"/>
      <c r="E87" s="367"/>
      <c r="F87" s="368"/>
      <c r="G87" s="430"/>
      <c r="H87" s="431"/>
      <c r="I87" s="431"/>
      <c r="J87" s="432"/>
      <c r="K87" s="416"/>
      <c r="L87" s="417"/>
      <c r="M87" s="418"/>
      <c r="N87" s="402"/>
      <c r="O87" s="402"/>
      <c r="P87" s="402"/>
      <c r="Q87" s="402"/>
      <c r="R87" s="404">
        <v>49</v>
      </c>
      <c r="S87" s="402"/>
      <c r="T87" s="402"/>
      <c r="U87" s="405"/>
      <c r="V87" s="417"/>
      <c r="W87" s="417"/>
      <c r="X87" s="417"/>
      <c r="Y87" s="417"/>
      <c r="Z87" s="417"/>
      <c r="AA87" s="417"/>
      <c r="AB87" s="418"/>
      <c r="AC87" s="375"/>
      <c r="AD87" s="376"/>
      <c r="AE87" s="376"/>
      <c r="AF87" s="376"/>
      <c r="AG87" s="377"/>
      <c r="AH87" s="40"/>
    </row>
    <row r="88" spans="2:36" ht="9" customHeight="1">
      <c r="B88" s="39"/>
      <c r="C88" s="366"/>
      <c r="D88" s="367"/>
      <c r="E88" s="367"/>
      <c r="F88" s="368"/>
      <c r="G88" s="430"/>
      <c r="H88" s="431"/>
      <c r="I88" s="431"/>
      <c r="J88" s="432"/>
      <c r="K88" s="416"/>
      <c r="L88" s="417"/>
      <c r="M88" s="418"/>
      <c r="N88" s="402"/>
      <c r="O88" s="402"/>
      <c r="P88" s="402"/>
      <c r="Q88" s="402"/>
      <c r="R88" s="404"/>
      <c r="S88" s="402"/>
      <c r="T88" s="402"/>
      <c r="U88" s="405"/>
      <c r="V88" s="417"/>
      <c r="W88" s="417"/>
      <c r="X88" s="417"/>
      <c r="Y88" s="417"/>
      <c r="Z88" s="417"/>
      <c r="AA88" s="417"/>
      <c r="AB88" s="418"/>
      <c r="AC88" s="375"/>
      <c r="AD88" s="376"/>
      <c r="AE88" s="376"/>
      <c r="AF88" s="376"/>
      <c r="AG88" s="377"/>
      <c r="AH88" s="40"/>
    </row>
    <row r="89" spans="2:36" ht="18" customHeight="1">
      <c r="B89" s="39"/>
      <c r="C89" s="366"/>
      <c r="D89" s="367"/>
      <c r="E89" s="367"/>
      <c r="F89" s="368"/>
      <c r="G89" s="430"/>
      <c r="H89" s="431"/>
      <c r="I89" s="431"/>
      <c r="J89" s="432"/>
      <c r="K89" s="416"/>
      <c r="L89" s="417"/>
      <c r="M89" s="418"/>
      <c r="N89" s="402"/>
      <c r="O89" s="402"/>
      <c r="P89" s="402"/>
      <c r="Q89" s="402"/>
      <c r="R89" s="404"/>
      <c r="S89" s="402"/>
      <c r="T89" s="402"/>
      <c r="U89" s="405"/>
      <c r="V89" s="417"/>
      <c r="W89" s="417"/>
      <c r="X89" s="417"/>
      <c r="Y89" s="417"/>
      <c r="Z89" s="417"/>
      <c r="AA89" s="417"/>
      <c r="AB89" s="418"/>
      <c r="AC89" s="375"/>
      <c r="AD89" s="376"/>
      <c r="AE89" s="376"/>
      <c r="AF89" s="376"/>
      <c r="AG89" s="377"/>
      <c r="AH89" s="40"/>
    </row>
    <row r="90" spans="2:36" ht="3" customHeight="1">
      <c r="B90" s="39"/>
      <c r="C90" s="369"/>
      <c r="D90" s="370"/>
      <c r="E90" s="370"/>
      <c r="F90" s="371"/>
      <c r="G90" s="433"/>
      <c r="H90" s="434"/>
      <c r="I90" s="434"/>
      <c r="J90" s="435"/>
      <c r="K90" s="419"/>
      <c r="L90" s="420"/>
      <c r="M90" s="421"/>
      <c r="N90" s="403"/>
      <c r="O90" s="403"/>
      <c r="P90" s="403"/>
      <c r="Q90" s="403"/>
      <c r="R90" s="406"/>
      <c r="S90" s="403"/>
      <c r="T90" s="403"/>
      <c r="U90" s="407"/>
      <c r="V90" s="420"/>
      <c r="W90" s="420"/>
      <c r="X90" s="420"/>
      <c r="Y90" s="420"/>
      <c r="Z90" s="420"/>
      <c r="AA90" s="420"/>
      <c r="AB90" s="421"/>
      <c r="AC90" s="378"/>
      <c r="AD90" s="379"/>
      <c r="AE90" s="379"/>
      <c r="AF90" s="379"/>
      <c r="AG90" s="380"/>
      <c r="AH90" s="40"/>
    </row>
    <row r="91" spans="2:36" ht="6" customHeight="1" thickBot="1">
      <c r="B91" s="39"/>
      <c r="C91" s="7"/>
      <c r="D91" s="90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415"/>
      <c r="R91" s="415"/>
      <c r="S91" s="415"/>
      <c r="T91" s="415"/>
      <c r="U91" s="415"/>
      <c r="V91" s="415"/>
      <c r="W91" s="415"/>
      <c r="X91" s="415"/>
      <c r="Y91" s="415"/>
      <c r="Z91" s="415"/>
      <c r="AA91" s="415"/>
      <c r="AB91" s="415"/>
      <c r="AC91" s="415"/>
      <c r="AD91" s="415"/>
      <c r="AE91" s="415"/>
      <c r="AF91" s="415"/>
      <c r="AG91" s="415"/>
      <c r="AH91" s="40"/>
    </row>
    <row r="92" spans="2:36" ht="14.1" customHeight="1">
      <c r="B92" s="148"/>
      <c r="C92" s="413" t="s">
        <v>369</v>
      </c>
      <c r="D92" s="413"/>
      <c r="E92" s="413"/>
      <c r="F92" s="413"/>
      <c r="G92" s="413"/>
      <c r="H92" s="413"/>
      <c r="I92" s="413"/>
      <c r="J92" s="413"/>
      <c r="K92" s="413"/>
      <c r="L92" s="413"/>
      <c r="M92" s="413"/>
      <c r="N92" s="413"/>
      <c r="O92" s="413"/>
      <c r="P92" s="413"/>
      <c r="Q92" s="413"/>
      <c r="R92" s="396"/>
      <c r="S92" s="397"/>
      <c r="T92" s="397"/>
      <c r="U92" s="397"/>
      <c r="V92" s="397"/>
      <c r="W92" s="397"/>
      <c r="X92" s="397"/>
      <c r="Y92" s="398"/>
      <c r="Z92" s="359"/>
      <c r="AA92" s="359"/>
      <c r="AB92" s="359"/>
      <c r="AC92" s="359"/>
      <c r="AD92" s="359"/>
      <c r="AE92" s="359"/>
      <c r="AF92" s="359"/>
      <c r="AG92" s="360"/>
      <c r="AH92" s="149"/>
      <c r="AI92" s="169"/>
      <c r="AJ92" s="78"/>
    </row>
    <row r="93" spans="2:36" ht="14.1" customHeight="1">
      <c r="B93" s="39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  <c r="R93" s="399"/>
      <c r="S93" s="400"/>
      <c r="T93" s="400"/>
      <c r="U93" s="400"/>
      <c r="V93" s="400"/>
      <c r="W93" s="400"/>
      <c r="X93" s="400"/>
      <c r="Y93" s="401"/>
      <c r="Z93" s="361"/>
      <c r="AA93" s="361"/>
      <c r="AB93" s="361"/>
      <c r="AC93" s="361"/>
      <c r="AD93" s="361"/>
      <c r="AE93" s="361"/>
      <c r="AF93" s="361"/>
      <c r="AG93" s="362"/>
      <c r="AH93" s="40"/>
      <c r="AI93" s="169"/>
      <c r="AJ93" s="78"/>
    </row>
    <row r="94" spans="2:36" ht="14.1" customHeight="1">
      <c r="B94" s="39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238"/>
      <c r="S94" s="237"/>
      <c r="T94" s="237"/>
      <c r="U94" s="237"/>
      <c r="V94" s="237"/>
      <c r="W94" s="237"/>
      <c r="X94" s="237"/>
      <c r="Y94" s="239"/>
      <c r="Z94" s="361"/>
      <c r="AA94" s="361"/>
      <c r="AB94" s="361"/>
      <c r="AC94" s="361"/>
      <c r="AD94" s="361"/>
      <c r="AE94" s="361"/>
      <c r="AF94" s="361"/>
      <c r="AG94" s="362"/>
      <c r="AH94" s="40"/>
      <c r="AI94" s="78"/>
      <c r="AJ94" s="78"/>
    </row>
    <row r="95" spans="2:36" ht="9.75" customHeight="1">
      <c r="B95" s="39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4"/>
      <c r="N95" s="414"/>
      <c r="O95" s="414"/>
      <c r="P95" s="414"/>
      <c r="Q95" s="414"/>
      <c r="R95" s="238"/>
      <c r="S95" s="237"/>
      <c r="T95" s="237"/>
      <c r="U95" s="237"/>
      <c r="V95" s="237"/>
      <c r="W95" s="237"/>
      <c r="X95" s="237"/>
      <c r="Y95" s="239"/>
      <c r="Z95" s="361"/>
      <c r="AA95" s="361"/>
      <c r="AB95" s="361"/>
      <c r="AC95" s="361"/>
      <c r="AD95" s="361"/>
      <c r="AE95" s="361"/>
      <c r="AF95" s="361"/>
      <c r="AG95" s="362"/>
      <c r="AH95" s="40"/>
      <c r="AI95" s="78"/>
      <c r="AJ95" s="78"/>
    </row>
    <row r="96" spans="2:36" ht="15" customHeight="1">
      <c r="B96" s="39"/>
      <c r="C96" s="414"/>
      <c r="D96" s="414"/>
      <c r="E96" s="414"/>
      <c r="F96" s="414"/>
      <c r="G96" s="414"/>
      <c r="H96" s="414"/>
      <c r="I96" s="414"/>
      <c r="J96" s="414"/>
      <c r="K96" s="414"/>
      <c r="L96" s="414"/>
      <c r="M96" s="414"/>
      <c r="N96" s="414"/>
      <c r="O96" s="414"/>
      <c r="P96" s="414"/>
      <c r="Q96" s="414"/>
      <c r="R96" s="238"/>
      <c r="S96" s="237"/>
      <c r="T96" s="237"/>
      <c r="U96" s="237"/>
      <c r="V96" s="237"/>
      <c r="W96" s="237"/>
      <c r="X96" s="237"/>
      <c r="Y96" s="239"/>
      <c r="Z96" s="361"/>
      <c r="AA96" s="361"/>
      <c r="AB96" s="361"/>
      <c r="AC96" s="361"/>
      <c r="AD96" s="361"/>
      <c r="AE96" s="361"/>
      <c r="AF96" s="361"/>
      <c r="AG96" s="362"/>
      <c r="AH96" s="40"/>
      <c r="AI96" s="78"/>
      <c r="AJ96" s="78"/>
    </row>
    <row r="97" spans="2:36" ht="12.75" customHeight="1">
      <c r="B97" s="39"/>
      <c r="C97" s="414"/>
      <c r="D97" s="414"/>
      <c r="E97" s="414"/>
      <c r="F97" s="414"/>
      <c r="G97" s="414"/>
      <c r="H97" s="414"/>
      <c r="I97" s="414"/>
      <c r="J97" s="414"/>
      <c r="K97" s="414"/>
      <c r="L97" s="414"/>
      <c r="M97" s="414"/>
      <c r="N97" s="414"/>
      <c r="O97" s="414"/>
      <c r="P97" s="414"/>
      <c r="Q97" s="414"/>
      <c r="R97" s="238"/>
      <c r="S97" s="237"/>
      <c r="T97" s="237"/>
      <c r="U97" s="237"/>
      <c r="V97" s="237"/>
      <c r="W97" s="237"/>
      <c r="X97" s="237"/>
      <c r="Y97" s="239"/>
      <c r="Z97" s="326" t="s">
        <v>207</v>
      </c>
      <c r="AA97" s="326"/>
      <c r="AB97" s="326"/>
      <c r="AC97" s="326"/>
      <c r="AD97" s="326"/>
      <c r="AE97" s="326"/>
      <c r="AF97" s="326"/>
      <c r="AG97" s="327"/>
      <c r="AH97" s="40"/>
      <c r="AI97" s="169"/>
    </row>
    <row r="98" spans="2:36" ht="12.75" customHeight="1" thickBot="1">
      <c r="B98" s="39"/>
      <c r="C98" s="414"/>
      <c r="D98" s="414"/>
      <c r="E98" s="414"/>
      <c r="F98" s="414"/>
      <c r="G98" s="414"/>
      <c r="H98" s="414"/>
      <c r="I98" s="414"/>
      <c r="J98" s="414"/>
      <c r="K98" s="414"/>
      <c r="L98" s="414"/>
      <c r="M98" s="414"/>
      <c r="N98" s="414"/>
      <c r="O98" s="414"/>
      <c r="P98" s="414"/>
      <c r="Q98" s="414"/>
      <c r="R98" s="240"/>
      <c r="S98" s="241"/>
      <c r="T98" s="241"/>
      <c r="U98" s="241"/>
      <c r="V98" s="241"/>
      <c r="W98" s="241"/>
      <c r="X98" s="241"/>
      <c r="Y98" s="242"/>
      <c r="Z98" s="357" t="s">
        <v>312</v>
      </c>
      <c r="AA98" s="357"/>
      <c r="AB98" s="357"/>
      <c r="AC98" s="357"/>
      <c r="AD98" s="357"/>
      <c r="AE98" s="357"/>
      <c r="AF98" s="357"/>
      <c r="AG98" s="358"/>
      <c r="AH98" s="40"/>
      <c r="AI98" s="169"/>
      <c r="AJ98" s="78"/>
    </row>
    <row r="99" spans="2:36" ht="5.25" customHeight="1">
      <c r="B99" s="39"/>
      <c r="C99" s="414"/>
      <c r="D99" s="414"/>
      <c r="E99" s="414"/>
      <c r="F99" s="414"/>
      <c r="G99" s="414"/>
      <c r="H99" s="414"/>
      <c r="I99" s="414"/>
      <c r="J99" s="414"/>
      <c r="K99" s="414"/>
      <c r="L99" s="414"/>
      <c r="M99" s="414"/>
      <c r="N99" s="414"/>
      <c r="O99" s="414"/>
      <c r="P99" s="414"/>
      <c r="Q99" s="414"/>
      <c r="R99" s="237"/>
      <c r="S99" s="237"/>
      <c r="T99" s="237"/>
      <c r="U99" s="237"/>
      <c r="V99" s="237"/>
      <c r="W99" s="237"/>
      <c r="X99" s="237"/>
      <c r="Y99" s="5"/>
      <c r="Z99" s="5"/>
      <c r="AA99" s="5"/>
      <c r="AB99" s="5"/>
      <c r="AC99" s="5"/>
      <c r="AD99" s="5"/>
      <c r="AE99" s="5"/>
      <c r="AF99" s="5"/>
      <c r="AG99" s="5"/>
      <c r="AH99" s="40"/>
      <c r="AI99" s="150"/>
    </row>
    <row r="100" spans="2:36" ht="3.75" customHeight="1">
      <c r="B100" s="39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71"/>
      <c r="AI100" s="150"/>
    </row>
    <row r="101" spans="2:36" ht="9.75" hidden="1" customHeight="1">
      <c r="B101" s="39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147"/>
      <c r="Z101" s="147"/>
      <c r="AA101" s="147"/>
      <c r="AB101" s="147"/>
      <c r="AC101" s="147"/>
      <c r="AD101" s="147"/>
      <c r="AE101" s="147"/>
      <c r="AF101" s="147"/>
      <c r="AG101" s="179"/>
      <c r="AH101" s="40"/>
      <c r="AI101" s="150"/>
    </row>
    <row r="102" spans="2:36" ht="7.5" hidden="1" customHeight="1">
      <c r="B102" s="39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147"/>
      <c r="Z102" s="147"/>
      <c r="AA102" s="147"/>
      <c r="AB102" s="147"/>
      <c r="AC102" s="147"/>
      <c r="AD102" s="147"/>
      <c r="AE102" s="147"/>
      <c r="AF102" s="147"/>
      <c r="AG102" s="179"/>
      <c r="AH102" s="40"/>
      <c r="AI102" s="150"/>
    </row>
    <row r="103" spans="2:36" ht="0.75" customHeight="1">
      <c r="B103" s="39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147"/>
      <c r="Z103" s="147"/>
      <c r="AA103" s="147"/>
      <c r="AB103" s="147"/>
      <c r="AC103" s="147"/>
      <c r="AD103" s="147"/>
      <c r="AE103" s="147"/>
      <c r="AF103" s="147"/>
      <c r="AG103" s="193"/>
      <c r="AH103" s="40"/>
      <c r="AI103" s="150"/>
    </row>
    <row r="104" spans="2:36" ht="3.75" hidden="1" customHeight="1">
      <c r="B104" s="39"/>
      <c r="C104" s="5"/>
      <c r="D104" s="1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78"/>
      <c r="AH104" s="40"/>
      <c r="AI104" s="150"/>
    </row>
    <row r="105" spans="2:36" ht="1.5" customHeight="1">
      <c r="B105" s="39"/>
      <c r="C105" s="5"/>
      <c r="D105" s="1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71"/>
      <c r="AI105" s="150"/>
    </row>
    <row r="106" spans="2:36" ht="15.75" hidden="1" customHeight="1">
      <c r="B106" s="126"/>
      <c r="C106" s="96"/>
      <c r="D106" s="127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118"/>
      <c r="R106" s="118"/>
      <c r="S106" s="118"/>
      <c r="T106" s="118"/>
      <c r="U106" s="118"/>
      <c r="V106" s="118"/>
      <c r="W106" s="118"/>
      <c r="X106" s="118"/>
      <c r="Y106" s="124"/>
      <c r="Z106" s="124"/>
      <c r="AA106" s="124"/>
      <c r="AB106" s="124"/>
      <c r="AC106" s="124"/>
      <c r="AD106" s="124"/>
      <c r="AE106" s="124"/>
      <c r="AF106" s="124"/>
      <c r="AG106" s="178"/>
      <c r="AH106" s="128"/>
      <c r="AI106" s="150"/>
    </row>
    <row r="107" spans="2:36" ht="15.75" hidden="1" customHeight="1">
      <c r="B107" s="39"/>
      <c r="C107" s="5"/>
      <c r="D107" s="1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78"/>
      <c r="AH107" s="40"/>
      <c r="AI107" s="150"/>
    </row>
    <row r="108" spans="2:36" ht="15.75" hidden="1" customHeight="1">
      <c r="B108" s="39"/>
      <c r="C108" s="5"/>
      <c r="D108" s="1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78"/>
      <c r="AH108" s="40"/>
      <c r="AI108" s="150"/>
    </row>
    <row r="109" spans="2:36" ht="15.75" hidden="1" customHeight="1">
      <c r="B109" s="39"/>
      <c r="C109" s="5"/>
      <c r="D109" s="1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78"/>
      <c r="AH109" s="40"/>
      <c r="AI109" s="150"/>
    </row>
    <row r="110" spans="2:36" ht="15.75" hidden="1" customHeight="1">
      <c r="B110" s="39"/>
      <c r="C110" s="5"/>
      <c r="D110" s="1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78"/>
      <c r="AH110" s="40"/>
      <c r="AI110" s="150"/>
    </row>
    <row r="111" spans="2:36" ht="15.75" hidden="1" customHeight="1">
      <c r="B111" s="39"/>
      <c r="C111" s="5"/>
      <c r="D111" s="1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78"/>
      <c r="AH111" s="40"/>
      <c r="AI111" s="150"/>
    </row>
    <row r="112" spans="2:36" ht="15.75" hidden="1" customHeight="1">
      <c r="B112" s="39"/>
      <c r="C112" s="5"/>
      <c r="D112" s="1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78"/>
      <c r="AH112" s="40"/>
      <c r="AI112" s="150"/>
    </row>
    <row r="113" spans="2:35" ht="15.75" hidden="1" customHeight="1">
      <c r="B113" s="126"/>
      <c r="C113" s="96"/>
      <c r="D113" s="127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80"/>
      <c r="AH113" s="128"/>
      <c r="AI113" s="150"/>
    </row>
    <row r="114" spans="2:35" ht="0.75" customHeight="1">
      <c r="B114" s="183"/>
      <c r="C114" s="151"/>
      <c r="D114" s="151"/>
      <c r="E114" s="151"/>
      <c r="F114" s="151"/>
      <c r="G114" s="152"/>
      <c r="H114" s="152"/>
      <c r="I114" s="152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81"/>
      <c r="AH114" s="181"/>
      <c r="AI114" s="78"/>
    </row>
    <row r="115" spans="2:35" ht="15" customHeight="1">
      <c r="B115" s="18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 t="b">
        <v>0</v>
      </c>
      <c r="AH115" s="244">
        <v>33970</v>
      </c>
    </row>
    <row r="116" spans="2:35" ht="11.25" customHeight="1">
      <c r="B116" s="39"/>
      <c r="C116" s="5"/>
      <c r="D116" s="5"/>
      <c r="E116" s="5"/>
      <c r="F116" s="5"/>
      <c r="G116" s="356">
        <v>41291.042360185187</v>
      </c>
      <c r="H116" s="356"/>
      <c r="I116" s="356"/>
      <c r="J116" s="356"/>
      <c r="K116" s="45"/>
      <c r="L116" s="316" t="s">
        <v>216</v>
      </c>
      <c r="M116" s="316"/>
      <c r="N116" s="316"/>
      <c r="O116" s="316"/>
      <c r="P116" s="316"/>
      <c r="Q116" s="316"/>
      <c r="R116" s="316"/>
      <c r="S116" s="316"/>
      <c r="T116" s="316"/>
      <c r="U116" s="316"/>
      <c r="V116" s="316"/>
      <c r="W116" s="316"/>
      <c r="X116" s="316"/>
      <c r="Y116" s="316"/>
      <c r="Z116" s="45"/>
      <c r="AA116" s="45"/>
      <c r="AB116" s="45"/>
      <c r="AC116" s="45"/>
      <c r="AD116" s="45"/>
      <c r="AE116" s="45"/>
      <c r="AF116" s="45"/>
      <c r="AG116" s="45"/>
      <c r="AH116" s="40"/>
    </row>
    <row r="117" spans="2:35" ht="5.25" customHeight="1">
      <c r="B117" s="3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40"/>
    </row>
    <row r="118" spans="2:35" ht="15" customHeight="1">
      <c r="B118" s="39"/>
      <c r="C118" s="5"/>
      <c r="D118" s="5"/>
      <c r="E118" s="5"/>
      <c r="F118" s="5"/>
      <c r="G118" s="45"/>
      <c r="H118" s="45"/>
      <c r="I118" s="45"/>
      <c r="J118" s="45"/>
      <c r="K118" s="45"/>
      <c r="L118" s="303" t="str">
        <f>L14</f>
        <v>RALLYES REGULARIDAD 2021</v>
      </c>
      <c r="M118" s="303"/>
      <c r="N118" s="303"/>
      <c r="O118" s="303"/>
      <c r="P118" s="303"/>
      <c r="Q118" s="303"/>
      <c r="R118" s="303"/>
      <c r="S118" s="303"/>
      <c r="T118" s="303"/>
      <c r="U118" s="303"/>
      <c r="V118" s="303"/>
      <c r="W118" s="303"/>
      <c r="X118" s="303"/>
      <c r="Y118" s="303"/>
      <c r="Z118" s="45"/>
      <c r="AA118" s="45"/>
      <c r="AB118" s="45"/>
      <c r="AC118" s="45"/>
      <c r="AD118" s="45"/>
      <c r="AE118" s="45"/>
      <c r="AF118" s="45"/>
      <c r="AG118" s="45"/>
      <c r="AH118" s="40"/>
    </row>
    <row r="119" spans="2:35" ht="3.75" customHeight="1">
      <c r="B119" s="39"/>
      <c r="C119" s="5"/>
      <c r="D119" s="5"/>
      <c r="E119" s="5"/>
      <c r="F119" s="5"/>
      <c r="G119" s="5"/>
      <c r="H119" s="130"/>
      <c r="I119" s="130"/>
      <c r="J119" s="130"/>
      <c r="K119" s="130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130"/>
      <c r="AA119" s="130"/>
      <c r="AB119" s="130"/>
      <c r="AC119" s="130"/>
      <c r="AD119" s="130"/>
      <c r="AE119" s="130"/>
      <c r="AF119" s="130"/>
      <c r="AG119" s="130"/>
      <c r="AH119" s="40"/>
    </row>
    <row r="120" spans="2:35" ht="4.5" customHeight="1">
      <c r="B120" s="41">
        <v>3</v>
      </c>
      <c r="C120" s="5"/>
      <c r="D120" s="5"/>
      <c r="E120" s="5"/>
      <c r="F120" s="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0"/>
    </row>
    <row r="121" spans="2:35" ht="10.5" customHeight="1">
      <c r="B121" s="41"/>
      <c r="C121" s="328" t="s">
        <v>21</v>
      </c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29"/>
      <c r="P121" s="329"/>
      <c r="Q121" s="329"/>
      <c r="R121" s="329"/>
      <c r="S121" s="329"/>
      <c r="T121" s="329"/>
      <c r="U121" s="329"/>
      <c r="V121" s="329"/>
      <c r="W121" s="329"/>
      <c r="X121" s="298"/>
      <c r="Y121" s="104"/>
      <c r="Z121" s="328" t="s">
        <v>189</v>
      </c>
      <c r="AA121" s="329"/>
      <c r="AB121" s="329"/>
      <c r="AC121" s="329"/>
      <c r="AD121" s="329"/>
      <c r="AE121" s="329"/>
      <c r="AF121" s="329"/>
      <c r="AG121" s="298"/>
      <c r="AH121" s="40"/>
    </row>
    <row r="122" spans="2:35" ht="6.75" customHeight="1">
      <c r="B122" s="41"/>
      <c r="C122" s="722" t="str">
        <f>C18</f>
        <v>7 RALLYE VALLE DEL ALMANZORA - SIERRA FILABRES</v>
      </c>
      <c r="D122" s="723"/>
      <c r="E122" s="723"/>
      <c r="F122" s="723"/>
      <c r="G122" s="723"/>
      <c r="H122" s="723"/>
      <c r="I122" s="723"/>
      <c r="J122" s="723"/>
      <c r="K122" s="723"/>
      <c r="L122" s="723"/>
      <c r="M122" s="723"/>
      <c r="N122" s="723"/>
      <c r="O122" s="723"/>
      <c r="P122" s="723"/>
      <c r="Q122" s="723"/>
      <c r="R122" s="723"/>
      <c r="S122" s="723"/>
      <c r="T122" s="723"/>
      <c r="U122" s="723"/>
      <c r="V122" s="723"/>
      <c r="W122" s="723"/>
      <c r="X122" s="724"/>
      <c r="Y122" s="104"/>
      <c r="Z122" s="344" t="str">
        <f>Z18</f>
        <v>11-12/06/21</v>
      </c>
      <c r="AA122" s="345"/>
      <c r="AB122" s="345"/>
      <c r="AC122" s="345"/>
      <c r="AD122" s="345"/>
      <c r="AE122" s="345"/>
      <c r="AF122" s="345"/>
      <c r="AG122" s="346"/>
      <c r="AH122" s="40"/>
    </row>
    <row r="123" spans="2:35" ht="13.5" customHeight="1">
      <c r="B123" s="41"/>
      <c r="C123" s="725"/>
      <c r="D123" s="726"/>
      <c r="E123" s="726"/>
      <c r="F123" s="726"/>
      <c r="G123" s="726"/>
      <c r="H123" s="726"/>
      <c r="I123" s="726"/>
      <c r="J123" s="726"/>
      <c r="K123" s="726"/>
      <c r="L123" s="726"/>
      <c r="M123" s="726"/>
      <c r="N123" s="726"/>
      <c r="O123" s="726"/>
      <c r="P123" s="726"/>
      <c r="Q123" s="726"/>
      <c r="R123" s="726"/>
      <c r="S123" s="726"/>
      <c r="T123" s="726"/>
      <c r="U123" s="726"/>
      <c r="V123" s="726"/>
      <c r="W123" s="726"/>
      <c r="X123" s="727"/>
      <c r="Y123" s="104"/>
      <c r="Z123" s="347"/>
      <c r="AA123" s="348"/>
      <c r="AB123" s="348"/>
      <c r="AC123" s="348"/>
      <c r="AD123" s="348"/>
      <c r="AE123" s="348"/>
      <c r="AF123" s="348"/>
      <c r="AG123" s="349"/>
      <c r="AH123" s="40"/>
    </row>
    <row r="124" spans="2:35" ht="13.5" customHeight="1" thickBot="1">
      <c r="B124" s="41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76"/>
      <c r="AA124" s="176"/>
      <c r="AB124" s="176"/>
      <c r="AC124" s="176"/>
      <c r="AD124" s="176"/>
      <c r="AE124" s="176"/>
      <c r="AF124" s="176"/>
      <c r="AG124" s="176"/>
      <c r="AH124" s="40"/>
    </row>
    <row r="125" spans="2:35" ht="6.75" customHeight="1">
      <c r="B125" s="39"/>
      <c r="C125" s="284" t="s">
        <v>187</v>
      </c>
      <c r="D125" s="284"/>
      <c r="E125" s="284"/>
      <c r="F125" s="284"/>
      <c r="G125" s="331" t="str">
        <f>CONCATENATE(D44," ",L44," ",V44)</f>
        <v xml:space="preserve">  </v>
      </c>
      <c r="H125" s="331"/>
      <c r="I125" s="331"/>
      <c r="J125" s="331"/>
      <c r="K125" s="331"/>
      <c r="L125" s="331"/>
      <c r="M125" s="331"/>
      <c r="N125" s="331"/>
      <c r="O125" s="331"/>
      <c r="P125" s="331"/>
      <c r="Q125" s="331"/>
      <c r="R125" s="331"/>
      <c r="S125" s="331"/>
      <c r="T125" s="331"/>
      <c r="U125" s="331"/>
      <c r="V125" s="331"/>
      <c r="W125" s="331"/>
      <c r="X125" s="331"/>
      <c r="Y125" s="196"/>
      <c r="Z125" s="350" t="s">
        <v>284</v>
      </c>
      <c r="AA125" s="351"/>
      <c r="AB125" s="351"/>
      <c r="AC125" s="352"/>
      <c r="AD125" s="187"/>
      <c r="AE125" s="332" t="s">
        <v>179</v>
      </c>
      <c r="AF125" s="333"/>
      <c r="AG125" s="334"/>
      <c r="AH125" s="40"/>
    </row>
    <row r="126" spans="2:35" ht="6.75" customHeight="1" thickBot="1">
      <c r="B126" s="39"/>
      <c r="C126" s="284"/>
      <c r="D126" s="284"/>
      <c r="E126" s="284"/>
      <c r="F126" s="284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331"/>
      <c r="Y126" s="196"/>
      <c r="Z126" s="353"/>
      <c r="AA126" s="354"/>
      <c r="AB126" s="354"/>
      <c r="AC126" s="355"/>
      <c r="AD126" s="187"/>
      <c r="AE126" s="335"/>
      <c r="AF126" s="336"/>
      <c r="AG126" s="337"/>
      <c r="AH126" s="40"/>
    </row>
    <row r="127" spans="2:35" ht="6.75" customHeight="1">
      <c r="B127" s="39"/>
      <c r="C127" s="284"/>
      <c r="D127" s="284"/>
      <c r="E127" s="284"/>
      <c r="F127" s="284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  <c r="T127" s="331"/>
      <c r="U127" s="331"/>
      <c r="V127" s="331"/>
      <c r="W127" s="331"/>
      <c r="X127" s="331"/>
      <c r="Y127" s="196"/>
      <c r="Z127" s="304" t="str">
        <f>CONCATENATE(Q68," ",U68)</f>
        <v xml:space="preserve"> </v>
      </c>
      <c r="AA127" s="305"/>
      <c r="AB127" s="305"/>
      <c r="AC127" s="306"/>
      <c r="AD127" s="188"/>
      <c r="AE127" s="338">
        <f>AE25</f>
        <v>0</v>
      </c>
      <c r="AF127" s="339"/>
      <c r="AG127" s="340"/>
      <c r="AH127" s="40"/>
    </row>
    <row r="128" spans="2:35" ht="6.75" customHeight="1">
      <c r="B128" s="39"/>
      <c r="C128" s="185"/>
      <c r="D128" s="185"/>
      <c r="E128" s="185"/>
      <c r="F128" s="185"/>
      <c r="G128" s="185"/>
      <c r="H128" s="185"/>
      <c r="I128" s="185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307"/>
      <c r="AA128" s="308"/>
      <c r="AB128" s="308"/>
      <c r="AC128" s="309"/>
      <c r="AD128" s="188"/>
      <c r="AE128" s="338"/>
      <c r="AF128" s="339"/>
      <c r="AG128" s="340"/>
      <c r="AH128" s="40"/>
    </row>
    <row r="129" spans="1:36" ht="6.75" customHeight="1">
      <c r="B129" s="39"/>
      <c r="C129" s="283" t="s">
        <v>267</v>
      </c>
      <c r="D129" s="283"/>
      <c r="E129" s="283"/>
      <c r="F129" s="283"/>
      <c r="G129" s="330" t="str">
        <f>CONCATENATE(C64," ",C66)</f>
        <v xml:space="preserve"> </v>
      </c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194"/>
      <c r="Z129" s="307"/>
      <c r="AA129" s="308"/>
      <c r="AB129" s="308"/>
      <c r="AC129" s="309"/>
      <c r="AD129" s="188"/>
      <c r="AE129" s="338"/>
      <c r="AF129" s="339"/>
      <c r="AG129" s="340"/>
      <c r="AH129" s="40"/>
    </row>
    <row r="130" spans="1:36" ht="6.75" customHeight="1">
      <c r="B130" s="39"/>
      <c r="C130" s="283"/>
      <c r="D130" s="283"/>
      <c r="E130" s="283"/>
      <c r="F130" s="283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0"/>
      <c r="T130" s="330"/>
      <c r="U130" s="330"/>
      <c r="V130" s="330"/>
      <c r="W130" s="330"/>
      <c r="X130" s="330"/>
      <c r="Y130" s="194"/>
      <c r="Z130" s="307"/>
      <c r="AA130" s="308"/>
      <c r="AB130" s="308"/>
      <c r="AC130" s="309"/>
      <c r="AD130" s="188"/>
      <c r="AE130" s="338"/>
      <c r="AF130" s="339"/>
      <c r="AG130" s="340"/>
      <c r="AH130" s="40"/>
    </row>
    <row r="131" spans="1:36" ht="6" customHeight="1">
      <c r="B131" s="39"/>
      <c r="C131" s="283"/>
      <c r="D131" s="283"/>
      <c r="E131" s="283"/>
      <c r="F131" s="283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330"/>
      <c r="S131" s="330"/>
      <c r="T131" s="330"/>
      <c r="U131" s="330"/>
      <c r="V131" s="330"/>
      <c r="W131" s="330"/>
      <c r="X131" s="330"/>
      <c r="Y131" s="194"/>
      <c r="Z131" s="307"/>
      <c r="AA131" s="308"/>
      <c r="AB131" s="308"/>
      <c r="AC131" s="309"/>
      <c r="AD131" s="188"/>
      <c r="AE131" s="338"/>
      <c r="AF131" s="339"/>
      <c r="AG131" s="340"/>
      <c r="AH131" s="40"/>
    </row>
    <row r="132" spans="1:36" ht="6" customHeight="1" thickBot="1">
      <c r="B132" s="39"/>
      <c r="C132" s="283"/>
      <c r="D132" s="283"/>
      <c r="E132" s="283"/>
      <c r="F132" s="283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195"/>
      <c r="Z132" s="310"/>
      <c r="AA132" s="311"/>
      <c r="AB132" s="311"/>
      <c r="AC132" s="312"/>
      <c r="AD132" s="188"/>
      <c r="AE132" s="341"/>
      <c r="AF132" s="342"/>
      <c r="AG132" s="343"/>
      <c r="AH132" s="40"/>
    </row>
    <row r="133" spans="1:36" ht="5.25" customHeight="1">
      <c r="B133" s="41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76"/>
      <c r="AA133" s="176"/>
      <c r="AB133" s="176"/>
      <c r="AC133" s="176"/>
      <c r="AD133" s="176"/>
      <c r="AE133" s="176"/>
      <c r="AF133" s="176"/>
      <c r="AG133" s="176"/>
      <c r="AH133" s="40"/>
    </row>
    <row r="134" spans="1:36" ht="4.5" customHeight="1">
      <c r="B134" s="41"/>
      <c r="C134" s="21"/>
      <c r="D134" s="21"/>
      <c r="E134" s="21"/>
      <c r="F134" s="21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21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40"/>
    </row>
    <row r="135" spans="1:36" ht="22.5" customHeight="1">
      <c r="A135" s="150"/>
      <c r="B135" s="39"/>
      <c r="C135" s="291" t="s">
        <v>234</v>
      </c>
      <c r="D135" s="292"/>
      <c r="E135" s="292"/>
      <c r="F135" s="292"/>
      <c r="G135" s="292"/>
      <c r="H135" s="292"/>
      <c r="I135" s="292"/>
      <c r="J135" s="292"/>
      <c r="K135" s="292"/>
      <c r="L135" s="292"/>
      <c r="M135" s="292"/>
      <c r="N135" s="292"/>
      <c r="O135" s="292"/>
      <c r="P135" s="292"/>
      <c r="Q135" s="292"/>
      <c r="R135" s="292"/>
      <c r="S135" s="292"/>
      <c r="T135" s="292"/>
      <c r="U135" s="292"/>
      <c r="V135" s="292"/>
      <c r="W135" s="292"/>
      <c r="X135" s="292"/>
      <c r="Y135" s="292"/>
      <c r="Z135" s="292"/>
      <c r="AA135" s="292"/>
      <c r="AB135" s="292"/>
      <c r="AC135" s="292"/>
      <c r="AD135" s="292"/>
      <c r="AE135" s="292"/>
      <c r="AF135" s="292"/>
      <c r="AG135" s="292"/>
      <c r="AH135" s="40"/>
    </row>
    <row r="136" spans="1:36" ht="3" customHeight="1">
      <c r="A136" s="150"/>
      <c r="B136" s="39"/>
      <c r="C136" s="171"/>
      <c r="D136" s="171"/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40"/>
    </row>
    <row r="137" spans="1:36" s="78" customFormat="1" ht="12" customHeight="1">
      <c r="A137" s="150"/>
      <c r="B137" s="39"/>
      <c r="C137" s="293" t="s">
        <v>236</v>
      </c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40"/>
    </row>
    <row r="138" spans="1:36" s="78" customFormat="1" ht="12" customHeight="1">
      <c r="A138" s="150"/>
      <c r="B138" s="39"/>
      <c r="C138" s="168"/>
      <c r="D138" s="313" t="s">
        <v>299</v>
      </c>
      <c r="E138" s="313"/>
      <c r="F138" s="313"/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  <c r="T138" s="313"/>
      <c r="U138" s="313"/>
      <c r="V138" s="313"/>
      <c r="W138" s="313"/>
      <c r="X138" s="313"/>
      <c r="Y138" s="313"/>
      <c r="Z138" s="313"/>
      <c r="AA138" s="313"/>
      <c r="AB138" s="313"/>
      <c r="AC138" s="313"/>
      <c r="AD138" s="313"/>
      <c r="AE138" s="313"/>
      <c r="AF138" s="313"/>
      <c r="AG138" s="168"/>
      <c r="AH138" s="40"/>
    </row>
    <row r="139" spans="1:36" s="78" customFormat="1" ht="15" customHeight="1">
      <c r="A139" s="150"/>
      <c r="B139" s="39"/>
      <c r="C139" s="280" t="s">
        <v>237</v>
      </c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  <c r="P139" s="282"/>
      <c r="Q139" s="274" t="s">
        <v>187</v>
      </c>
      <c r="R139" s="275"/>
      <c r="S139" s="275"/>
      <c r="T139" s="275"/>
      <c r="U139" s="275"/>
      <c r="V139" s="275"/>
      <c r="W139" s="275"/>
      <c r="X139" s="275"/>
      <c r="Y139" s="276"/>
      <c r="Z139" s="277" t="s">
        <v>228</v>
      </c>
      <c r="AA139" s="278"/>
      <c r="AB139" s="278"/>
      <c r="AC139" s="278"/>
      <c r="AD139" s="278"/>
      <c r="AE139" s="278"/>
      <c r="AF139" s="278"/>
      <c r="AG139" s="279"/>
      <c r="AH139" s="40"/>
    </row>
    <row r="140" spans="1:36" s="78" customFormat="1" ht="15" customHeight="1">
      <c r="A140" s="150"/>
      <c r="B140" s="39"/>
      <c r="C140" s="590" t="s">
        <v>283</v>
      </c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2"/>
      <c r="Q140" s="614" t="s">
        <v>276</v>
      </c>
      <c r="R140" s="615"/>
      <c r="S140" s="597"/>
      <c r="T140" s="597"/>
      <c r="U140" s="597"/>
      <c r="V140" s="597"/>
      <c r="W140" s="597"/>
      <c r="X140" s="597"/>
      <c r="Y140" s="598"/>
      <c r="Z140" s="614" t="s">
        <v>276</v>
      </c>
      <c r="AA140" s="615"/>
      <c r="AB140" s="597"/>
      <c r="AC140" s="597"/>
      <c r="AD140" s="597"/>
      <c r="AE140" s="597"/>
      <c r="AF140" s="597"/>
      <c r="AG140" s="598"/>
      <c r="AH140" s="40"/>
    </row>
    <row r="141" spans="1:36" s="78" customFormat="1" ht="15" customHeight="1">
      <c r="A141" s="150"/>
      <c r="B141" s="39"/>
      <c r="C141" s="590" t="s">
        <v>277</v>
      </c>
      <c r="D141" s="591"/>
      <c r="E141" s="591"/>
      <c r="F141" s="591"/>
      <c r="G141" s="591"/>
      <c r="H141" s="591"/>
      <c r="I141" s="591"/>
      <c r="J141" s="591"/>
      <c r="K141" s="591"/>
      <c r="L141" s="591"/>
      <c r="M141" s="591"/>
      <c r="N141" s="591"/>
      <c r="O141" s="591"/>
      <c r="P141" s="592"/>
      <c r="Q141" s="593" t="s">
        <v>235</v>
      </c>
      <c r="R141" s="594"/>
      <c r="S141" s="594"/>
      <c r="T141" s="594"/>
      <c r="U141" s="594"/>
      <c r="V141" s="594"/>
      <c r="W141" s="594"/>
      <c r="X141" s="594"/>
      <c r="Y141" s="595"/>
      <c r="Z141" s="596" t="s">
        <v>235</v>
      </c>
      <c r="AA141" s="597"/>
      <c r="AB141" s="597"/>
      <c r="AC141" s="597"/>
      <c r="AD141" s="597"/>
      <c r="AE141" s="597"/>
      <c r="AF141" s="597"/>
      <c r="AG141" s="598"/>
      <c r="AH141" s="40"/>
    </row>
    <row r="142" spans="1:36" s="78" customFormat="1" ht="15" customHeight="1">
      <c r="A142" s="150"/>
      <c r="B142" s="39"/>
      <c r="C142" s="590" t="s">
        <v>278</v>
      </c>
      <c r="D142" s="591"/>
      <c r="E142" s="591"/>
      <c r="F142" s="591"/>
      <c r="G142" s="591"/>
      <c r="H142" s="591"/>
      <c r="I142" s="591"/>
      <c r="J142" s="591"/>
      <c r="K142" s="591"/>
      <c r="L142" s="591"/>
      <c r="M142" s="591"/>
      <c r="N142" s="591"/>
      <c r="O142" s="591"/>
      <c r="P142" s="592"/>
      <c r="Q142" s="593" t="s">
        <v>235</v>
      </c>
      <c r="R142" s="594"/>
      <c r="S142" s="594"/>
      <c r="T142" s="594"/>
      <c r="U142" s="594"/>
      <c r="V142" s="594"/>
      <c r="W142" s="594"/>
      <c r="X142" s="594"/>
      <c r="Y142" s="595"/>
      <c r="Z142" s="596" t="s">
        <v>235</v>
      </c>
      <c r="AA142" s="597"/>
      <c r="AB142" s="597"/>
      <c r="AC142" s="597"/>
      <c r="AD142" s="597"/>
      <c r="AE142" s="597"/>
      <c r="AF142" s="597"/>
      <c r="AG142" s="598"/>
      <c r="AH142" s="40"/>
    </row>
    <row r="143" spans="1:36" s="78" customFormat="1" ht="15" customHeight="1">
      <c r="A143" s="150"/>
      <c r="B143" s="39"/>
      <c r="C143" s="590" t="s">
        <v>279</v>
      </c>
      <c r="D143" s="591"/>
      <c r="E143" s="591"/>
      <c r="F143" s="591"/>
      <c r="G143" s="591"/>
      <c r="H143" s="591"/>
      <c r="I143" s="591"/>
      <c r="J143" s="591"/>
      <c r="K143" s="591"/>
      <c r="L143" s="591"/>
      <c r="M143" s="591"/>
      <c r="N143" s="591"/>
      <c r="O143" s="591"/>
      <c r="P143" s="592"/>
      <c r="Q143" s="593" t="s">
        <v>235</v>
      </c>
      <c r="R143" s="594"/>
      <c r="S143" s="594"/>
      <c r="T143" s="594"/>
      <c r="U143" s="594"/>
      <c r="V143" s="594"/>
      <c r="W143" s="594"/>
      <c r="X143" s="594"/>
      <c r="Y143" s="595"/>
      <c r="Z143" s="596" t="s">
        <v>235</v>
      </c>
      <c r="AA143" s="597"/>
      <c r="AB143" s="597"/>
      <c r="AC143" s="597"/>
      <c r="AD143" s="597"/>
      <c r="AE143" s="597"/>
      <c r="AF143" s="597"/>
      <c r="AG143" s="598"/>
      <c r="AH143" s="40"/>
    </row>
    <row r="144" spans="1:36" customFormat="1" ht="6" customHeight="1">
      <c r="A144" s="150"/>
      <c r="B144" s="189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  <c r="AA144" s="190"/>
      <c r="AB144" s="190"/>
      <c r="AC144" s="190"/>
      <c r="AD144" s="190"/>
      <c r="AE144" s="190"/>
      <c r="AF144" s="190"/>
      <c r="AG144" s="190"/>
      <c r="AH144" s="191"/>
      <c r="AI144" s="78"/>
      <c r="AJ144" s="78"/>
    </row>
    <row r="145" spans="1:36" s="78" customFormat="1" ht="15" customHeight="1">
      <c r="A145" s="150"/>
      <c r="B145" s="39"/>
      <c r="C145" s="626" t="s">
        <v>376</v>
      </c>
      <c r="D145" s="627"/>
      <c r="E145" s="627"/>
      <c r="F145" s="627"/>
      <c r="G145" s="627"/>
      <c r="H145" s="627"/>
      <c r="I145" s="627"/>
      <c r="J145" s="627"/>
      <c r="K145" s="627"/>
      <c r="L145" s="628"/>
      <c r="M145" s="616" t="s">
        <v>238</v>
      </c>
      <c r="N145" s="616"/>
      <c r="O145" s="616"/>
      <c r="P145" s="616"/>
      <c r="Q145" s="596"/>
      <c r="R145" s="597"/>
      <c r="S145" s="597"/>
      <c r="T145" s="597"/>
      <c r="U145" s="597"/>
      <c r="V145" s="597"/>
      <c r="W145" s="597"/>
      <c r="X145" s="597"/>
      <c r="Y145" s="598"/>
      <c r="Z145" s="596"/>
      <c r="AA145" s="597"/>
      <c r="AB145" s="597"/>
      <c r="AC145" s="597"/>
      <c r="AD145" s="597"/>
      <c r="AE145" s="597"/>
      <c r="AF145" s="597"/>
      <c r="AG145" s="598"/>
      <c r="AH145" s="40"/>
    </row>
    <row r="146" spans="1:36" s="78" customFormat="1" ht="15" customHeight="1">
      <c r="A146" s="150"/>
      <c r="B146" s="39"/>
      <c r="C146" s="629"/>
      <c r="D146" s="630"/>
      <c r="E146" s="630"/>
      <c r="F146" s="630"/>
      <c r="G146" s="630"/>
      <c r="H146" s="630"/>
      <c r="I146" s="630"/>
      <c r="J146" s="630"/>
      <c r="K146" s="630"/>
      <c r="L146" s="631"/>
      <c r="M146" s="616" t="s">
        <v>107</v>
      </c>
      <c r="N146" s="616"/>
      <c r="O146" s="616"/>
      <c r="P146" s="616"/>
      <c r="Q146" s="596"/>
      <c r="R146" s="597"/>
      <c r="S146" s="597"/>
      <c r="T146" s="597"/>
      <c r="U146" s="597"/>
      <c r="V146" s="597"/>
      <c r="W146" s="597"/>
      <c r="X146" s="597"/>
      <c r="Y146" s="598"/>
      <c r="Z146" s="596"/>
      <c r="AA146" s="597"/>
      <c r="AB146" s="597"/>
      <c r="AC146" s="597"/>
      <c r="AD146" s="597"/>
      <c r="AE146" s="597"/>
      <c r="AF146" s="597"/>
      <c r="AG146" s="598"/>
      <c r="AH146" s="40"/>
    </row>
    <row r="147" spans="1:36" s="78" customFormat="1" ht="15" customHeight="1">
      <c r="A147" s="150"/>
      <c r="B147" s="39"/>
      <c r="C147" s="632"/>
      <c r="D147" s="633"/>
      <c r="E147" s="633"/>
      <c r="F147" s="633"/>
      <c r="G147" s="633"/>
      <c r="H147" s="633"/>
      <c r="I147" s="633"/>
      <c r="J147" s="633"/>
      <c r="K147" s="633"/>
      <c r="L147" s="634"/>
      <c r="M147" s="616" t="s">
        <v>108</v>
      </c>
      <c r="N147" s="616"/>
      <c r="O147" s="616"/>
      <c r="P147" s="616"/>
      <c r="Q147" s="596"/>
      <c r="R147" s="597"/>
      <c r="S147" s="597"/>
      <c r="T147" s="597"/>
      <c r="U147" s="597"/>
      <c r="V147" s="597"/>
      <c r="W147" s="597"/>
      <c r="X147" s="597"/>
      <c r="Y147" s="598"/>
      <c r="Z147" s="596"/>
      <c r="AA147" s="597"/>
      <c r="AB147" s="597"/>
      <c r="AC147" s="597"/>
      <c r="AD147" s="597"/>
      <c r="AE147" s="597"/>
      <c r="AF147" s="597"/>
      <c r="AG147" s="598"/>
      <c r="AH147" s="40"/>
    </row>
    <row r="148" spans="1:36" customFormat="1" ht="6" customHeight="1">
      <c r="A148" s="150"/>
      <c r="B148" s="189"/>
      <c r="M148" s="192"/>
      <c r="N148" s="192"/>
      <c r="O148" s="192"/>
      <c r="P148" s="192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  <c r="AB148" s="190"/>
      <c r="AC148" s="190"/>
      <c r="AD148" s="190"/>
      <c r="AE148" s="190"/>
      <c r="AF148" s="190"/>
      <c r="AG148" s="190"/>
      <c r="AH148" s="191"/>
      <c r="AI148" s="78"/>
      <c r="AJ148" s="78"/>
    </row>
    <row r="149" spans="1:36" s="78" customFormat="1" ht="15" customHeight="1">
      <c r="A149" s="150"/>
      <c r="B149" s="39"/>
      <c r="C149" s="617" t="s">
        <v>318</v>
      </c>
      <c r="D149" s="618"/>
      <c r="E149" s="618"/>
      <c r="F149" s="618"/>
      <c r="G149" s="618"/>
      <c r="H149" s="618"/>
      <c r="I149" s="618"/>
      <c r="J149" s="618"/>
      <c r="K149" s="618"/>
      <c r="L149" s="619"/>
      <c r="M149" s="616" t="s">
        <v>238</v>
      </c>
      <c r="N149" s="616"/>
      <c r="O149" s="616"/>
      <c r="P149" s="616"/>
      <c r="Q149" s="596"/>
      <c r="R149" s="597"/>
      <c r="S149" s="597"/>
      <c r="T149" s="597"/>
      <c r="U149" s="597"/>
      <c r="V149" s="597"/>
      <c r="W149" s="597"/>
      <c r="X149" s="597"/>
      <c r="Y149" s="598"/>
      <c r="Z149" s="596"/>
      <c r="AA149" s="597"/>
      <c r="AB149" s="597"/>
      <c r="AC149" s="597"/>
      <c r="AD149" s="597"/>
      <c r="AE149" s="597"/>
      <c r="AF149" s="597"/>
      <c r="AG149" s="598"/>
      <c r="AH149" s="40"/>
    </row>
    <row r="150" spans="1:36" s="78" customFormat="1" ht="15" customHeight="1">
      <c r="A150" s="150"/>
      <c r="B150" s="39"/>
      <c r="C150" s="620"/>
      <c r="D150" s="621"/>
      <c r="E150" s="621"/>
      <c r="F150" s="621"/>
      <c r="G150" s="621"/>
      <c r="H150" s="621"/>
      <c r="I150" s="621"/>
      <c r="J150" s="621"/>
      <c r="K150" s="621"/>
      <c r="L150" s="622"/>
      <c r="M150" s="616" t="s">
        <v>107</v>
      </c>
      <c r="N150" s="616"/>
      <c r="O150" s="616"/>
      <c r="P150" s="616"/>
      <c r="Q150" s="596"/>
      <c r="R150" s="597"/>
      <c r="S150" s="597"/>
      <c r="T150" s="597"/>
      <c r="U150" s="597"/>
      <c r="V150" s="597"/>
      <c r="W150" s="597"/>
      <c r="X150" s="597"/>
      <c r="Y150" s="598"/>
      <c r="Z150" s="596"/>
      <c r="AA150" s="597"/>
      <c r="AB150" s="597"/>
      <c r="AC150" s="597"/>
      <c r="AD150" s="597"/>
      <c r="AE150" s="597"/>
      <c r="AF150" s="597"/>
      <c r="AG150" s="598"/>
      <c r="AH150" s="40"/>
    </row>
    <row r="151" spans="1:36" s="78" customFormat="1" ht="15" customHeight="1">
      <c r="A151" s="150"/>
      <c r="B151" s="39"/>
      <c r="C151" s="623"/>
      <c r="D151" s="624"/>
      <c r="E151" s="624"/>
      <c r="F151" s="624"/>
      <c r="G151" s="624"/>
      <c r="H151" s="624"/>
      <c r="I151" s="624"/>
      <c r="J151" s="624"/>
      <c r="K151" s="624"/>
      <c r="L151" s="625"/>
      <c r="M151" s="616" t="s">
        <v>108</v>
      </c>
      <c r="N151" s="616"/>
      <c r="O151" s="616"/>
      <c r="P151" s="616"/>
      <c r="Q151" s="596"/>
      <c r="R151" s="597"/>
      <c r="S151" s="597"/>
      <c r="T151" s="597"/>
      <c r="U151" s="597"/>
      <c r="V151" s="597"/>
      <c r="W151" s="597"/>
      <c r="X151" s="597"/>
      <c r="Y151" s="598"/>
      <c r="Z151" s="596"/>
      <c r="AA151" s="597"/>
      <c r="AB151" s="597"/>
      <c r="AC151" s="597"/>
      <c r="AD151" s="597"/>
      <c r="AE151" s="597"/>
      <c r="AF151" s="597"/>
      <c r="AG151" s="598"/>
      <c r="AH151" s="40"/>
    </row>
    <row r="152" spans="1:36" ht="15" customHeight="1">
      <c r="A152" s="150"/>
      <c r="B152" s="39"/>
      <c r="C152" s="637" t="s">
        <v>239</v>
      </c>
      <c r="D152" s="637"/>
      <c r="E152" s="637"/>
      <c r="F152" s="637"/>
      <c r="G152" s="637"/>
      <c r="H152" s="637"/>
      <c r="I152" s="637"/>
      <c r="J152" s="637"/>
      <c r="K152" s="637"/>
      <c r="L152" s="637"/>
      <c r="M152" s="616" t="s">
        <v>238</v>
      </c>
      <c r="N152" s="616"/>
      <c r="O152" s="616"/>
      <c r="P152" s="616"/>
      <c r="Q152" s="596"/>
      <c r="R152" s="597"/>
      <c r="S152" s="597"/>
      <c r="T152" s="597"/>
      <c r="U152" s="597"/>
      <c r="V152" s="597"/>
      <c r="W152" s="597"/>
      <c r="X152" s="597"/>
      <c r="Y152" s="598"/>
      <c r="Z152" s="596"/>
      <c r="AA152" s="597"/>
      <c r="AB152" s="597"/>
      <c r="AC152" s="597"/>
      <c r="AD152" s="597"/>
      <c r="AE152" s="597"/>
      <c r="AF152" s="597"/>
      <c r="AG152" s="598"/>
      <c r="AH152" s="40"/>
    </row>
    <row r="153" spans="1:36" customFormat="1" ht="6" customHeight="1">
      <c r="A153" s="150"/>
      <c r="B153" s="189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A153" s="190"/>
      <c r="AB153" s="190"/>
      <c r="AC153" s="190"/>
      <c r="AD153" s="190"/>
      <c r="AE153" s="190"/>
      <c r="AF153" s="190"/>
      <c r="AG153" s="190"/>
      <c r="AH153" s="191"/>
      <c r="AI153" s="78"/>
      <c r="AJ153" s="78"/>
    </row>
    <row r="154" spans="1:36" ht="15" customHeight="1">
      <c r="A154" s="150"/>
      <c r="B154" s="39"/>
      <c r="C154" s="635" t="s">
        <v>240</v>
      </c>
      <c r="D154" s="636"/>
      <c r="E154" s="636"/>
      <c r="F154" s="636"/>
      <c r="G154" s="636"/>
      <c r="H154" s="636"/>
      <c r="I154" s="636"/>
      <c r="J154" s="636"/>
      <c r="K154" s="636"/>
      <c r="L154" s="636"/>
      <c r="M154" s="636"/>
      <c r="N154" s="636"/>
      <c r="O154" s="636"/>
      <c r="P154" s="636"/>
      <c r="Q154" s="636"/>
      <c r="R154" s="636"/>
      <c r="S154" s="636"/>
      <c r="T154" s="636"/>
      <c r="U154" s="636"/>
      <c r="V154" s="636"/>
      <c r="W154" s="636"/>
      <c r="X154" s="636"/>
      <c r="Y154" s="636"/>
      <c r="Z154" s="636"/>
      <c r="AA154" s="636"/>
      <c r="AB154" s="636"/>
      <c r="AC154" s="636"/>
      <c r="AD154" s="636"/>
      <c r="AE154" s="636"/>
      <c r="AF154" s="636"/>
      <c r="AG154" s="636"/>
      <c r="AH154" s="40"/>
    </row>
    <row r="155" spans="1:36" customFormat="1" ht="6" customHeight="1">
      <c r="A155" s="150"/>
      <c r="B155" s="189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A155" s="190"/>
      <c r="AB155" s="190"/>
      <c r="AC155" s="190"/>
      <c r="AD155" s="190"/>
      <c r="AE155" s="190"/>
      <c r="AF155" s="190"/>
      <c r="AG155" s="190"/>
      <c r="AH155" s="191"/>
      <c r="AI155" s="78"/>
      <c r="AJ155" s="78"/>
    </row>
    <row r="156" spans="1:36" ht="15" customHeight="1">
      <c r="A156" s="150"/>
      <c r="B156" s="39"/>
      <c r="C156" s="644" t="s">
        <v>241</v>
      </c>
      <c r="D156" s="645"/>
      <c r="E156" s="646"/>
      <c r="F156" s="644" t="s">
        <v>187</v>
      </c>
      <c r="G156" s="645"/>
      <c r="H156" s="645"/>
      <c r="I156" s="645"/>
      <c r="J156" s="645"/>
      <c r="K156" s="646"/>
      <c r="L156" s="644" t="s">
        <v>228</v>
      </c>
      <c r="M156" s="645"/>
      <c r="N156" s="645"/>
      <c r="O156" s="645"/>
      <c r="P156" s="646"/>
      <c r="Q156" s="644" t="s">
        <v>242</v>
      </c>
      <c r="R156" s="645"/>
      <c r="S156" s="645"/>
      <c r="T156" s="645"/>
      <c r="U156" s="646"/>
      <c r="V156" s="644" t="s">
        <v>187</v>
      </c>
      <c r="W156" s="645"/>
      <c r="X156" s="645"/>
      <c r="Y156" s="645"/>
      <c r="Z156" s="645"/>
      <c r="AA156" s="646"/>
      <c r="AB156" s="644" t="s">
        <v>228</v>
      </c>
      <c r="AC156" s="645"/>
      <c r="AD156" s="645"/>
      <c r="AE156" s="645"/>
      <c r="AF156" s="645"/>
      <c r="AG156" s="646"/>
      <c r="AH156" s="40"/>
    </row>
    <row r="157" spans="1:36" ht="15" customHeight="1">
      <c r="B157" s="39"/>
      <c r="C157" s="638" t="s">
        <v>243</v>
      </c>
      <c r="D157" s="639"/>
      <c r="E157" s="640"/>
      <c r="F157" s="596"/>
      <c r="G157" s="597"/>
      <c r="H157" s="597"/>
      <c r="I157" s="597"/>
      <c r="J157" s="597"/>
      <c r="K157" s="598"/>
      <c r="L157" s="596"/>
      <c r="M157" s="597"/>
      <c r="N157" s="597"/>
      <c r="O157" s="597"/>
      <c r="P157" s="597"/>
      <c r="Q157" s="638" t="s">
        <v>243</v>
      </c>
      <c r="R157" s="639"/>
      <c r="S157" s="639"/>
      <c r="T157" s="639"/>
      <c r="U157" s="640"/>
      <c r="V157" s="596"/>
      <c r="W157" s="597"/>
      <c r="X157" s="597"/>
      <c r="Y157" s="597"/>
      <c r="Z157" s="597"/>
      <c r="AA157" s="598"/>
      <c r="AB157" s="596"/>
      <c r="AC157" s="597"/>
      <c r="AD157" s="597"/>
      <c r="AE157" s="597"/>
      <c r="AF157" s="597"/>
      <c r="AG157" s="598"/>
      <c r="AH157" s="40"/>
    </row>
    <row r="158" spans="1:36" ht="15" customHeight="1">
      <c r="B158" s="39"/>
      <c r="C158" s="638" t="s">
        <v>238</v>
      </c>
      <c r="D158" s="639"/>
      <c r="E158" s="640"/>
      <c r="F158" s="596"/>
      <c r="G158" s="597"/>
      <c r="H158" s="597"/>
      <c r="I158" s="597"/>
      <c r="J158" s="597"/>
      <c r="K158" s="598"/>
      <c r="L158" s="596"/>
      <c r="M158" s="597"/>
      <c r="N158" s="597"/>
      <c r="O158" s="597"/>
      <c r="P158" s="598"/>
      <c r="Q158" s="638" t="s">
        <v>238</v>
      </c>
      <c r="R158" s="639"/>
      <c r="S158" s="639"/>
      <c r="T158" s="639"/>
      <c r="U158" s="640"/>
      <c r="V158" s="596"/>
      <c r="W158" s="597"/>
      <c r="X158" s="597"/>
      <c r="Y158" s="597"/>
      <c r="Z158" s="597"/>
      <c r="AA158" s="598"/>
      <c r="AB158" s="596"/>
      <c r="AC158" s="597"/>
      <c r="AD158" s="597"/>
      <c r="AE158" s="597"/>
      <c r="AF158" s="597"/>
      <c r="AG158" s="598"/>
      <c r="AH158" s="40"/>
    </row>
    <row r="159" spans="1:36" ht="15" customHeight="1">
      <c r="B159" s="39"/>
      <c r="C159" s="638" t="s">
        <v>107</v>
      </c>
      <c r="D159" s="639"/>
      <c r="E159" s="640"/>
      <c r="F159" s="596"/>
      <c r="G159" s="597"/>
      <c r="H159" s="597"/>
      <c r="I159" s="597"/>
      <c r="J159" s="597"/>
      <c r="K159" s="598"/>
      <c r="L159" s="596"/>
      <c r="M159" s="597"/>
      <c r="N159" s="597"/>
      <c r="O159" s="597"/>
      <c r="P159" s="598"/>
      <c r="Q159" s="638" t="s">
        <v>244</v>
      </c>
      <c r="R159" s="639"/>
      <c r="S159" s="639"/>
      <c r="T159" s="639"/>
      <c r="U159" s="640"/>
      <c r="V159" s="596"/>
      <c r="W159" s="597"/>
      <c r="X159" s="597"/>
      <c r="Y159" s="597"/>
      <c r="Z159" s="597"/>
      <c r="AA159" s="598"/>
      <c r="AB159" s="596"/>
      <c r="AC159" s="597"/>
      <c r="AD159" s="597"/>
      <c r="AE159" s="597"/>
      <c r="AF159" s="597"/>
      <c r="AG159" s="598"/>
      <c r="AH159" s="40"/>
    </row>
    <row r="160" spans="1:36" ht="15" customHeight="1">
      <c r="B160" s="39"/>
      <c r="C160" s="638" t="s">
        <v>245</v>
      </c>
      <c r="D160" s="639"/>
      <c r="E160" s="640"/>
      <c r="F160" s="596"/>
      <c r="G160" s="597"/>
      <c r="H160" s="597"/>
      <c r="I160" s="597"/>
      <c r="J160" s="597"/>
      <c r="K160" s="598"/>
      <c r="L160" s="596"/>
      <c r="M160" s="597"/>
      <c r="N160" s="597"/>
      <c r="O160" s="597"/>
      <c r="P160" s="598"/>
      <c r="Q160" s="641"/>
      <c r="R160" s="642"/>
      <c r="S160" s="642"/>
      <c r="T160" s="642"/>
      <c r="U160" s="643"/>
      <c r="V160" s="596"/>
      <c r="W160" s="597"/>
      <c r="X160" s="597"/>
      <c r="Y160" s="597"/>
      <c r="Z160" s="597"/>
      <c r="AA160" s="598"/>
      <c r="AB160" s="596"/>
      <c r="AC160" s="597"/>
      <c r="AD160" s="597"/>
      <c r="AE160" s="597"/>
      <c r="AF160" s="597"/>
      <c r="AG160" s="598"/>
      <c r="AH160" s="40"/>
    </row>
    <row r="161" spans="1:36" customFormat="1" ht="6" customHeight="1">
      <c r="A161" s="150"/>
      <c r="B161" s="189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1"/>
      <c r="AI161" s="78"/>
      <c r="AJ161" s="78"/>
    </row>
    <row r="162" spans="1:36" ht="15" customHeight="1">
      <c r="A162" s="150"/>
      <c r="B162" s="39"/>
      <c r="C162" s="652" t="s">
        <v>246</v>
      </c>
      <c r="D162" s="653"/>
      <c r="E162" s="653"/>
      <c r="F162" s="653"/>
      <c r="G162" s="653"/>
      <c r="H162" s="653"/>
      <c r="I162" s="653"/>
      <c r="J162" s="653"/>
      <c r="K162" s="653"/>
      <c r="L162" s="654"/>
      <c r="M162" s="638" t="s">
        <v>248</v>
      </c>
      <c r="N162" s="639"/>
      <c r="O162" s="639"/>
      <c r="P162" s="640"/>
      <c r="Q162" s="638" t="s">
        <v>243</v>
      </c>
      <c r="R162" s="639"/>
      <c r="S162" s="639"/>
      <c r="T162" s="639"/>
      <c r="U162" s="640"/>
      <c r="V162" s="596"/>
      <c r="W162" s="597"/>
      <c r="X162" s="598"/>
      <c r="Y162" s="638" t="s">
        <v>253</v>
      </c>
      <c r="Z162" s="639"/>
      <c r="AA162" s="639"/>
      <c r="AB162" s="640"/>
      <c r="AC162" s="596"/>
      <c r="AD162" s="597"/>
      <c r="AE162" s="597"/>
      <c r="AF162" s="597"/>
      <c r="AG162" s="598"/>
      <c r="AH162" s="40"/>
    </row>
    <row r="163" spans="1:36" ht="15" customHeight="1">
      <c r="A163" s="150"/>
      <c r="B163" s="39"/>
      <c r="C163" s="655"/>
      <c r="D163" s="656"/>
      <c r="E163" s="656"/>
      <c r="F163" s="656"/>
      <c r="G163" s="656"/>
      <c r="H163" s="656"/>
      <c r="I163" s="656"/>
      <c r="J163" s="656"/>
      <c r="K163" s="656"/>
      <c r="L163" s="657"/>
      <c r="M163" s="638" t="s">
        <v>247</v>
      </c>
      <c r="N163" s="639"/>
      <c r="O163" s="639"/>
      <c r="P163" s="640"/>
      <c r="Q163" s="638" t="s">
        <v>249</v>
      </c>
      <c r="R163" s="639"/>
      <c r="S163" s="639"/>
      <c r="T163" s="639"/>
      <c r="U163" s="640"/>
      <c r="V163" s="596"/>
      <c r="W163" s="597"/>
      <c r="X163" s="598"/>
      <c r="Y163" s="649" t="s">
        <v>250</v>
      </c>
      <c r="Z163" s="650"/>
      <c r="AA163" s="650"/>
      <c r="AB163" s="650"/>
      <c r="AC163" s="650"/>
      <c r="AD163" s="650"/>
      <c r="AE163" s="650"/>
      <c r="AF163" s="650"/>
      <c r="AG163" s="651"/>
      <c r="AH163" s="40"/>
    </row>
    <row r="164" spans="1:36" customFormat="1" ht="6" customHeight="1">
      <c r="A164" s="150"/>
      <c r="B164" s="189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2"/>
      <c r="N164" s="192"/>
      <c r="O164" s="192"/>
      <c r="P164" s="192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  <c r="AB164" s="190"/>
      <c r="AC164" s="190"/>
      <c r="AD164" s="190"/>
      <c r="AE164" s="190"/>
      <c r="AF164" s="190"/>
      <c r="AG164" s="190"/>
      <c r="AH164" s="191"/>
      <c r="AI164" s="78"/>
      <c r="AJ164" s="78"/>
    </row>
    <row r="165" spans="1:36" ht="15" customHeight="1">
      <c r="A165" s="150"/>
      <c r="B165" s="39"/>
      <c r="C165" s="274" t="s">
        <v>251</v>
      </c>
      <c r="D165" s="275"/>
      <c r="E165" s="275"/>
      <c r="F165" s="275"/>
      <c r="G165" s="275"/>
      <c r="H165" s="275"/>
      <c r="I165" s="275"/>
      <c r="J165" s="275"/>
      <c r="K165" s="275"/>
      <c r="L165" s="276"/>
      <c r="M165" s="616" t="s">
        <v>238</v>
      </c>
      <c r="N165" s="616"/>
      <c r="O165" s="616"/>
      <c r="P165" s="616"/>
      <c r="Q165" s="596"/>
      <c r="R165" s="597"/>
      <c r="S165" s="597"/>
      <c r="T165" s="597"/>
      <c r="U165" s="597"/>
      <c r="V165" s="597"/>
      <c r="W165" s="597"/>
      <c r="X165" s="598"/>
      <c r="Y165" s="638" t="s">
        <v>313</v>
      </c>
      <c r="Z165" s="639"/>
      <c r="AA165" s="639"/>
      <c r="AB165" s="640"/>
      <c r="AC165" s="596"/>
      <c r="AD165" s="597"/>
      <c r="AE165" s="597"/>
      <c r="AF165" s="597"/>
      <c r="AG165" s="598"/>
      <c r="AH165" s="40"/>
    </row>
    <row r="166" spans="1:36" customFormat="1" ht="6" customHeight="1">
      <c r="A166" s="150"/>
      <c r="B166" s="189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A166" s="190"/>
      <c r="AB166" s="190"/>
      <c r="AC166" s="190"/>
      <c r="AD166" s="190"/>
      <c r="AE166" s="190"/>
      <c r="AF166" s="190"/>
      <c r="AG166" s="190"/>
      <c r="AH166" s="191"/>
      <c r="AI166" s="78"/>
      <c r="AJ166" s="78"/>
    </row>
    <row r="167" spans="1:36" ht="15" customHeight="1">
      <c r="A167" s="150"/>
      <c r="B167" s="39"/>
      <c r="C167" s="647" t="s">
        <v>252</v>
      </c>
      <c r="D167" s="648"/>
      <c r="E167" s="648"/>
      <c r="F167" s="648"/>
      <c r="G167" s="648"/>
      <c r="H167" s="648"/>
      <c r="I167" s="648"/>
      <c r="J167" s="648"/>
      <c r="K167" s="648"/>
      <c r="L167" s="648"/>
      <c r="M167" s="648"/>
      <c r="N167" s="648"/>
      <c r="O167" s="648"/>
      <c r="P167" s="648"/>
      <c r="Q167" s="648"/>
      <c r="R167" s="648"/>
      <c r="S167" s="648"/>
      <c r="T167" s="648"/>
      <c r="U167" s="648"/>
      <c r="V167" s="648"/>
      <c r="W167" s="648"/>
      <c r="X167" s="648"/>
      <c r="Y167" s="648"/>
      <c r="Z167" s="648"/>
      <c r="AA167" s="648"/>
      <c r="AB167" s="648"/>
      <c r="AC167" s="648"/>
      <c r="AD167" s="648"/>
      <c r="AE167" s="648"/>
      <c r="AF167" s="648"/>
      <c r="AG167" s="648"/>
      <c r="AH167" s="40"/>
    </row>
    <row r="168" spans="1:36" ht="15" customHeight="1">
      <c r="B168" s="39"/>
      <c r="C168" s="641" t="s">
        <v>254</v>
      </c>
      <c r="D168" s="642"/>
      <c r="E168" s="642"/>
      <c r="F168" s="642"/>
      <c r="G168" s="643"/>
      <c r="H168" s="173"/>
      <c r="I168" s="641" t="s">
        <v>260</v>
      </c>
      <c r="J168" s="642"/>
      <c r="K168" s="642"/>
      <c r="L168" s="642"/>
      <c r="M168" s="642"/>
      <c r="N168" s="643"/>
      <c r="O168" s="641"/>
      <c r="P168" s="643"/>
      <c r="Q168" s="148"/>
      <c r="R168" s="170"/>
      <c r="S168" s="170"/>
      <c r="T168" s="170"/>
      <c r="U168" s="170"/>
      <c r="V168" s="170"/>
      <c r="W168" s="170"/>
      <c r="X168" s="170"/>
      <c r="Y168" s="170"/>
      <c r="Z168" s="170"/>
      <c r="AA168" s="170"/>
      <c r="AB168" s="170"/>
      <c r="AC168" s="170"/>
      <c r="AD168" s="170"/>
      <c r="AE168" s="170"/>
      <c r="AF168" s="170"/>
      <c r="AG168" s="149"/>
      <c r="AH168" s="40"/>
    </row>
    <row r="169" spans="1:36" ht="15" customHeight="1">
      <c r="B169" s="39"/>
      <c r="C169" s="641" t="s">
        <v>255</v>
      </c>
      <c r="D169" s="642"/>
      <c r="E169" s="642"/>
      <c r="F169" s="642"/>
      <c r="G169" s="643"/>
      <c r="H169" s="173"/>
      <c r="I169" s="641" t="s">
        <v>261</v>
      </c>
      <c r="J169" s="642"/>
      <c r="K169" s="642"/>
      <c r="L169" s="642"/>
      <c r="M169" s="642"/>
      <c r="N169" s="643"/>
      <c r="O169" s="641"/>
      <c r="P169" s="643"/>
      <c r="Q169" s="39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40"/>
      <c r="AH169" s="40"/>
    </row>
    <row r="170" spans="1:36" ht="15" customHeight="1">
      <c r="B170" s="39"/>
      <c r="C170" s="641" t="s">
        <v>256</v>
      </c>
      <c r="D170" s="642"/>
      <c r="E170" s="642"/>
      <c r="F170" s="642"/>
      <c r="G170" s="643"/>
      <c r="H170" s="173"/>
      <c r="I170" s="641" t="s">
        <v>262</v>
      </c>
      <c r="J170" s="642"/>
      <c r="K170" s="642"/>
      <c r="L170" s="642"/>
      <c r="M170" s="642"/>
      <c r="N170" s="643"/>
      <c r="O170" s="641"/>
      <c r="P170" s="643"/>
      <c r="Q170" s="39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1"/>
      <c r="AF170" s="171"/>
      <c r="AG170" s="40"/>
      <c r="AH170" s="40"/>
    </row>
    <row r="171" spans="1:36" ht="15" customHeight="1">
      <c r="B171" s="39"/>
      <c r="C171" s="641" t="s">
        <v>257</v>
      </c>
      <c r="D171" s="642"/>
      <c r="E171" s="642"/>
      <c r="F171" s="642"/>
      <c r="G171" s="643"/>
      <c r="H171" s="173"/>
      <c r="I171" s="641" t="s">
        <v>263</v>
      </c>
      <c r="J171" s="642"/>
      <c r="K171" s="642"/>
      <c r="L171" s="642"/>
      <c r="M171" s="642"/>
      <c r="N171" s="643"/>
      <c r="O171" s="641"/>
      <c r="P171" s="643"/>
      <c r="Q171" s="39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1"/>
      <c r="AF171" s="171"/>
      <c r="AG171" s="40"/>
      <c r="AH171" s="40"/>
    </row>
    <row r="172" spans="1:36" ht="15" customHeight="1">
      <c r="B172" s="39"/>
      <c r="C172" s="641" t="s">
        <v>258</v>
      </c>
      <c r="D172" s="642"/>
      <c r="E172" s="642"/>
      <c r="F172" s="642"/>
      <c r="G172" s="643"/>
      <c r="H172" s="173"/>
      <c r="I172" s="641" t="s">
        <v>264</v>
      </c>
      <c r="J172" s="642"/>
      <c r="K172" s="642"/>
      <c r="L172" s="642"/>
      <c r="M172" s="642"/>
      <c r="N172" s="643"/>
      <c r="O172" s="641"/>
      <c r="P172" s="643"/>
      <c r="Q172" s="39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40"/>
      <c r="AH172" s="40"/>
    </row>
    <row r="173" spans="1:36" ht="15" customHeight="1">
      <c r="B173" s="39"/>
      <c r="C173" s="641" t="s">
        <v>259</v>
      </c>
      <c r="D173" s="642"/>
      <c r="E173" s="642"/>
      <c r="F173" s="642"/>
      <c r="G173" s="643"/>
      <c r="H173" s="173"/>
      <c r="I173" s="641"/>
      <c r="J173" s="642"/>
      <c r="K173" s="642"/>
      <c r="L173" s="642"/>
      <c r="M173" s="642"/>
      <c r="N173" s="643"/>
      <c r="O173" s="641"/>
      <c r="P173" s="643"/>
      <c r="Q173" s="39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40"/>
      <c r="AH173" s="40"/>
    </row>
    <row r="174" spans="1:36" ht="15" customHeight="1">
      <c r="B174" s="39"/>
      <c r="C174" s="641"/>
      <c r="D174" s="642"/>
      <c r="E174" s="642"/>
      <c r="F174" s="642"/>
      <c r="G174" s="643"/>
      <c r="H174" s="173"/>
      <c r="I174" s="641" t="s">
        <v>308</v>
      </c>
      <c r="J174" s="642"/>
      <c r="K174" s="642"/>
      <c r="L174" s="642"/>
      <c r="M174" s="642"/>
      <c r="N174" s="643"/>
      <c r="O174" s="641"/>
      <c r="P174" s="643"/>
      <c r="Q174" s="126"/>
      <c r="R174" s="175" t="s">
        <v>282</v>
      </c>
      <c r="S174" s="172"/>
      <c r="T174" s="172"/>
      <c r="U174" s="172"/>
      <c r="V174" s="172"/>
      <c r="W174" s="172"/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28"/>
      <c r="AH174" s="40"/>
    </row>
    <row r="175" spans="1:36" ht="15" customHeight="1">
      <c r="B175" s="39"/>
      <c r="C175" s="174" t="s">
        <v>265</v>
      </c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49"/>
      <c r="Q175" s="148"/>
      <c r="R175" s="170"/>
      <c r="S175" s="170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49"/>
      <c r="AH175" s="40"/>
    </row>
    <row r="176" spans="1:36" ht="15" customHeight="1">
      <c r="B176" s="39"/>
      <c r="C176" s="39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40"/>
      <c r="Q176" s="39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40"/>
      <c r="AH176" s="40"/>
    </row>
    <row r="177" spans="2:34" ht="15" customHeight="1">
      <c r="B177" s="39"/>
      <c r="C177" s="39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40"/>
      <c r="Q177" s="39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1"/>
      <c r="AF177" s="171"/>
      <c r="AG177" s="40"/>
      <c r="AH177" s="40"/>
    </row>
    <row r="178" spans="2:34" ht="15" customHeight="1">
      <c r="B178" s="39"/>
      <c r="C178" s="39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40"/>
      <c r="Q178" s="39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1"/>
      <c r="AF178" s="171"/>
      <c r="AG178" s="40"/>
      <c r="AH178" s="40"/>
    </row>
    <row r="179" spans="2:34" ht="15" customHeight="1">
      <c r="B179" s="39"/>
      <c r="C179" s="39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40"/>
      <c r="Q179" s="39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1"/>
      <c r="AF179" s="171"/>
      <c r="AG179" s="40"/>
      <c r="AH179" s="40"/>
    </row>
    <row r="180" spans="2:34" ht="15" customHeight="1">
      <c r="B180" s="39"/>
      <c r="C180" s="39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40"/>
      <c r="Q180" s="39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1"/>
      <c r="AF180" s="171"/>
      <c r="AG180" s="40"/>
      <c r="AH180" s="40"/>
    </row>
    <row r="181" spans="2:34" ht="15" customHeight="1">
      <c r="B181" s="39"/>
      <c r="C181" s="39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40"/>
      <c r="Q181" s="39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1"/>
      <c r="AF181" s="171"/>
      <c r="AG181" s="40"/>
      <c r="AH181" s="40"/>
    </row>
    <row r="182" spans="2:34" ht="15" customHeight="1">
      <c r="B182" s="39"/>
      <c r="C182" s="126"/>
      <c r="D182" s="172"/>
      <c r="E182" s="172"/>
      <c r="F182" s="172"/>
      <c r="G182" s="175"/>
      <c r="H182" s="172"/>
      <c r="I182" s="172"/>
      <c r="J182" s="172"/>
      <c r="K182" s="172"/>
      <c r="L182" s="172"/>
      <c r="M182" s="172"/>
      <c r="N182" s="172"/>
      <c r="O182" s="172"/>
      <c r="P182" s="128"/>
      <c r="Q182" s="126"/>
      <c r="R182" s="175" t="s">
        <v>266</v>
      </c>
      <c r="S182" s="175"/>
      <c r="T182" s="172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2"/>
      <c r="AF182" s="172"/>
      <c r="AG182" s="128"/>
      <c r="AH182" s="40"/>
    </row>
    <row r="183" spans="2:34" ht="15" customHeight="1">
      <c r="B183" s="126"/>
      <c r="C183" s="172"/>
      <c r="D183" s="172"/>
      <c r="E183" s="172"/>
      <c r="F183" s="172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2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28"/>
    </row>
    <row r="184" spans="2:34" ht="15" customHeight="1"/>
    <row r="185" spans="2:34" ht="15" customHeight="1"/>
    <row r="186" spans="2:34" ht="15" customHeight="1"/>
    <row r="187" spans="2:34" ht="15" customHeight="1"/>
    <row r="188" spans="2:34" ht="15" customHeight="1"/>
    <row r="189" spans="2:34" ht="15" customHeight="1"/>
    <row r="190" spans="2:34" ht="15" customHeight="1"/>
    <row r="191" spans="2:34" ht="15" customHeight="1"/>
    <row r="192" spans="2:34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</sheetData>
  <sheetProtection algorithmName="SHA-512" hashValue="fBGd+mIJldO2+I9iIRZykAFaN/ZhmhzFgP0UD7YQkc5Kk0XcQmZednourUrfez3vDX3/voFAhwhF0PMMRmvb6g==" saltValue="I9hCQXq67/440jrz/Qk30Q==" spinCount="100000" sheet="1" objects="1" scenarios="1"/>
  <mergeCells count="270">
    <mergeCell ref="Y165:AB165"/>
    <mergeCell ref="C168:G168"/>
    <mergeCell ref="C167:AG167"/>
    <mergeCell ref="O168:P168"/>
    <mergeCell ref="C165:L165"/>
    <mergeCell ref="M165:P165"/>
    <mergeCell ref="C173:G173"/>
    <mergeCell ref="I168:N168"/>
    <mergeCell ref="Y163:AG163"/>
    <mergeCell ref="AC165:AG165"/>
    <mergeCell ref="Q165:X165"/>
    <mergeCell ref="O169:P169"/>
    <mergeCell ref="O170:P170"/>
    <mergeCell ref="O171:P171"/>
    <mergeCell ref="O172:P172"/>
    <mergeCell ref="O173:P173"/>
    <mergeCell ref="C162:L163"/>
    <mergeCell ref="M162:P162"/>
    <mergeCell ref="M163:P163"/>
    <mergeCell ref="V163:X163"/>
    <mergeCell ref="I172:N172"/>
    <mergeCell ref="C172:G172"/>
    <mergeCell ref="I170:N170"/>
    <mergeCell ref="C171:G171"/>
    <mergeCell ref="C169:G169"/>
    <mergeCell ref="I169:N169"/>
    <mergeCell ref="I171:N171"/>
    <mergeCell ref="C170:G170"/>
    <mergeCell ref="O174:P174"/>
    <mergeCell ref="I173:N173"/>
    <mergeCell ref="C174:G174"/>
    <mergeCell ref="I174:N174"/>
    <mergeCell ref="Q162:U162"/>
    <mergeCell ref="Q163:U163"/>
    <mergeCell ref="C159:E159"/>
    <mergeCell ref="F159:K159"/>
    <mergeCell ref="C160:E160"/>
    <mergeCell ref="F160:K160"/>
    <mergeCell ref="L160:P160"/>
    <mergeCell ref="V162:X162"/>
    <mergeCell ref="Y162:AB162"/>
    <mergeCell ref="AC162:AG162"/>
    <mergeCell ref="Q159:U159"/>
    <mergeCell ref="C157:E157"/>
    <mergeCell ref="F157:K157"/>
    <mergeCell ref="L157:P157"/>
    <mergeCell ref="Q160:U160"/>
    <mergeCell ref="L159:P159"/>
    <mergeCell ref="AB157:AG157"/>
    <mergeCell ref="C156:E156"/>
    <mergeCell ref="F156:K156"/>
    <mergeCell ref="V159:AA159"/>
    <mergeCell ref="AB159:AG159"/>
    <mergeCell ref="C158:E158"/>
    <mergeCell ref="F158:K158"/>
    <mergeCell ref="L158:P158"/>
    <mergeCell ref="Q157:U157"/>
    <mergeCell ref="V157:AA157"/>
    <mergeCell ref="L156:P156"/>
    <mergeCell ref="Q156:U156"/>
    <mergeCell ref="V156:AA156"/>
    <mergeCell ref="AB156:AG156"/>
    <mergeCell ref="Q158:U158"/>
    <mergeCell ref="V158:AA158"/>
    <mergeCell ref="AB158:AG158"/>
    <mergeCell ref="V160:AA160"/>
    <mergeCell ref="AB160:AG160"/>
    <mergeCell ref="C154:AG154"/>
    <mergeCell ref="Z151:AG151"/>
    <mergeCell ref="Z152:AG152"/>
    <mergeCell ref="M151:P151"/>
    <mergeCell ref="Q151:Y151"/>
    <mergeCell ref="M149:P149"/>
    <mergeCell ref="Q149:Y149"/>
    <mergeCell ref="Z149:AG149"/>
    <mergeCell ref="Q146:Y146"/>
    <mergeCell ref="Z146:AG146"/>
    <mergeCell ref="C152:L152"/>
    <mergeCell ref="C143:P143"/>
    <mergeCell ref="Q143:Y143"/>
    <mergeCell ref="Z143:AG143"/>
    <mergeCell ref="Q140:R140"/>
    <mergeCell ref="Z140:AA140"/>
    <mergeCell ref="S140:Y140"/>
    <mergeCell ref="M152:P152"/>
    <mergeCell ref="Q152:Y152"/>
    <mergeCell ref="M150:P150"/>
    <mergeCell ref="Q150:Y150"/>
    <mergeCell ref="Z150:AG150"/>
    <mergeCell ref="C149:L151"/>
    <mergeCell ref="M147:P147"/>
    <mergeCell ref="AB140:AG140"/>
    <mergeCell ref="C141:P141"/>
    <mergeCell ref="Q141:Y141"/>
    <mergeCell ref="Z141:AG141"/>
    <mergeCell ref="C145:L147"/>
    <mergeCell ref="Q145:Y145"/>
    <mergeCell ref="Z145:AG145"/>
    <mergeCell ref="Q147:Y147"/>
    <mergeCell ref="Z147:AG147"/>
    <mergeCell ref="M145:P145"/>
    <mergeCell ref="M146:P146"/>
    <mergeCell ref="C140:P140"/>
    <mergeCell ref="C142:P142"/>
    <mergeCell ref="Q142:Y142"/>
    <mergeCell ref="Z142:AG142"/>
    <mergeCell ref="N65:P65"/>
    <mergeCell ref="C79:D79"/>
    <mergeCell ref="J66:M66"/>
    <mergeCell ref="C52:C59"/>
    <mergeCell ref="D53:K53"/>
    <mergeCell ref="N59:U59"/>
    <mergeCell ref="V55:AG55"/>
    <mergeCell ref="L53:U53"/>
    <mergeCell ref="I59:M59"/>
    <mergeCell ref="Y57:AC57"/>
    <mergeCell ref="AA63:AG63"/>
    <mergeCell ref="W68:Z70"/>
    <mergeCell ref="J70:P70"/>
    <mergeCell ref="N66:P66"/>
    <mergeCell ref="AA65:AG65"/>
    <mergeCell ref="AA66:AG66"/>
    <mergeCell ref="W67:Z67"/>
    <mergeCell ref="Q65:Z66"/>
    <mergeCell ref="D55:P55"/>
    <mergeCell ref="Q57:X57"/>
    <mergeCell ref="Q64:Z64"/>
    <mergeCell ref="J64:P64"/>
    <mergeCell ref="V59:AG59"/>
    <mergeCell ref="Q55:U55"/>
    <mergeCell ref="Q63:Z63"/>
    <mergeCell ref="C61:AG61"/>
    <mergeCell ref="C64:I64"/>
    <mergeCell ref="J57:P57"/>
    <mergeCell ref="AA64:AG64"/>
    <mergeCell ref="C66:I66"/>
    <mergeCell ref="J65:M65"/>
    <mergeCell ref="L12:Y12"/>
    <mergeCell ref="L15:Y15"/>
    <mergeCell ref="L14:Y14"/>
    <mergeCell ref="Z18:AG19"/>
    <mergeCell ref="C24:P25"/>
    <mergeCell ref="R21:AG21"/>
    <mergeCell ref="AE23:AG24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D59:H59"/>
    <mergeCell ref="D57:I57"/>
    <mergeCell ref="AA23:AD24"/>
    <mergeCell ref="C26:P27"/>
    <mergeCell ref="R23:Z24"/>
    <mergeCell ref="AE25:AG30"/>
    <mergeCell ref="V28:Z30"/>
    <mergeCell ref="R25:U27"/>
    <mergeCell ref="AA25:AD30"/>
    <mergeCell ref="C28:P30"/>
    <mergeCell ref="D39:I39"/>
    <mergeCell ref="V41:AG41"/>
    <mergeCell ref="D44:K44"/>
    <mergeCell ref="Y48:AC48"/>
    <mergeCell ref="D41:H41"/>
    <mergeCell ref="N41:U41"/>
    <mergeCell ref="D48:I48"/>
    <mergeCell ref="V46:AG46"/>
    <mergeCell ref="J39:P39"/>
    <mergeCell ref="V50:AG50"/>
    <mergeCell ref="D50:H50"/>
    <mergeCell ref="Q35:AG35"/>
    <mergeCell ref="V25:Z27"/>
    <mergeCell ref="C22:P23"/>
    <mergeCell ref="C43:C50"/>
    <mergeCell ref="Q48:X48"/>
    <mergeCell ref="R28:U30"/>
    <mergeCell ref="I41:M41"/>
    <mergeCell ref="L44:U44"/>
    <mergeCell ref="J48:P48"/>
    <mergeCell ref="D46:P46"/>
    <mergeCell ref="C32:AG32"/>
    <mergeCell ref="C34:C41"/>
    <mergeCell ref="AD39:AG39"/>
    <mergeCell ref="Q37:U37"/>
    <mergeCell ref="V37:AG37"/>
    <mergeCell ref="D37:P37"/>
    <mergeCell ref="Q39:X39"/>
    <mergeCell ref="D35:P35"/>
    <mergeCell ref="AD47:AG47"/>
    <mergeCell ref="I50:M50"/>
    <mergeCell ref="Y39:AC39"/>
    <mergeCell ref="N50:U50"/>
    <mergeCell ref="Q46:U46"/>
    <mergeCell ref="E76:P76"/>
    <mergeCell ref="C74:AG74"/>
    <mergeCell ref="Q67:V67"/>
    <mergeCell ref="V86:AB90"/>
    <mergeCell ref="G86:J90"/>
    <mergeCell ref="AC83:AG84"/>
    <mergeCell ref="C67:D67"/>
    <mergeCell ref="E67:I67"/>
    <mergeCell ref="C68:D68"/>
    <mergeCell ref="E75:P75"/>
    <mergeCell ref="C72:AG72"/>
    <mergeCell ref="AA67:AG67"/>
    <mergeCell ref="N67:P67"/>
    <mergeCell ref="Q75:AG76"/>
    <mergeCell ref="I79:P79"/>
    <mergeCell ref="E77:P77"/>
    <mergeCell ref="C70:I70"/>
    <mergeCell ref="Z98:AG98"/>
    <mergeCell ref="Z92:AG96"/>
    <mergeCell ref="C86:F90"/>
    <mergeCell ref="AC86:AG90"/>
    <mergeCell ref="D83:F84"/>
    <mergeCell ref="C83:C84"/>
    <mergeCell ref="E78:P78"/>
    <mergeCell ref="G83:J84"/>
    <mergeCell ref="E79:F79"/>
    <mergeCell ref="R92:Y93"/>
    <mergeCell ref="N86:Q90"/>
    <mergeCell ref="R87:U90"/>
    <mergeCell ref="C81:AG81"/>
    <mergeCell ref="W77:X78"/>
    <mergeCell ref="Y77:Z78"/>
    <mergeCell ref="S77:V78"/>
    <mergeCell ref="AA77:AF78"/>
    <mergeCell ref="C92:Q99"/>
    <mergeCell ref="Q91:AG91"/>
    <mergeCell ref="K86:M90"/>
    <mergeCell ref="Z121:AG121"/>
    <mergeCell ref="G129:X132"/>
    <mergeCell ref="G125:X127"/>
    <mergeCell ref="AE125:AG126"/>
    <mergeCell ref="AE127:AG132"/>
    <mergeCell ref="C122:X123"/>
    <mergeCell ref="Z122:AG123"/>
    <mergeCell ref="Z125:AC126"/>
    <mergeCell ref="G116:J116"/>
    <mergeCell ref="C121:X121"/>
    <mergeCell ref="Q139:Y139"/>
    <mergeCell ref="Z139:AG139"/>
    <mergeCell ref="C139:P139"/>
    <mergeCell ref="C129:F132"/>
    <mergeCell ref="C125:F127"/>
    <mergeCell ref="K83:AB84"/>
    <mergeCell ref="C135:AG135"/>
    <mergeCell ref="C137:AG137"/>
    <mergeCell ref="V44:AE44"/>
    <mergeCell ref="AF44:AG44"/>
    <mergeCell ref="V53:AE53"/>
    <mergeCell ref="AF53:AG53"/>
    <mergeCell ref="AF52:AG52"/>
    <mergeCell ref="AD56:AG56"/>
    <mergeCell ref="AD57:AF57"/>
    <mergeCell ref="AD48:AF48"/>
    <mergeCell ref="L119:Y119"/>
    <mergeCell ref="Z127:AC132"/>
    <mergeCell ref="L118:Y118"/>
    <mergeCell ref="D138:AF138"/>
    <mergeCell ref="E68:I68"/>
    <mergeCell ref="L116:Y116"/>
    <mergeCell ref="Q68:V70"/>
    <mergeCell ref="Z97:AG97"/>
  </mergeCells>
  <phoneticPr fontId="25" type="noConversion"/>
  <conditionalFormatting sqref="D35:P35 D44:K44">
    <cfRule type="expression" dxfId="31" priority="4" stopIfTrue="1">
      <formula>Blanco=TRUE</formula>
    </cfRule>
    <cfRule type="expression" dxfId="30" priority="5" stopIfTrue="1">
      <formula>$D35=""</formula>
    </cfRule>
  </conditionalFormatting>
  <conditionalFormatting sqref="AC68:AG69 AB69">
    <cfRule type="expression" dxfId="29" priority="6" stopIfTrue="1">
      <formula>Trofeo10=TRUE</formula>
    </cfRule>
  </conditionalFormatting>
  <conditionalFormatting sqref="D55:AG55 I50:AG50 J64 H63:I63 H65:I65 Q35:AG35 AC86:AG90 I79:P79 Q77:R79 E79:F79 S79:AF79 D41:AG41 C70:C71 E75:P78 Q64 D46:AG46 I59:AG59 AD48 D48:P48 D57:P57 D37:AG37 H69:I69 O69 D39:P39 AG48">
    <cfRule type="expression" dxfId="28" priority="7" stopIfTrue="1">
      <formula>Blanco=TRUE</formula>
    </cfRule>
  </conditionalFormatting>
  <conditionalFormatting sqref="AE25:AG30 AA25 AE127:AG132">
    <cfRule type="expression" dxfId="27" priority="8" stopIfTrue="1">
      <formula>$L$15="40 Rallye de Ourense"</formula>
    </cfRule>
  </conditionalFormatting>
  <conditionalFormatting sqref="O9">
    <cfRule type="expression" dxfId="26" priority="9" stopIfTrue="1">
      <formula>Blanco=TRUE</formula>
    </cfRule>
  </conditionalFormatting>
  <conditionalFormatting sqref="B9 B8:O8">
    <cfRule type="expression" dxfId="25" priority="10" stopIfTrue="1">
      <formula>Blanco=TRUE</formula>
    </cfRule>
  </conditionalFormatting>
  <conditionalFormatting sqref="S77:AF78 G86">
    <cfRule type="expression" dxfId="24" priority="11" stopIfTrue="1">
      <formula>Blanco=TRUE</formula>
    </cfRule>
    <cfRule type="cellIs" dxfId="23" priority="12" stopIfTrue="1" operator="equal">
      <formula>""</formula>
    </cfRule>
  </conditionalFormatting>
  <conditionalFormatting sqref="W68:Z70">
    <cfRule type="expression" dxfId="22" priority="13" stopIfTrue="1">
      <formula>Blanco=TRUE</formula>
    </cfRule>
    <cfRule type="expression" priority="14" stopIfTrue="1">
      <formula>Campeonato=TRUE</formula>
    </cfRule>
  </conditionalFormatting>
  <conditionalFormatting sqref="Q65:Z66">
    <cfRule type="expression" dxfId="21" priority="15" stopIfTrue="1">
      <formula>Blanco=TRUE</formula>
    </cfRule>
    <cfRule type="expression" dxfId="20" priority="16" stopIfTrue="1">
      <formula>Campeonato=2</formula>
    </cfRule>
  </conditionalFormatting>
  <conditionalFormatting sqref="C86:F90">
    <cfRule type="expression" dxfId="19" priority="17" stopIfTrue="1">
      <formula>Blanco=TRUE</formula>
    </cfRule>
  </conditionalFormatting>
  <conditionalFormatting sqref="C68 J70:P70 Q39 Y39:AC39 E68">
    <cfRule type="expression" dxfId="18" priority="18" stopIfTrue="1">
      <formula>Blanco=TRUE</formula>
    </cfRule>
    <cfRule type="cellIs" dxfId="17" priority="19" stopIfTrue="1" operator="equal">
      <formula xml:space="preserve"> ""</formula>
    </cfRule>
  </conditionalFormatting>
  <conditionalFormatting sqref="AD39:AG39">
    <cfRule type="expression" dxfId="16" priority="20" stopIfTrue="1">
      <formula>Blanco=TRUE</formula>
    </cfRule>
    <cfRule type="cellIs" dxfId="15" priority="21" stopIfTrue="1" operator="equal">
      <formula>""</formula>
    </cfRule>
  </conditionalFormatting>
  <conditionalFormatting sqref="L44:V44 Q48:AC48 D50:H50 D53:V53 D59:H59 Q57:AC57 AF44 AF53">
    <cfRule type="expression" dxfId="14" priority="22" stopIfTrue="1">
      <formula>Blanco=TRUE</formula>
    </cfRule>
    <cfRule type="cellIs" dxfId="13" priority="23" stopIfTrue="1" operator="equal">
      <formula>""</formula>
    </cfRule>
  </conditionalFormatting>
  <conditionalFormatting sqref="C64:I64 C66:I66">
    <cfRule type="expression" dxfId="12" priority="24" stopIfTrue="1">
      <formula>Blanco=TRUE</formula>
    </cfRule>
    <cfRule type="cellIs" dxfId="11" priority="25" stopIfTrue="1" operator="equal">
      <formula xml:space="preserve"> ""</formula>
    </cfRule>
  </conditionalFormatting>
  <conditionalFormatting sqref="Q68">
    <cfRule type="expression" dxfId="10" priority="26" stopIfTrue="1">
      <formula>Grupo=1</formula>
    </cfRule>
    <cfRule type="cellIs" dxfId="9" priority="27" stopIfTrue="1" operator="equal">
      <formula>""</formula>
    </cfRule>
    <cfRule type="expression" dxfId="8" priority="28" stopIfTrue="1">
      <formula>Blanco=TRUE</formula>
    </cfRule>
  </conditionalFormatting>
  <conditionalFormatting sqref="J66:P66">
    <cfRule type="expression" dxfId="7" priority="32" stopIfTrue="1">
      <formula>Grupo&lt;&gt;5</formula>
    </cfRule>
    <cfRule type="cellIs" dxfId="6" priority="33" stopIfTrue="1" operator="equal">
      <formula>""</formula>
    </cfRule>
    <cfRule type="expression" dxfId="5" priority="34" stopIfTrue="1">
      <formula>Blanco=TRUE</formula>
    </cfRule>
  </conditionalFormatting>
  <conditionalFormatting sqref="AA66:AG66">
    <cfRule type="expression" dxfId="4" priority="35" stopIfTrue="1">
      <formula>Grupo&lt;&gt;12</formula>
    </cfRule>
    <cfRule type="cellIs" dxfId="3" priority="36" stopIfTrue="1" operator="equal">
      <formula>""</formula>
    </cfRule>
    <cfRule type="expression" dxfId="2" priority="37" stopIfTrue="1">
      <formula>Blanco=TRUE</formula>
    </cfRule>
  </conditionalFormatting>
  <conditionalFormatting sqref="AG57">
    <cfRule type="expression" dxfId="1" priority="2" stopIfTrue="1">
      <formula>Blanco=TRUE</formula>
    </cfRule>
  </conditionalFormatting>
  <conditionalFormatting sqref="AD57">
    <cfRule type="expression" dxfId="0" priority="1" stopIfTrue="1">
      <formula>Blanco=TRUE</formula>
    </cfRule>
  </conditionalFormatting>
  <dataValidations xWindow="445" yWindow="489" count="23">
    <dataValidation type="whole" allowBlank="1" showInputMessage="1" showErrorMessage="1" errorTitle="Cilindrada" error="Teclee un valor numérico comprendido entre 1 y 2000" sqref="C70:I70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77 S79:V79">
      <formula1>4</formula1>
    </dataValidation>
    <dataValidation type="textLength" operator="equal" allowBlank="1" showInputMessage="1" showErrorMessage="1" errorTitle="Código de Oficina" error="El Código de Oficina debe tener 4 caracteres" sqref="W77 W79:X79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77 Y79:Z79">
      <formula1>2</formula1>
    </dataValidation>
    <dataValidation type="textLength" operator="equal" allowBlank="1" showInputMessage="1" showErrorMessage="1" errorTitle="Número de cuenta" error="El número de cuenta debe tener 10 caracteres" sqref="AA77 AA79:AF79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27:AG132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27:AD132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68">
      <formula1>1</formula1>
      <formula2>5000</formula2>
    </dataValidation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2010, SNELL M 2005, SNELL M 2000_x000a_" sqref="Q145:Y145"/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 2010, SNELL M 2005, SNELL M 2000_x000a_" sqref="Z145:AG145"/>
    <dataValidation allowBlank="1" showInputMessage="1" showErrorMessage="1" promptTitle="Normas en Vigor Hans" prompt="* Normas Admitidas_x000a_FIA 8858-2002 _x000a_FIA 8858-2010" sqref="Q149:AG149"/>
    <dataValidation allowBlank="1" showInputMessage="1" showErrorMessage="1" promptTitle="Normas en Vigor Tirante Hans" prompt="* Normas Admitidas_x000a_FIA 8858-2002 _x000a_FIA 8858-2010" sqref="Q152:AG152"/>
    <dataValidation allowBlank="1" showInputMessage="1" showErrorMessage="1" promptTitle="Ejemplo Homologacion" prompt="MIRAR EN LA ETIQUETA_x000a_EJEMPLO FIA D-107 T/98" sqref="F157:K157"/>
    <dataValidation allowBlank="1" showInputMessage="1" showErrorMessage="1" promptTitle="EJEMPLO NORMA CINTURON" prompt="MIRAR EN LA ETIQUETA_x000a_EJEMPLO FIA D-107 T/98" sqref="L157:P157"/>
    <dataValidation allowBlank="1" showInputMessage="1" showErrorMessage="1" promptTitle="MIRAR ETIQUETA ASIENTO" prompt="EJEMPLO_x000a_CS 197 07" sqref="V157:AG157"/>
    <dataValidation allowBlank="1" showInputMessage="1" showErrorMessage="1" promptTitle="MIRAR EN LA ETIQUETA" prompt="EJEMPLO_x000a_FIA 8855-1999" sqref="V158:AG158"/>
    <dataValidation allowBlank="1" showInputMessage="1" showErrorMessage="1" promptTitle="MIRAR EN LA ETIQUETA" prompt="MIRAR EN LA ETIQUETA_x000a_EJEMPLO FIA 8853/98" sqref="F158:P158"/>
    <dataValidation allowBlank="1" showInputMessage="1" showErrorMessage="1" promptTitle="MIRAR EN LA ETIQUETA" prompt="EJEMPLO_x000a_EXT.001.97" sqref="V162:X162"/>
    <dataValidation allowBlank="1" showInputMessage="1" showErrorMessage="1" promptTitle="MIRAR ETIQUETA" prompt="EJEMPLO_x000a_FT3-1999" sqref="Q165:X165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68:I68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14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66675</xdr:rowOff>
                  </from>
                  <to>
                    <xdr:col>32</xdr:col>
                    <xdr:colOff>142875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161925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63</xdr:row>
                    <xdr:rowOff>28575</xdr:rowOff>
                  </from>
                  <to>
                    <xdr:col>25</xdr:col>
                    <xdr:colOff>161925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67</xdr:row>
                    <xdr:rowOff>0</xdr:rowOff>
                  </from>
                  <to>
                    <xdr:col>11</xdr:col>
                    <xdr:colOff>180975</xdr:colOff>
                    <xdr:row>67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352425</xdr:colOff>
                    <xdr:row>67</xdr:row>
                    <xdr:rowOff>0</xdr:rowOff>
                  </from>
                  <to>
                    <xdr:col>12</xdr:col>
                    <xdr:colOff>161925</xdr:colOff>
                    <xdr:row>67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" name="Casilla 204">
              <controlPr locked="0" defaultSize="0" autoFill="0" autoLine="0" autoPict="0">
                <anchor moveWithCells="1" sizeWithCells="1">
                  <from>
                    <xdr:col>26</xdr:col>
                    <xdr:colOff>0</xdr:colOff>
                    <xdr:row>67</xdr:row>
                    <xdr:rowOff>0</xdr:rowOff>
                  </from>
                  <to>
                    <xdr:col>27</xdr:col>
                    <xdr:colOff>104775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0" name="Casilla 235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139</xdr:row>
                    <xdr:rowOff>161925</xdr:rowOff>
                  </from>
                  <to>
                    <xdr:col>28</xdr:col>
                    <xdr:colOff>104775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1" name="Casilla 236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139</xdr:row>
                    <xdr:rowOff>180975</xdr:rowOff>
                  </from>
                  <to>
                    <xdr:col>31</xdr:col>
                    <xdr:colOff>142875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" name="Casilla 233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140</xdr:row>
                    <xdr:rowOff>0</xdr:rowOff>
                  </from>
                  <to>
                    <xdr:col>23</xdr:col>
                    <xdr:colOff>123825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" name="Casilla 234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139</xdr:row>
                    <xdr:rowOff>180975</xdr:rowOff>
                  </from>
                  <to>
                    <xdr:col>21</xdr:col>
                    <xdr:colOff>28575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4" name="Casilla 237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141</xdr:row>
                    <xdr:rowOff>0</xdr:rowOff>
                  </from>
                  <to>
                    <xdr:col>23</xdr:col>
                    <xdr:colOff>123825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5" name="Casilla 238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140</xdr:row>
                    <xdr:rowOff>180975</xdr:rowOff>
                  </from>
                  <to>
                    <xdr:col>21</xdr:col>
                    <xdr:colOff>28575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" name="Casilla 239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142</xdr:row>
                    <xdr:rowOff>0</xdr:rowOff>
                  </from>
                  <to>
                    <xdr:col>23</xdr:col>
                    <xdr:colOff>123825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" name="Casilla 240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141</xdr:row>
                    <xdr:rowOff>180975</xdr:rowOff>
                  </from>
                  <to>
                    <xdr:col>21</xdr:col>
                    <xdr:colOff>28575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" name="Casilla 241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140</xdr:row>
                    <xdr:rowOff>161925</xdr:rowOff>
                  </from>
                  <to>
                    <xdr:col>28</xdr:col>
                    <xdr:colOff>104775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" name="Casilla 242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140</xdr:row>
                    <xdr:rowOff>180975</xdr:rowOff>
                  </from>
                  <to>
                    <xdr:col>31</xdr:col>
                    <xdr:colOff>142875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" name="Casilla 243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141</xdr:row>
                    <xdr:rowOff>161925</xdr:rowOff>
                  </from>
                  <to>
                    <xdr:col>28</xdr:col>
                    <xdr:colOff>104775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" name="Casilla 244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141</xdr:row>
                    <xdr:rowOff>180975</xdr:rowOff>
                  </from>
                  <to>
                    <xdr:col>31</xdr:col>
                    <xdr:colOff>142875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" name="Lista desplegable 247">
              <controlPr defaultSize="0" print="0" autoLine="0" autoPict="0">
                <anchor moveWithCells="1">
                  <from>
                    <xdr:col>26</xdr:col>
                    <xdr:colOff>47625</xdr:colOff>
                    <xdr:row>63</xdr:row>
                    <xdr:rowOff>0</xdr:rowOff>
                  </from>
                  <to>
                    <xdr:col>32</xdr:col>
                    <xdr:colOff>180975</xdr:colOff>
                    <xdr:row>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23" name="Casilla 580">
              <controlPr locked="0" defaultSize="0" autoFill="0" autoLine="0" autoPict="0">
                <anchor moveWithCells="1">
                  <from>
                    <xdr:col>19</xdr:col>
                    <xdr:colOff>66675</xdr:colOff>
                    <xdr:row>128</xdr:row>
                    <xdr:rowOff>0</xdr:rowOff>
                  </from>
                  <to>
                    <xdr:col>26</xdr:col>
                    <xdr:colOff>47625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4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84</xdr:row>
                    <xdr:rowOff>0</xdr:rowOff>
                  </from>
                  <to>
                    <xdr:col>32</xdr:col>
                    <xdr:colOff>47625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5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86</xdr:row>
                    <xdr:rowOff>47625</xdr:rowOff>
                  </from>
                  <to>
                    <xdr:col>31</xdr:col>
                    <xdr:colOff>104775</xdr:colOff>
                    <xdr:row>87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6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88</xdr:row>
                    <xdr:rowOff>19050</xdr:rowOff>
                  </from>
                  <to>
                    <xdr:col>31</xdr:col>
                    <xdr:colOff>238125</xdr:colOff>
                    <xdr:row>88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workbookViewId="0">
      <selection sqref="A1:XFD3"/>
    </sheetView>
  </sheetViews>
  <sheetFormatPr baseColWidth="10" defaultColWidth="31.42578125" defaultRowHeight="12.75"/>
  <cols>
    <col min="1" max="1" width="2.140625" bestFit="1" customWidth="1"/>
    <col min="2" max="2" width="24.42578125" bestFit="1" customWidth="1"/>
    <col min="3" max="3" width="16.28515625" bestFit="1" customWidth="1"/>
    <col min="4" max="4" width="33.42578125" bestFit="1" customWidth="1"/>
    <col min="5" max="5" width="33.42578125" customWidth="1"/>
    <col min="6" max="6" width="10.28515625" bestFit="1" customWidth="1"/>
    <col min="7" max="7" width="7.85546875" bestFit="1" customWidth="1"/>
    <col min="8" max="8" width="5.28515625" bestFit="1" customWidth="1"/>
    <col min="9" max="9" width="5.42578125" bestFit="1" customWidth="1"/>
    <col min="10" max="10" width="11.7109375" bestFit="1" customWidth="1"/>
    <col min="11" max="11" width="11.85546875" bestFit="1" customWidth="1"/>
    <col min="12" max="12" width="21.140625" bestFit="1" customWidth="1"/>
    <col min="13" max="13" width="21.140625" customWidth="1"/>
    <col min="14" max="14" width="9.85546875" bestFit="1" customWidth="1"/>
    <col min="15" max="15" width="7.85546875" bestFit="1" customWidth="1"/>
    <col min="16" max="16" width="5.28515625" bestFit="1" customWidth="1"/>
    <col min="17" max="17" width="5.42578125" bestFit="1" customWidth="1"/>
    <col min="18" max="18" width="13.42578125" bestFit="1" customWidth="1"/>
    <col min="19" max="19" width="11.85546875" bestFit="1" customWidth="1"/>
    <col min="20" max="20" width="17" customWidth="1"/>
    <col min="21" max="21" width="5.85546875" customWidth="1"/>
    <col min="22" max="22" width="11.7109375" customWidth="1"/>
    <col min="23" max="23" width="8" bestFit="1" customWidth="1"/>
    <col min="24" max="32" width="11.85546875" customWidth="1"/>
  </cols>
  <sheetData>
    <row r="1" spans="1:32" ht="35.25" customHeight="1">
      <c r="A1" s="658" t="s">
        <v>328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</row>
    <row r="2" spans="1:32" s="254" customFormat="1" ht="26.25" customHeight="1">
      <c r="A2" s="251" t="s">
        <v>26</v>
      </c>
      <c r="B2" s="251" t="s">
        <v>329</v>
      </c>
      <c r="C2" s="251" t="s">
        <v>330</v>
      </c>
      <c r="D2" s="251" t="s">
        <v>187</v>
      </c>
      <c r="E2" s="251" t="s">
        <v>351</v>
      </c>
      <c r="F2" s="251" t="s">
        <v>331</v>
      </c>
      <c r="G2" s="251" t="s">
        <v>332</v>
      </c>
      <c r="H2" s="251" t="s">
        <v>333</v>
      </c>
      <c r="I2" s="251" t="s">
        <v>327</v>
      </c>
      <c r="J2" s="251" t="s">
        <v>334</v>
      </c>
      <c r="K2" s="252" t="s">
        <v>335</v>
      </c>
      <c r="L2" s="251" t="s">
        <v>228</v>
      </c>
      <c r="M2" s="251" t="s">
        <v>351</v>
      </c>
      <c r="N2" s="251" t="s">
        <v>336</v>
      </c>
      <c r="O2" s="251" t="s">
        <v>332</v>
      </c>
      <c r="P2" s="251" t="s">
        <v>333</v>
      </c>
      <c r="Q2" s="251" t="s">
        <v>327</v>
      </c>
      <c r="R2" s="251" t="s">
        <v>337</v>
      </c>
      <c r="S2" s="252" t="s">
        <v>335</v>
      </c>
      <c r="T2" s="251" t="s">
        <v>338</v>
      </c>
      <c r="U2" s="251" t="s">
        <v>339</v>
      </c>
      <c r="V2" s="251" t="s">
        <v>350</v>
      </c>
      <c r="W2" s="251" t="s">
        <v>340</v>
      </c>
      <c r="X2" s="251" t="s">
        <v>341</v>
      </c>
      <c r="Y2" s="251" t="s">
        <v>342</v>
      </c>
      <c r="Z2" s="251" t="s">
        <v>343</v>
      </c>
      <c r="AA2" s="251" t="s">
        <v>344</v>
      </c>
      <c r="AB2" s="253" t="s">
        <v>345</v>
      </c>
      <c r="AC2" s="253" t="s">
        <v>346</v>
      </c>
      <c r="AD2" s="253" t="s">
        <v>347</v>
      </c>
      <c r="AE2" s="253" t="s">
        <v>348</v>
      </c>
      <c r="AF2" s="251" t="s">
        <v>349</v>
      </c>
    </row>
    <row r="3" spans="1:32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' Boletín de Inscripción '!Q48</f>
        <v>0</v>
      </c>
      <c r="G3" s="255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5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0</v>
      </c>
      <c r="AD3" t="b">
        <v>0</v>
      </c>
      <c r="AE3" t="b">
        <v>0</v>
      </c>
    </row>
  </sheetData>
  <mergeCells count="1">
    <mergeCell ref="A1:AF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K3"/>
  <sheetViews>
    <sheetView showRowColHeaders="0" topLeftCell="BA1" workbookViewId="0">
      <selection activeCell="BU2" sqref="BU2"/>
    </sheetView>
  </sheetViews>
  <sheetFormatPr baseColWidth="10" defaultColWidth="11.42578125" defaultRowHeight="11.25"/>
  <cols>
    <col min="1" max="1" width="11.7109375" style="82" bestFit="1" customWidth="1"/>
    <col min="2" max="2" width="10.42578125" style="82" bestFit="1" customWidth="1"/>
    <col min="3" max="3" width="10.7109375" style="82" bestFit="1" customWidth="1"/>
    <col min="4" max="4" width="15.28515625" style="82" bestFit="1" customWidth="1"/>
    <col min="5" max="5" width="19.85546875" style="82" bestFit="1" customWidth="1"/>
    <col min="6" max="6" width="21.85546875" style="82" bestFit="1" customWidth="1"/>
    <col min="7" max="7" width="27.42578125" style="82" bestFit="1" customWidth="1"/>
    <col min="8" max="8" width="18.85546875" style="82" bestFit="1" customWidth="1"/>
    <col min="9" max="9" width="15.42578125" style="82" bestFit="1" customWidth="1"/>
    <col min="10" max="10" width="14" style="82" bestFit="1" customWidth="1"/>
    <col min="11" max="11" width="21.85546875" style="82" bestFit="1" customWidth="1"/>
    <col min="12" max="12" width="18.85546875" style="82" customWidth="1"/>
    <col min="13" max="13" width="16.7109375" style="82" bestFit="1" customWidth="1"/>
    <col min="14" max="14" width="16.42578125" style="82" bestFit="1" customWidth="1"/>
    <col min="15" max="16" width="17" style="82" bestFit="1" customWidth="1"/>
    <col min="17" max="17" width="12.42578125" style="82" bestFit="1" customWidth="1"/>
    <col min="18" max="18" width="13.42578125" style="82" bestFit="1" customWidth="1"/>
    <col min="19" max="19" width="10" style="82" bestFit="1" customWidth="1"/>
    <col min="20" max="20" width="14.42578125" style="82" bestFit="1" customWidth="1"/>
    <col min="21" max="21" width="16.42578125" style="82" bestFit="1" customWidth="1"/>
    <col min="22" max="22" width="23.7109375" style="82" customWidth="1"/>
    <col min="23" max="23" width="13.42578125" style="82" bestFit="1" customWidth="1"/>
    <col min="24" max="24" width="10.42578125" style="82" bestFit="1" customWidth="1"/>
    <col min="25" max="25" width="8.7109375" style="82" bestFit="1" customWidth="1"/>
    <col min="26" max="26" width="16.28515625" style="82" customWidth="1"/>
    <col min="27" max="27" width="13.42578125" style="82" bestFit="1" customWidth="1"/>
    <col min="28" max="28" width="11.28515625" style="82" bestFit="1" customWidth="1"/>
    <col min="29" max="29" width="14.140625" style="82" bestFit="1" customWidth="1"/>
    <col min="30" max="31" width="11.42578125" style="82" bestFit="1" customWidth="1"/>
    <col min="32" max="32" width="7.28515625" style="82" bestFit="1" customWidth="1"/>
    <col min="33" max="33" width="8.140625" style="82" bestFit="1" customWidth="1"/>
    <col min="34" max="34" width="11.85546875" style="82" bestFit="1" customWidth="1"/>
    <col min="35" max="35" width="18" style="82" bestFit="1" customWidth="1"/>
    <col min="36" max="36" width="18.28515625" style="82" bestFit="1" customWidth="1"/>
    <col min="37" max="37" width="29.140625" style="82" bestFit="1" customWidth="1"/>
    <col min="38" max="38" width="15.28515625" style="82" bestFit="1" customWidth="1"/>
    <col min="39" max="39" width="12.28515625" style="82" bestFit="1" customWidth="1"/>
    <col min="40" max="40" width="10.42578125" style="82" bestFit="1" customWidth="1"/>
    <col min="41" max="41" width="13" style="82" bestFit="1" customWidth="1"/>
    <col min="42" max="42" width="15.42578125" style="82" bestFit="1" customWidth="1"/>
    <col min="43" max="43" width="13.140625" style="82" bestFit="1" customWidth="1"/>
    <col min="44" max="44" width="16.42578125" style="82" bestFit="1" customWidth="1"/>
    <col min="45" max="46" width="13.42578125" style="82" bestFit="1" customWidth="1"/>
    <col min="47" max="47" width="9.140625" style="82" bestFit="1" customWidth="1"/>
    <col min="48" max="48" width="10" style="82" bestFit="1" customWidth="1"/>
    <col min="49" max="49" width="9.140625" style="82" bestFit="1" customWidth="1"/>
    <col min="50" max="50" width="11.7109375" style="82" bestFit="1" customWidth="1"/>
    <col min="51" max="51" width="10.28515625" style="82" customWidth="1"/>
    <col min="52" max="52" width="7.85546875" style="82" bestFit="1" customWidth="1"/>
    <col min="53" max="53" width="14.28515625" style="82" bestFit="1" customWidth="1"/>
    <col min="54" max="54" width="5.42578125" style="82" bestFit="1" customWidth="1"/>
    <col min="55" max="55" width="5.140625" style="82" bestFit="1" customWidth="1"/>
    <col min="56" max="56" width="12" style="82" bestFit="1" customWidth="1"/>
    <col min="57" max="62" width="7.42578125" style="82" bestFit="1" customWidth="1"/>
    <col min="63" max="65" width="7.28515625" style="82" bestFit="1" customWidth="1"/>
    <col min="66" max="66" width="7.85546875" style="82" bestFit="1" customWidth="1"/>
    <col min="67" max="67" width="9.28515625" style="82" bestFit="1" customWidth="1"/>
    <col min="68" max="68" width="8.85546875" style="82" bestFit="1" customWidth="1"/>
    <col min="69" max="69" width="5.28515625" style="82" bestFit="1" customWidth="1"/>
    <col min="70" max="70" width="11.28515625" style="82" bestFit="1" customWidth="1"/>
    <col min="71" max="71" width="17" style="82" bestFit="1" customWidth="1"/>
    <col min="72" max="72" width="6.42578125" style="82" bestFit="1" customWidth="1"/>
    <col min="73" max="73" width="6" style="82" bestFit="1" customWidth="1"/>
    <col min="74" max="74" width="6.42578125" style="82" bestFit="1" customWidth="1"/>
    <col min="75" max="75" width="6.140625" style="82" bestFit="1" customWidth="1"/>
    <col min="76" max="76" width="6.7109375" style="82" bestFit="1" customWidth="1"/>
    <col min="77" max="77" width="6.140625" style="82" bestFit="1" customWidth="1"/>
    <col min="78" max="78" width="9.7109375" style="82" bestFit="1" customWidth="1"/>
    <col min="79" max="79" width="12.85546875" style="82" bestFit="1" customWidth="1"/>
    <col min="80" max="80" width="14.7109375" style="82" bestFit="1" customWidth="1"/>
    <col min="81" max="81" width="7.42578125" style="82" bestFit="1" customWidth="1"/>
    <col min="82" max="82" width="9.42578125" style="82" bestFit="1" customWidth="1"/>
    <col min="83" max="83" width="9.7109375" style="82" bestFit="1" customWidth="1"/>
    <col min="84" max="84" width="12.85546875" style="82" bestFit="1" customWidth="1"/>
    <col min="85" max="85" width="14.7109375" style="82" bestFit="1" customWidth="1"/>
    <col min="86" max="86" width="7.42578125" style="82" bestFit="1" customWidth="1"/>
    <col min="87" max="87" width="9.42578125" style="82" bestFit="1" customWidth="1"/>
    <col min="88" max="88" width="9.7109375" style="82" bestFit="1" customWidth="1"/>
    <col min="89" max="89" width="12.85546875" style="82" bestFit="1" customWidth="1"/>
    <col min="90" max="90" width="14.7109375" style="82" bestFit="1" customWidth="1"/>
    <col min="91" max="91" width="7.42578125" style="82" bestFit="1" customWidth="1"/>
    <col min="92" max="92" width="9.42578125" style="82" bestFit="1" customWidth="1"/>
    <col min="93" max="93" width="9.7109375" style="82" bestFit="1" customWidth="1"/>
    <col min="94" max="94" width="12.85546875" style="82" bestFit="1" customWidth="1"/>
    <col min="95" max="95" width="14.7109375" style="82" bestFit="1" customWidth="1"/>
    <col min="96" max="96" width="7.42578125" style="82" bestFit="1" customWidth="1"/>
    <col min="97" max="97" width="9.42578125" style="82" bestFit="1" customWidth="1"/>
    <col min="98" max="98" width="9.7109375" style="82" bestFit="1" customWidth="1"/>
    <col min="99" max="99" width="12.85546875" style="82" bestFit="1" customWidth="1"/>
    <col min="100" max="100" width="14.7109375" style="82" bestFit="1" customWidth="1"/>
    <col min="101" max="101" width="7.42578125" style="82" bestFit="1" customWidth="1"/>
    <col min="102" max="102" width="9.42578125" style="82" bestFit="1" customWidth="1"/>
    <col min="103" max="103" width="9.7109375" style="82" bestFit="1" customWidth="1"/>
    <col min="104" max="104" width="12.85546875" style="82" bestFit="1" customWidth="1"/>
    <col min="105" max="105" width="14.7109375" style="82" bestFit="1" customWidth="1"/>
    <col min="106" max="106" width="7.42578125" style="82" bestFit="1" customWidth="1"/>
    <col min="107" max="107" width="9.42578125" style="82" bestFit="1" customWidth="1"/>
    <col min="108" max="108" width="9.7109375" style="82" bestFit="1" customWidth="1"/>
    <col min="109" max="109" width="12.85546875" style="82" bestFit="1" customWidth="1"/>
    <col min="110" max="110" width="14.7109375" style="82" bestFit="1" customWidth="1"/>
    <col min="111" max="111" width="7.42578125" style="82" bestFit="1" customWidth="1"/>
    <col min="112" max="112" width="9.42578125" style="82" bestFit="1" customWidth="1"/>
    <col min="113" max="113" width="9.7109375" style="82" bestFit="1" customWidth="1"/>
    <col min="114" max="114" width="12.85546875" style="82" bestFit="1" customWidth="1"/>
    <col min="115" max="115" width="14.7109375" style="82" bestFit="1" customWidth="1"/>
    <col min="116" max="16384" width="11.42578125" style="82"/>
  </cols>
  <sheetData>
    <row r="1" spans="1:115">
      <c r="A1" s="82" t="s">
        <v>59</v>
      </c>
      <c r="B1" s="82" t="s">
        <v>60</v>
      </c>
      <c r="C1" s="82" t="s">
        <v>61</v>
      </c>
      <c r="D1" s="82" t="s">
        <v>62</v>
      </c>
      <c r="E1" s="82" t="s">
        <v>63</v>
      </c>
      <c r="F1" s="82" t="s">
        <v>64</v>
      </c>
      <c r="G1" s="82" t="s">
        <v>65</v>
      </c>
      <c r="H1" s="82" t="s">
        <v>66</v>
      </c>
      <c r="I1" s="82" t="s">
        <v>67</v>
      </c>
      <c r="J1" s="82" t="s">
        <v>68</v>
      </c>
      <c r="K1" s="82" t="s">
        <v>69</v>
      </c>
      <c r="L1" s="82" t="s">
        <v>70</v>
      </c>
      <c r="M1" s="82" t="s">
        <v>71</v>
      </c>
      <c r="N1" s="82" t="s">
        <v>72</v>
      </c>
      <c r="O1" s="82" t="s">
        <v>73</v>
      </c>
      <c r="P1" s="82" t="s">
        <v>74</v>
      </c>
      <c r="Q1" s="82" t="s">
        <v>75</v>
      </c>
      <c r="R1" s="82" t="s">
        <v>76</v>
      </c>
      <c r="S1" s="82" t="s">
        <v>77</v>
      </c>
      <c r="T1" s="82" t="s">
        <v>78</v>
      </c>
      <c r="U1" s="82" t="s">
        <v>79</v>
      </c>
      <c r="V1" s="82" t="s">
        <v>80</v>
      </c>
      <c r="W1" s="82" t="s">
        <v>81</v>
      </c>
      <c r="X1" s="82" t="s">
        <v>84</v>
      </c>
      <c r="Y1" s="82" t="s">
        <v>85</v>
      </c>
      <c r="Z1" s="82" t="s">
        <v>86</v>
      </c>
      <c r="AA1" s="82" t="s">
        <v>87</v>
      </c>
      <c r="AB1" s="82" t="s">
        <v>82</v>
      </c>
      <c r="AC1" s="82" t="s">
        <v>83</v>
      </c>
      <c r="AD1" s="82" t="s">
        <v>88</v>
      </c>
      <c r="AE1" s="82" t="s">
        <v>89</v>
      </c>
      <c r="AF1" s="82" t="s">
        <v>90</v>
      </c>
      <c r="AG1" s="82" t="s">
        <v>91</v>
      </c>
      <c r="AH1" s="82" t="s">
        <v>92</v>
      </c>
      <c r="AI1" s="82" t="s">
        <v>93</v>
      </c>
      <c r="AJ1" s="82" t="s">
        <v>94</v>
      </c>
      <c r="AK1" s="82" t="s">
        <v>95</v>
      </c>
      <c r="AL1" s="82" t="s">
        <v>96</v>
      </c>
      <c r="AM1" s="82" t="s">
        <v>97</v>
      </c>
      <c r="AN1" s="82" t="s">
        <v>98</v>
      </c>
      <c r="AO1" s="82" t="s">
        <v>99</v>
      </c>
      <c r="AP1" s="82" t="s">
        <v>100</v>
      </c>
      <c r="AQ1" s="82" t="s">
        <v>101</v>
      </c>
      <c r="AR1" s="82" t="s">
        <v>102</v>
      </c>
      <c r="AS1" s="82" t="s">
        <v>103</v>
      </c>
      <c r="AT1" s="82" t="s">
        <v>104</v>
      </c>
      <c r="AU1" s="82" t="s">
        <v>105</v>
      </c>
      <c r="AV1" s="82" t="s">
        <v>106</v>
      </c>
      <c r="AW1" s="82" t="s">
        <v>107</v>
      </c>
      <c r="AX1" s="82" t="s">
        <v>108</v>
      </c>
      <c r="AY1" s="82" t="s">
        <v>109</v>
      </c>
      <c r="AZ1" s="82" t="s">
        <v>110</v>
      </c>
      <c r="BA1" s="82" t="s">
        <v>111</v>
      </c>
      <c r="BB1" s="82" t="s">
        <v>14</v>
      </c>
      <c r="BC1" s="82" t="s">
        <v>15</v>
      </c>
      <c r="BD1" s="82" t="s">
        <v>280</v>
      </c>
      <c r="BE1" s="82" t="s">
        <v>112</v>
      </c>
      <c r="BF1" s="82" t="s">
        <v>113</v>
      </c>
      <c r="BG1" s="82" t="s">
        <v>114</v>
      </c>
      <c r="BH1" s="82" t="s">
        <v>115</v>
      </c>
      <c r="BI1" s="82" t="s">
        <v>116</v>
      </c>
      <c r="BJ1" s="82" t="s">
        <v>117</v>
      </c>
      <c r="BK1" s="82" t="s">
        <v>118</v>
      </c>
      <c r="BL1" s="82" t="s">
        <v>119</v>
      </c>
      <c r="BM1" s="82" t="s">
        <v>120</v>
      </c>
      <c r="BN1" s="82" t="s">
        <v>41</v>
      </c>
      <c r="BO1" s="82" t="s">
        <v>37</v>
      </c>
      <c r="BP1" s="82" t="s">
        <v>121</v>
      </c>
      <c r="BQ1" s="82" t="s">
        <v>122</v>
      </c>
      <c r="BR1" s="82" t="s">
        <v>123</v>
      </c>
      <c r="BS1" s="82" t="s">
        <v>124</v>
      </c>
      <c r="BT1" s="82" t="s">
        <v>125</v>
      </c>
      <c r="BU1" s="82" t="s">
        <v>126</v>
      </c>
      <c r="BV1" s="82" t="s">
        <v>127</v>
      </c>
      <c r="BW1" s="82" t="s">
        <v>128</v>
      </c>
      <c r="BX1" s="82" t="s">
        <v>38</v>
      </c>
      <c r="BY1" s="82" t="s">
        <v>39</v>
      </c>
      <c r="BZ1" s="82" t="s">
        <v>131</v>
      </c>
      <c r="CA1" s="82" t="s">
        <v>132</v>
      </c>
      <c r="CB1" s="82" t="s">
        <v>133</v>
      </c>
      <c r="CC1" s="82" t="s">
        <v>134</v>
      </c>
      <c r="CD1" s="82" t="s">
        <v>135</v>
      </c>
      <c r="CE1" s="82" t="s">
        <v>136</v>
      </c>
      <c r="CF1" s="82" t="s">
        <v>137</v>
      </c>
      <c r="CG1" s="82" t="s">
        <v>138</v>
      </c>
      <c r="CH1" s="82" t="s">
        <v>139</v>
      </c>
      <c r="CI1" s="82" t="s">
        <v>140</v>
      </c>
      <c r="CJ1" s="82" t="s">
        <v>141</v>
      </c>
      <c r="CK1" s="82" t="s">
        <v>142</v>
      </c>
      <c r="CL1" s="82" t="s">
        <v>143</v>
      </c>
      <c r="CM1" s="82" t="s">
        <v>144</v>
      </c>
      <c r="CN1" s="82" t="s">
        <v>145</v>
      </c>
      <c r="CO1" s="82" t="s">
        <v>146</v>
      </c>
      <c r="CP1" s="82" t="s">
        <v>147</v>
      </c>
      <c r="CQ1" s="82" t="s">
        <v>148</v>
      </c>
      <c r="CR1" s="82" t="s">
        <v>149</v>
      </c>
      <c r="CS1" s="82" t="s">
        <v>150</v>
      </c>
      <c r="CT1" s="82" t="s">
        <v>151</v>
      </c>
      <c r="CU1" s="82" t="s">
        <v>152</v>
      </c>
      <c r="CV1" s="82" t="s">
        <v>153</v>
      </c>
      <c r="CW1" s="82" t="s">
        <v>154</v>
      </c>
      <c r="CX1" s="82" t="s">
        <v>155</v>
      </c>
      <c r="CY1" s="82" t="s">
        <v>156</v>
      </c>
      <c r="CZ1" s="82" t="s">
        <v>157</v>
      </c>
      <c r="DA1" s="82" t="s">
        <v>158</v>
      </c>
      <c r="DB1" s="82" t="s">
        <v>159</v>
      </c>
      <c r="DC1" s="82" t="s">
        <v>160</v>
      </c>
      <c r="DD1" s="82" t="s">
        <v>161</v>
      </c>
      <c r="DE1" s="82" t="s">
        <v>162</v>
      </c>
      <c r="DF1" s="82" t="s">
        <v>163</v>
      </c>
      <c r="DG1" s="82" t="s">
        <v>164</v>
      </c>
      <c r="DH1" s="82" t="s">
        <v>165</v>
      </c>
      <c r="DI1" s="82" t="s">
        <v>166</v>
      </c>
      <c r="DJ1" s="82" t="s">
        <v>167</v>
      </c>
      <c r="DK1" s="82" t="s">
        <v>168</v>
      </c>
    </row>
    <row r="2" spans="1:115" s="138" customFormat="1">
      <c r="A2" s="138">
        <f>VALUE(' Boletín de Inscripción '!AA25)</f>
        <v>0</v>
      </c>
      <c r="B2" s="138">
        <f>VALUE(' Boletín de Inscripción '!AE25)</f>
        <v>0</v>
      </c>
      <c r="C2" s="138">
        <f>B2</f>
        <v>0</v>
      </c>
      <c r="D2" s="138" t="str">
        <f>IF(' Boletín de Inscripción '!D35="","",IF(LEN(' Boletín de Inscripción '!D35)&gt;50,PROPER(LEFT(' Boletín de Inscripción '!D35,50)),PROPER(' Boletín de Inscripción '!D35)))</f>
        <v/>
      </c>
      <c r="G2" s="138" t="str">
        <f>D2&amp;" "&amp;E2&amp;" "&amp;F2</f>
        <v xml:space="preserve">  </v>
      </c>
      <c r="H2" s="138" t="str">
        <f>IF(' Boletín de Inscripción '!J39="","",UPPER(LEFT(' Boletín de Inscripción '!J39,1)))</f>
        <v/>
      </c>
      <c r="I2" s="138" t="str">
        <f>IF(' Boletín de Inscripción '!Y39="","",IF(LEN(' Boletín de Inscripción '!Y39)&gt;20,UPPER(LEFT(' Boletín de Inscripción '!Y39,20)),UPPER(' Boletín de Inscripción '!Y39)))&amp;" "&amp;' Boletín de Inscripción '!AD39</f>
        <v xml:space="preserve"> </v>
      </c>
      <c r="J2" s="138" t="str">
        <f>IF(' Boletín de Inscripción '!R39,"",IF(LEN(DNICIFCONCURSANTE)&gt;20,UPPER(LEFT("DNICIRCONCURSANTE",20)),UPPER(DNICIFCONCURSANTE)))</f>
        <v/>
      </c>
      <c r="K2" s="138" t="str">
        <f>IF(' Boletín de Inscripción '!D37="","",IF(LEN(' Boletín de Inscripción '!D37)&gt;40,PROPER(LEFT(' Boletín de Inscripción '!D37,40)),PROPER(' Boletín de Inscripción '!D37)))</f>
        <v/>
      </c>
      <c r="L2" s="138" t="str">
        <f>IF(' Boletín de Inscripción '!Q37="","",IF(LEN(' Boletín de Inscripción '!Q37)&gt;10,LEFT(' Boletín de Inscripción '!Q37,10),' Boletín de Inscripción '!Q37))</f>
        <v/>
      </c>
      <c r="M2" s="138" t="str">
        <f>IF(' Boletín de Inscripción '!V37="","",IF(LEN(' Boletín de Inscripción '!V37)&gt;25,PROPER(LEFT(' Boletín de Inscripción '!V37,25)),PROPER(' Boletín de Inscripción '!V37)))</f>
        <v/>
      </c>
      <c r="N2" s="138" t="str">
        <f>IF(' Boletín de Inscripción '!D39="","",IF(LEN(' Boletín de Inscripción '!D39)&gt;25,UPPER(LEFT(' Boletín de Inscripción '!D39,25)),UPPER(' Boletín de Inscripción '!D39)))</f>
        <v/>
      </c>
      <c r="O2" s="138" t="str">
        <f>IF(' Boletín de Inscripción '!D41="","",IF(LEN(' Boletín de Inscripción '!D41)&gt;15,LEFT(' Boletín de Inscripción '!D41,15),' Boletín de Inscripción '!D41))</f>
        <v/>
      </c>
      <c r="P2" s="138" t="str">
        <f>IF(' Boletín de Inscripción '!I41="","",IF(LEN(' Boletín de Inscripción '!I41)&gt;15,LEFT(' Boletín de Inscripción '!I41,15),' Boletín de Inscripción '!I41))</f>
        <v/>
      </c>
      <c r="Q2" s="138" t="str">
        <f>IF(' Boletín de Inscripción '!N41="","",IF(LEN(' Boletín de Inscripción '!N41)&gt;15,LEFT(' Boletín de Inscripción '!N41,15),' Boletín de Inscripción '!N41))</f>
        <v/>
      </c>
      <c r="R2" s="138" t="str">
        <f>IF(' Boletín de Inscripción '!V41="","",IF(LEN(' Boletín de Inscripción '!V41)&gt;30,LEFT(' Boletín de Inscripción '!V41,30),' Boletín de Inscripción '!V41))</f>
        <v/>
      </c>
      <c r="S2" s="138" t="str">
        <f>IF(' Boletín de Inscripción '!V44="","",IF(LEN(' Boletín de Inscripción '!V44)&gt;25,PROPER(LEFT(' Boletín de Inscripción '!V44,25)),PROPER(' Boletín de Inscripción '!V44)))</f>
        <v/>
      </c>
      <c r="T2" s="138" t="str">
        <f>IF(' Boletín de Inscripción '!D44="","",IF(LEN(' Boletín de Inscripción '!D44)&gt;25,UPPER(LEFT(' Boletín de Inscripción '!D44,25)),UPPER(' Boletín de Inscripción '!D44)))</f>
        <v/>
      </c>
      <c r="U2" s="138" t="str">
        <f>IF(' Boletín de Inscripción '!L44="","",IF(LEN(' Boletín de Inscripción '!L44)&gt;25,UPPER(LEFT(' Boletín de Inscripción '!L44,25)),UPPER(' Boletín de Inscripción '!L44)))</f>
        <v/>
      </c>
      <c r="V2" s="138" t="str">
        <f>S2&amp;" "&amp;T2&amp;" "&amp;U2</f>
        <v xml:space="preserve">  </v>
      </c>
      <c r="W2" s="138" t="str">
        <f>IF(' Boletín de Inscripción '!J48="","",UPPER(LEFT(' Boletín de Inscripción '!J48,1)))</f>
        <v/>
      </c>
      <c r="X2" s="138" t="str">
        <f>IF(' Boletín de Inscripción '!Y48="","",IF(LEN(' Boletín de Inscripción '!Y48)&gt;20,UPPER(LEFT(' Boletín de Inscripción '!Y48,20)),UPPER(' Boletín de Inscripción '!Y48)))</f>
        <v/>
      </c>
      <c r="Y2" s="138" t="str">
        <f>IF(' Boletín de Inscripción '!Q48="","",IF(LEN(' Boletín de Inscripción '!Q48)&gt;20,UPPER(LEFT(' Boletín de Inscripción '!Q48,20)),UPPER(' Boletín de Inscripción '!Q48)))</f>
        <v/>
      </c>
      <c r="Z2" s="138" t="str">
        <f>IF(' Boletín de Inscripción '!D46="","",IF(LEN(' Boletín de Inscripción '!D46)&gt;40,PROPER(LEFT(' Boletín de Inscripción '!D46,40)),PROPER(' Boletín de Inscripción '!D46)))</f>
        <v/>
      </c>
      <c r="AA2" s="138" t="str">
        <f>IF(' Boletín de Inscripción '!Q46="","",IF(LEN(' Boletín de Inscripción '!Q46)&gt;10,LEFT(' Boletín de Inscripción '!Q46,10),' Boletín de Inscripción '!Q46))</f>
        <v/>
      </c>
      <c r="AB2" s="138" t="str">
        <f>IF(' Boletín de Inscripción '!V46="","",IF(LEN(' Boletín de Inscripción '!V46)&gt;25,PROPER(LEFT(' Boletín de Inscripción '!V46,25)),PROPER(' Boletín de Inscripción '!V46)))</f>
        <v/>
      </c>
      <c r="AC2" s="138" t="str">
        <f>IF(' Boletín de Inscripción '!D48="","",IF(LEN(' Boletín de Inscripción '!D48)&gt;25,UPPER(LEFT(' Boletín de Inscripción '!D48,25)),UPPER(' Boletín de Inscripción '!D48)))</f>
        <v/>
      </c>
      <c r="AD2" s="138" t="str">
        <f>IF(' Boletín de Inscripción '!D50="","",IF(LEN(' Boletín de Inscripción '!D50)&gt;15,LEFT(' Boletín de Inscripción '!D50,15),' Boletín de Inscripción '!D50))</f>
        <v/>
      </c>
      <c r="AE2" s="138" t="str">
        <f>IF(' Boletín de Inscripción '!I50="","",IF(LEN(' Boletín de Inscripción '!I50)&gt;15,LEFT(' Boletín de Inscripción '!I50,15),' Boletín de Inscripción '!I50))</f>
        <v/>
      </c>
      <c r="AF2" s="138" t="str">
        <f>IF(' Boletín de Inscripción '!N50="","",IF(LEN(' Boletín de Inscripción '!N50)&gt;15,LEFT(' Boletín de Inscripción '!N50,15),' Boletín de Inscripción '!N50))</f>
        <v/>
      </c>
      <c r="AG2" s="138" t="str">
        <f>IF(' Boletín de Inscripción '!V50="","",IF(LEN(' Boletín de Inscripción '!V50)&gt;30,LEFT(' Boletín de Inscripción '!V50,30),' Boletín de Inscripción '!V50))</f>
        <v/>
      </c>
      <c r="AH2" s="138" t="str">
        <f>IF(' Boletín de Inscripción '!V53="","",IF(LEN(' Boletín de Inscripción '!V53)&gt;25,PROPER(LEFT(' Boletín de Inscripción '!V53,25)),PROPER(' Boletín de Inscripción '!V53)))</f>
        <v/>
      </c>
      <c r="AI2" s="138" t="str">
        <f>IF(' Boletín de Inscripción '!D53="","",IF(LEN(' Boletín de Inscripción '!D53)&gt;25,UPPER(LEFT(' Boletín de Inscripción '!D53,25)),UPPER(' Boletín de Inscripción '!D53)))</f>
        <v/>
      </c>
      <c r="AJ2" s="138" t="str">
        <f>IF(' Boletín de Inscripción '!L53="","",IF(LEN(' Boletín de Inscripción '!L53)&gt;25,UPPER(LEFT(' Boletín de Inscripción '!L53,25)),UPPER(' Boletín de Inscripción '!L53)))</f>
        <v/>
      </c>
      <c r="AK2" s="138" t="str">
        <f>AH2&amp;" "&amp;AI2&amp;" "&amp;AJ2</f>
        <v xml:space="preserve">  </v>
      </c>
      <c r="AL2" s="138" t="str">
        <f>IF( ' Boletín de Inscripción '!J57="","",UPPER(LEFT(' Boletín de Inscripción '!J57,1)))</f>
        <v/>
      </c>
      <c r="AM2" s="138" t="str">
        <f>IF(' Boletín de Inscripción '!Y57="","",IF(LEN(' Boletín de Inscripción '!Y57)&gt;20,UPPER(LEFT(' Boletín de Inscripción '!Y57,20)),UPPER(' Boletín de Inscripción '!Y57)))</f>
        <v/>
      </c>
      <c r="AN2" s="138" t="str">
        <f>IF(' Boletín de Inscripción '!Q57="","",IF(LEN(' Boletín de Inscripción '!Q57)&gt;20,UPPER(LEFT(' Boletín de Inscripción '!Q57,20)),UPPER(' Boletín de Inscripción '!Q57)))</f>
        <v/>
      </c>
      <c r="AO2" s="138" t="str">
        <f>IF(' Boletín de Inscripción '!D55="","",IF(LEN(' Boletín de Inscripción '!D55)&gt;40,PROPER(LEFT(' Boletín de Inscripción '!D55,40)),PROPER(' Boletín de Inscripción '!D55)))</f>
        <v/>
      </c>
      <c r="AP2" s="138" t="str">
        <f>IF(' Boletín de Inscripción '!Q55="","",IF(LEN(' Boletín de Inscripción '!Q55)&gt;10,LEFT(' Boletín de Inscripción '!Q55,10),' Boletín de Inscripción '!Q55))</f>
        <v/>
      </c>
      <c r="AQ2" s="138" t="str">
        <f>IF(' Boletín de Inscripción '!V55="","",IF(LEN(' Boletín de Inscripción '!V55)&gt;25,PROPER(LEFT(' Boletín de Inscripción '!V55,25)),PROPER(' Boletín de Inscripción '!V55)))</f>
        <v/>
      </c>
      <c r="AR2" s="138" t="str">
        <f>IF(' Boletín de Inscripción '!D57="","",IF(LEN(' Boletín de Inscripción '!D57)&gt;25,UPPER(LEFT(' Boletín de Inscripción '!D57,25)),UPPER(' Boletín de Inscripción '!D57)))</f>
        <v/>
      </c>
      <c r="AS2" s="138" t="str">
        <f>IF(' Boletín de Inscripción '!D59="","",IF(LEN(' Boletín de Inscripción '!D59)&gt;15,LEFT(' Boletín de Inscripción '!D59,15),' Boletín de Inscripción '!D59))</f>
        <v/>
      </c>
      <c r="AT2" s="138" t="str">
        <f>IF(' Boletín de Inscripción '!I59="","",IF(LEN(' Boletín de Inscripción '!I59)&gt;15,LEFT(' Boletín de Inscripción '!I59,15),' Boletín de Inscripción '!I59))</f>
        <v/>
      </c>
      <c r="AU2" s="138" t="str">
        <f>IF(' Boletín de Inscripción '!N59="","",IF(LEN(' Boletín de Inscripción '!N59)&gt;15,LEFT(' Boletín de Inscripción '!N59,15),' Boletín de Inscripción '!N59))</f>
        <v/>
      </c>
      <c r="AV2" s="138" t="str">
        <f>IF(' Boletín de Inscripción '!V59="","",IF(LEN(' Boletín de Inscripción '!V59)&gt;30,LEFT(' Boletín de Inscripción '!V59,30),' Boletín de Inscripción '!V59))</f>
        <v/>
      </c>
      <c r="AW2" s="138" t="str">
        <f>IF(' Boletín de Inscripción '!C64="","",IF(LEN(' Boletín de Inscripción '!C64)&gt;25,PROPER(LEFT(' Boletín de Inscripción '!C64,25)),PROPER(' Boletín de Inscripción '!C64)))</f>
        <v/>
      </c>
      <c r="AX2" s="138" t="str">
        <f>IF(' Boletín de Inscripción '!C66="","",IF(LEN(' Boletín de Inscripción '!C66)&gt;25,UPPER(LEFT(' Boletín de Inscripción '!C66,25)),UPPER(' Boletín de Inscripción '!C66)))</f>
        <v/>
      </c>
      <c r="AY2" s="138" t="str">
        <f>IF(' Boletín de Inscripción '!J70="","",IF(LEN(' Boletín de Inscripción '!J70)&gt;25,UPPER(LEFT(' Boletín de Inscripción '!J70,25)),UPPER(' Boletín de Inscripción '!J70)))</f>
        <v/>
      </c>
      <c r="AZ2" s="140" t="str">
        <f>IF(' Boletín de Inscripción '!C70="","",IF(LEN(' Boletín de Inscripción '!C70)&gt;25,UPPER(LEFT(' Boletín de Inscripción '!C70,25)),UPPER(' Boletín de Inscripción '!C70)))</f>
        <v>0</v>
      </c>
      <c r="BA2" s="138" t="str">
        <f>IF(' Boletín de Inscripción '!J64="","",IF(LEN(' Boletín de Inscripción '!J64)&gt;25,UPPER(LEFT(' Boletín de Inscripción '!J64,25)),UPPER(' Boletín de Inscripción '!J64)))</f>
        <v/>
      </c>
      <c r="BB2" s="138" t="str">
        <f>IF(' Boletín de Inscripción '!Z127="","",IF(LEN(' Boletín de Inscripción '!Z127)&gt;3,UPPER(LEFT(' Boletín de Inscripción '!Z127,5)),UPPER(' Boletín de Inscripción '!Z127)))</f>
        <v xml:space="preserve"> </v>
      </c>
      <c r="BC2" s="138" t="str">
        <f>IF(' Boletín de Inscripción '!W68="","",IF(LEN(' Boletín de Inscripción '!W68)&gt;3,LEFT(' Boletín de Inscripción '!W68,10),' Boletín de Inscripción '!W68))</f>
        <v/>
      </c>
      <c r="BD2" s="138" t="str">
        <f>IF(' Boletín de Inscripción '!Q65="","",IF(LEN(' Boletín de Inscripción '!Q65)&gt;3,LEFT(' Boletín de Inscripción '!Q65,25),' Boletín de Inscripción '!Q65))</f>
        <v/>
      </c>
      <c r="BE2" s="138" t="e">
        <f>IF(Trofeo1=TRUE,"SI","NO")</f>
        <v>#REF!</v>
      </c>
      <c r="BF2" s="138" t="e">
        <f>IF(Trofeo2=TRUE,"SI","NO")</f>
        <v>#REF!</v>
      </c>
      <c r="BG2" s="138" t="e">
        <f>IF(Trofeo3=TRUE,"SI","NO")</f>
        <v>#REF!</v>
      </c>
      <c r="BH2" s="138" t="e">
        <f>IF(Trofeo4=TRUE,"SI","NO")</f>
        <v>#REF!</v>
      </c>
      <c r="BI2" s="138" t="e">
        <f>IF(Trofeo5=TRUE,"SI","NO")</f>
        <v>#REF!</v>
      </c>
      <c r="BJ2" s="138" t="e">
        <f>IF(Trofeo6=TRUE,"SI","NO")</f>
        <v>#REF!</v>
      </c>
      <c r="BK2" s="138" t="str">
        <f>IF(Trofeo7=TRUE,"SI","NO")</f>
        <v>NO</v>
      </c>
      <c r="BL2" s="138" t="str">
        <f>IF(Trofeo8=TRUE,"SI","NO")</f>
        <v>SI</v>
      </c>
      <c r="BM2" s="138" t="s">
        <v>129</v>
      </c>
      <c r="BN2" s="138" t="str">
        <f>IF(Publicidad=1,"SI","NO")</f>
        <v>SI</v>
      </c>
      <c r="BO2" s="138" t="str">
        <f>IF(Shakedown=TRUE,"SI","NO")</f>
        <v>NO</v>
      </c>
      <c r="BP2" s="141">
        <f ca="1">IF(' Boletín de Inscripción '!W25="",TODAY(),' Boletín de Inscripción '!V25)</f>
        <v>44324</v>
      </c>
      <c r="BQ2" s="142">
        <f ca="1">IF(' Boletín de Inscripción '!W28="",NOW(),' Boletín de Inscripción '!W28)</f>
        <v>44324.341843981485</v>
      </c>
      <c r="BR2" s="138" t="e">
        <f>IF(' Boletín de Inscripción '!#REF!="","",IF(LEN(' Boletín de Inscripción '!#REF!)&gt;61,PROPER(LEFT(' Boletín de Inscripción '!#REF!,61)),PROPER(' Boletín de Inscripción '!#REF!)))</f>
        <v>#REF!</v>
      </c>
      <c r="BS2" s="139" t="s">
        <v>130</v>
      </c>
      <c r="BT2" s="138" t="e">
        <f>IF(' Boletín de Inscripción '!#REF!="","",IF(LEN(' Boletín de Inscripción '!#REF!)&gt;1,UPPER(LEFT(' Boletín de Inscripción '!#REF!,1)),UPPER(' Boletín de Inscripción '!#REF!)))</f>
        <v>#REF!</v>
      </c>
      <c r="BU2" s="138" t="e">
        <f>IF(' Boletín de Inscripción '!#REF!="","",IF(LEN(' Boletín de Inscripción '!#REF!)&gt;1,LEFT(' Boletín de Inscripción '!#REF!,1),' Boletín de Inscripción '!#REF!))</f>
        <v>#REF!</v>
      </c>
      <c r="BV2" s="138" t="e">
        <f>IF(' Boletín de Inscripción '!#REF!="","",IF(LEN(' Boletín de Inscripción '!#REF!)&gt;1,UPPER(LEFT(' Boletín de Inscripción '!#REF!,1)),UPPER(' Boletín de Inscripción '!#REF!)))</f>
        <v>#REF!</v>
      </c>
      <c r="BW2" s="138" t="e">
        <f>IF(' Boletín de Inscripción '!#REF!="","",IF(LEN(' Boletín de Inscripción '!#REF!)&gt;1,LEFT(' Boletín de Inscripción '!#REF!,1),' Boletín de Inscripción '!#REF!))</f>
        <v>#REF!</v>
      </c>
      <c r="BX2" s="138" t="str">
        <f>IF(Ouvreur=TRUE,"SI","NO")</f>
        <v>NO</v>
      </c>
      <c r="BY2" s="138" t="str">
        <f>IF(Auxiliar=TRUE,"SI","NO")</f>
        <v>NO</v>
      </c>
      <c r="BZ2" s="138" t="e">
        <f>IF(NombreA1="","",IF(LEN(NombreA1)&gt;25,UPPER(LEFT(NombreA1,25)),UPPER(NombreA1)))</f>
        <v>#REF!</v>
      </c>
      <c r="CA2" s="138" t="e">
        <f>IF(PrimerApellidoA1="","",IF(LEN(PrimerApellidoA1)&gt;25,UPPER(LEFT(PrimerApellidoA1,25)),UPPER(PrimerApellidoA1)))</f>
        <v>#REF!</v>
      </c>
      <c r="CB2" s="138" t="e">
        <f>IF(SegundoApellidoA1="","",IF(LEN(SegundoApellidoA1)&gt;25,UPPER(LEFT(SegundoApellidoA1,25)),UPPER(SegundoApellidoA1)))</f>
        <v>#REF!</v>
      </c>
      <c r="CC2" s="138" t="e">
        <f>IF(DniCifA1="","",IF(LEN(DniCifA1)&gt;25,UPPER(LEFT(DniCifA1,25)),UPPER(DniCifA1)))</f>
        <v>#REF!</v>
      </c>
      <c r="CD2" s="138" t="e">
        <f>IF(LicenciaA1="","",IF(LEN(LicenciaA1)&gt;25,UPPER(LEFT(LicenciaA1,25)),UPPER(LicenciaA1)))</f>
        <v>#REF!</v>
      </c>
      <c r="CE2" s="138" t="e">
        <f>IF(NombreA2="","",IF(LEN(NombreA2)&gt;25,UPPER(LEFT(NombreA2,25)),UPPER(NombreA2)))</f>
        <v>#REF!</v>
      </c>
      <c r="CF2" s="138" t="e">
        <f>IF(PrimerApellidoA2="","",IF(LEN(PrimerApellidoA2)&gt;25,UPPER(LEFT(PrimerApellidoA2,25)),UPPER(PrimerApellidoA2)))</f>
        <v>#REF!</v>
      </c>
      <c r="CG2" s="138" t="e">
        <f>IF(SegundoApellidoA2="","",IF(LEN(SegundoApellidoA2)&gt;25,UPPER(LEFT(SegundoApellidoA2,25)),UPPER(SegundoApellidoA2)))</f>
        <v>#REF!</v>
      </c>
      <c r="CH2" s="138" t="e">
        <f>IF(DniCifA2="","",IF(LEN(DniCifA2)&gt;25,UPPER(LEFT(DniCifA2,25)),UPPER(DniCifA2)))</f>
        <v>#REF!</v>
      </c>
      <c r="CI2" s="138" t="e">
        <f>IF(LicenciaA2="","",IF(LEN(LicenciaA2)&gt;25,UPPER(LEFT(LicenciaA2,25)),UPPER(LicenciaA2)))</f>
        <v>#REF!</v>
      </c>
      <c r="CJ2" s="138" t="e">
        <f>IF(NombreR1="","",IF(LEN(NombreR1)&gt;25,UPPER(LEFT(NombreR1,25)),UPPER(NombreR1)))</f>
        <v>#REF!</v>
      </c>
      <c r="CK2" s="138" t="e">
        <f>IF(PrimerApellidoR1="","",IF(LEN(PrimerApellidoR1)&gt;25,UPPER(LEFT(PrimerApellidoR1,25)),UPPER(PrimerApellidoR1)))</f>
        <v>#REF!</v>
      </c>
      <c r="CL2" s="138" t="e">
        <f>IF(SegundoApellidoR1="","",IF(LEN(SegundoApellidoR1)&gt;25,UPPER(LEFT(SegundoApellidoR1,25)),UPPER(SegundoApellidoR1)))</f>
        <v>#REF!</v>
      </c>
      <c r="CM2" s="138" t="e">
        <f>IF(DniCifR1="","",IF(LEN(DniCifR1)&gt;25,UPPER(LEFT(DniCifR1,25)),UPPER(DniCifR1)))</f>
        <v>#REF!</v>
      </c>
      <c r="CN2" s="138" t="e">
        <f>IF(LicenciaR1="","",IF(LEN(LicenciaR1)&gt;25,UPPER(LEFT(LicenciaR1,25)),UPPER(LicenciaR1)))</f>
        <v>#REF!</v>
      </c>
      <c r="CO2" s="138" t="e">
        <f>IF(NombreR2="","",IF(LEN(NombreR2)&gt;25,UPPER(LEFT(NombreR2,25)),UPPER(NombreR2)))</f>
        <v>#REF!</v>
      </c>
      <c r="CP2" s="138" t="e">
        <f>IF(PrimerApellidoR2="","",IF(LEN(PrimerApellidoR2)&gt;25,UPPER(LEFT(PrimerApellidoR2,25)),UPPER(PrimerApellidoR2)))</f>
        <v>#REF!</v>
      </c>
      <c r="CQ2" s="138" t="e">
        <f>IF(SegundoApellidoR2="","",IF(LEN(SegundoApellidoR2)&gt;25,UPPER(LEFT(SegundoApellidoR2,25)),UPPER(SegundoApellidoR2)))</f>
        <v>#REF!</v>
      </c>
      <c r="CR2" s="138" t="e">
        <f>IF(DniCifR2="","",IF(LEN(DniCifR2)&gt;25,UPPER(LEFT(DniCifR2,25)),UPPER(DniCifR2)))</f>
        <v>#REF!</v>
      </c>
      <c r="CS2" s="138" t="e">
        <f>IF(LicenciaR2="","",IF(LEN(LicenciaR2)&gt;25,UPPER(LEFT(LicenciaR2,25)),UPPER(LicenciaR2)))</f>
        <v>#REF!</v>
      </c>
      <c r="CT2" s="138" t="e">
        <f>IF(NombreAux="","",IF(LEN(NombreAux)&gt;25,UPPER(LEFT(NombreAux,25)),UPPER(NombreAux)))</f>
        <v>#REF!</v>
      </c>
      <c r="CU2" s="138" t="e">
        <f>IF(PrimerApellidoAux="","",IF(LEN(PrimerApellidoAux)&gt;25,UPPER(LEFT(PrimerApellidoAux,25)),UPPER(PrimerApellidoAux)))</f>
        <v>#REF!</v>
      </c>
      <c r="CV2" s="138" t="e">
        <f>IF(SegundoApellidoAux="","",IF(LEN(SegundoApellidoAux)&gt;25,UPPER(LEFT(SegundoApellidoAux,25)),UPPER(SegundoApellidoAux)))</f>
        <v>#REF!</v>
      </c>
      <c r="CW2" s="138" t="e">
        <f>IF(DniCifAux="","",IF(LEN(DniCifAux)&gt;25,UPPER(LEFT(DniCifAux,25)),UPPER(DniCifAux)))</f>
        <v>#REF!</v>
      </c>
      <c r="CX2" s="138" t="e">
        <f>IF(LicenciaAux="","",IF(LEN(LicenciaAux)&gt;25,UPPER(LEFT(LicenciaAux,25)),UPPER(LicenciaAux)))</f>
        <v>#REF!</v>
      </c>
      <c r="CY2" s="138" t="e">
        <f>IF(NombreO1="","",IF(LEN(NombreO1)&gt;25,UPPER(LEFT(NombreO1,25)),UPPER(NombreO1)))</f>
        <v>#REF!</v>
      </c>
      <c r="CZ2" s="138" t="e">
        <f>IF(PrimerApellidoO1="","",IF(LEN(PrimerApellidoO1)&gt;25,UPPER(LEFT(PrimerApellidoO1,25)),UPPER(PrimerApellidoO1)))</f>
        <v>#REF!</v>
      </c>
      <c r="DA2" s="138" t="e">
        <f>IF(SegundoApellidoO1="","",IF(LEN(SegundoApellidoO1)&gt;25,UPPER(LEFT(SegundoApellidoO1,25)),UPPER(SegundoApellidoO1)))</f>
        <v>#REF!</v>
      </c>
      <c r="DB2" s="138" t="e">
        <f>IF(DniCifO1="","",IF(LEN(DniCifO1)&gt;25,UPPER(LEFT(DniCifO1,25)),UPPER(DniCifO1)))</f>
        <v>#REF!</v>
      </c>
      <c r="DC2" s="138" t="e">
        <f>IF(LicenciaO1="","",IF(LEN(LicenciaO1)&gt;25,UPPER(LEFT(LicenciaO1,25)),UPPER(LicenciaO1)))</f>
        <v>#REF!</v>
      </c>
      <c r="DD2" s="138" t="e">
        <f>IF(NombreO2="","",IF(LEN(NombreO2)&gt;25,UPPER(LEFT(NombreO2,25)),UPPER(NombreO2)))</f>
        <v>#REF!</v>
      </c>
      <c r="DE2" s="138" t="e">
        <f>IF(PrimerApellidoO2="","",IF(LEN(PrimerApellidoO2)&gt;25,UPPER(LEFT(PrimerApellidoO2,25)),UPPER(PrimerApellidoO2)))</f>
        <v>#REF!</v>
      </c>
      <c r="DF2" s="138" t="e">
        <f>IF(SegundoApellidoO2="","",IF(LEN(SegundoApellidoO2)&gt;25,UPPER(LEFT(SegundoApellidoO2,25)),UPPER(SegundoApellidoO2)))</f>
        <v>#REF!</v>
      </c>
      <c r="DG2" s="138" t="e">
        <f>IF(DniCifO2="","",IF(LEN(DniCifO2)&gt;25,UPPER(LEFT(DniCifO2,25)),UPPER(DniCifO2)))</f>
        <v>#REF!</v>
      </c>
      <c r="DH2" s="138" t="e">
        <f>IF(LicenciaO2="","",IF(LEN(LicenciaO2)&gt;25,UPPER(LEFT(LicenciaO2,25)),UPPER(LicenciaO2)))</f>
        <v>#REF!</v>
      </c>
      <c r="DI2" s="138" t="e">
        <f>IF(MarcaOuvreur="","",IF(LEN(MarcaOuvreur)&gt;25,UPPER(LEFT(MarcaOuvreur,25)),UPPER(MarcaOuvreur)))</f>
        <v>#REF!</v>
      </c>
      <c r="DJ2" s="138" t="e">
        <f>IF(ModeloOuvreur="","",IF(LEN(ModeloOuvreur)&gt;25,PROPER(LEFT(ModeloOuvreur,25)),PROPER(ModeloOuvreur)))</f>
        <v>#REF!</v>
      </c>
      <c r="DK2" s="138" t="e">
        <f>IF(MatriculaOuvreur="","",IF(LEN(MatriculaOuvreur)&gt;25,UPPER(LEFT(MatriculaOuvreur,25)),UPPER(MatriculaOuvreur)))</f>
        <v>#REF!</v>
      </c>
    </row>
    <row r="3" spans="1:115">
      <c r="I3" s="137"/>
    </row>
  </sheetData>
  <phoneticPr fontId="25" type="noConversion"/>
  <pageMargins left="0.75" right="0.75" top="1" bottom="1" header="0" footer="0"/>
  <pageSetup paperSize="9" orientation="portrait"/>
  <headerFooter alignWithMargins="0"/>
  <cellWatches>
    <cellWatch r="T48"/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1" zoomScale="174" zoomScaleNormal="174" workbookViewId="0">
      <selection activeCell="J33" sqref="J33"/>
    </sheetView>
  </sheetViews>
  <sheetFormatPr baseColWidth="10" defaultColWidth="0" defaultRowHeight="0" customHeight="1" zeroHeight="1"/>
  <cols>
    <col min="1" max="1" width="4" style="42" hidden="1" customWidth="1"/>
    <col min="2" max="2" width="5.7109375" style="38" hidden="1" customWidth="1"/>
    <col min="3" max="3" width="9.7109375" style="38" customWidth="1"/>
    <col min="4" max="4" width="13.7109375" style="38" customWidth="1"/>
    <col min="5" max="5" width="6.28515625" style="38" customWidth="1"/>
    <col min="6" max="6" width="13.7109375" style="38" customWidth="1"/>
    <col min="7" max="8" width="8.7109375" style="38" customWidth="1"/>
    <col min="9" max="15" width="4.7109375" style="38" customWidth="1"/>
    <col min="16" max="16" width="3.7109375" style="43" hidden="1" customWidth="1"/>
    <col min="17" max="17" width="4.140625" style="43" hidden="1" customWidth="1"/>
    <col min="18" max="26" width="11.42578125" style="43" hidden="1" customWidth="1"/>
    <col min="27" max="31" width="11.42578125" style="44" hidden="1" customWidth="1"/>
    <col min="32" max="162" width="11.42578125" style="42" hidden="1" customWidth="1"/>
    <col min="163" max="163" width="7.7109375" style="42" hidden="1" customWidth="1"/>
    <col min="164" max="16384" width="11.42578125" style="42" hidden="1"/>
  </cols>
  <sheetData>
    <row r="1" spans="1:16" ht="10.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/>
    </row>
    <row r="2" spans="1:16" ht="8.25" customHeight="1">
      <c r="A2" s="60"/>
      <c r="B2" s="59"/>
      <c r="C2" s="34"/>
      <c r="D2" s="34"/>
      <c r="E2" s="659" t="s">
        <v>316</v>
      </c>
      <c r="F2" s="659"/>
      <c r="G2" s="659"/>
      <c r="H2" s="659"/>
      <c r="I2" s="659"/>
      <c r="J2" s="659"/>
      <c r="K2" s="659"/>
      <c r="L2" s="659"/>
      <c r="M2" s="659"/>
      <c r="N2" s="659"/>
      <c r="O2" s="660"/>
      <c r="P2" s="61"/>
    </row>
    <row r="3" spans="1:16" ht="60" customHeight="1">
      <c r="A3" s="60"/>
      <c r="B3" s="663"/>
      <c r="C3" s="664"/>
      <c r="D3" s="50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2"/>
      <c r="P3" s="61"/>
    </row>
    <row r="4" spans="1:16" ht="6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2"/>
    </row>
    <row r="5" spans="1:16" ht="27" customHeight="1">
      <c r="A5" s="60"/>
      <c r="B5" s="665" t="s">
        <v>52</v>
      </c>
      <c r="C5" s="666"/>
      <c r="D5" s="666"/>
      <c r="E5" s="666"/>
      <c r="F5" s="666"/>
      <c r="G5" s="666"/>
      <c r="H5" s="666"/>
      <c r="I5" s="666"/>
      <c r="J5" s="666"/>
      <c r="K5" s="666"/>
      <c r="L5" s="666"/>
      <c r="M5" s="666"/>
      <c r="N5" s="666"/>
      <c r="O5" s="667"/>
      <c r="P5" s="61"/>
    </row>
    <row r="6" spans="1:16" ht="5.25" customHeight="1">
      <c r="A6" s="60"/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  <c r="P6" s="61"/>
    </row>
    <row r="7" spans="1:16" ht="12" customHeight="1">
      <c r="A7" s="60"/>
      <c r="B7" s="35"/>
      <c r="C7" s="679">
        <v>1</v>
      </c>
      <c r="D7" s="676" t="s">
        <v>33</v>
      </c>
      <c r="E7" s="677"/>
      <c r="F7" s="677"/>
      <c r="G7" s="677"/>
      <c r="H7" s="677"/>
      <c r="I7" s="677"/>
      <c r="J7" s="677"/>
      <c r="K7" s="677"/>
      <c r="L7" s="677"/>
      <c r="M7" s="677"/>
      <c r="N7" s="678"/>
      <c r="O7" s="37"/>
      <c r="P7" s="61"/>
    </row>
    <row r="8" spans="1:16" ht="12" customHeight="1">
      <c r="A8" s="60"/>
      <c r="B8" s="35"/>
      <c r="C8" s="675"/>
      <c r="D8" s="671"/>
      <c r="E8" s="672"/>
      <c r="F8" s="672"/>
      <c r="G8" s="672"/>
      <c r="H8" s="672"/>
      <c r="I8" s="672"/>
      <c r="J8" s="672"/>
      <c r="K8" s="672"/>
      <c r="L8" s="672"/>
      <c r="M8" s="672"/>
      <c r="N8" s="673"/>
      <c r="O8" s="37"/>
      <c r="P8" s="61"/>
    </row>
    <row r="9" spans="1:16" ht="12" customHeight="1">
      <c r="A9" s="60"/>
      <c r="B9" s="35"/>
      <c r="C9" s="674">
        <v>2</v>
      </c>
      <c r="D9" s="668" t="s">
        <v>32</v>
      </c>
      <c r="E9" s="669"/>
      <c r="F9" s="669"/>
      <c r="G9" s="669"/>
      <c r="H9" s="669"/>
      <c r="I9" s="669"/>
      <c r="J9" s="669"/>
      <c r="K9" s="669"/>
      <c r="L9" s="669"/>
      <c r="M9" s="669"/>
      <c r="N9" s="670"/>
      <c r="O9" s="37"/>
      <c r="P9" s="61"/>
    </row>
    <row r="10" spans="1:16" ht="12" customHeight="1">
      <c r="A10" s="60"/>
      <c r="B10" s="35"/>
      <c r="C10" s="675"/>
      <c r="D10" s="671"/>
      <c r="E10" s="672"/>
      <c r="F10" s="672"/>
      <c r="G10" s="672"/>
      <c r="H10" s="672"/>
      <c r="I10" s="672"/>
      <c r="J10" s="672"/>
      <c r="K10" s="672"/>
      <c r="L10" s="672"/>
      <c r="M10" s="672"/>
      <c r="N10" s="673"/>
      <c r="O10" s="37"/>
      <c r="P10" s="61"/>
    </row>
    <row r="11" spans="1:16" ht="12" customHeight="1">
      <c r="A11" s="60"/>
      <c r="B11" s="35"/>
      <c r="C11" s="674">
        <v>3</v>
      </c>
      <c r="D11" s="668" t="s">
        <v>34</v>
      </c>
      <c r="E11" s="669"/>
      <c r="F11" s="669"/>
      <c r="G11" s="669"/>
      <c r="H11" s="669"/>
      <c r="I11" s="669"/>
      <c r="J11" s="669"/>
      <c r="K11" s="669"/>
      <c r="L11" s="669"/>
      <c r="M11" s="669"/>
      <c r="N11" s="670"/>
      <c r="O11" s="37"/>
      <c r="P11" s="61"/>
    </row>
    <row r="12" spans="1:16" ht="12" customHeight="1" thickBot="1">
      <c r="A12" s="60"/>
      <c r="B12" s="35"/>
      <c r="C12" s="683"/>
      <c r="D12" s="696"/>
      <c r="E12" s="697"/>
      <c r="F12" s="697"/>
      <c r="G12" s="697"/>
      <c r="H12" s="697"/>
      <c r="I12" s="697"/>
      <c r="J12" s="697"/>
      <c r="K12" s="697"/>
      <c r="L12" s="697"/>
      <c r="M12" s="697"/>
      <c r="N12" s="698"/>
      <c r="O12" s="37"/>
      <c r="P12" s="61"/>
    </row>
    <row r="13" spans="1:16" ht="5.25" customHeight="1" thickTop="1">
      <c r="A13" s="60"/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  <c r="P13" s="61"/>
    </row>
    <row r="14" spans="1:16" ht="34.5" customHeight="1">
      <c r="A14" s="60"/>
      <c r="B14" s="35"/>
      <c r="C14" s="684" t="s">
        <v>309</v>
      </c>
      <c r="D14" s="684"/>
      <c r="E14" s="684"/>
      <c r="F14" s="684"/>
      <c r="G14" s="684"/>
      <c r="H14" s="684"/>
      <c r="I14" s="684"/>
      <c r="J14" s="684"/>
      <c r="K14" s="684"/>
      <c r="L14" s="684"/>
      <c r="M14" s="684"/>
      <c r="N14" s="684"/>
      <c r="O14" s="37"/>
      <c r="P14" s="61"/>
    </row>
    <row r="15" spans="1:16" ht="6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2"/>
    </row>
    <row r="16" spans="1:16" ht="15" customHeight="1">
      <c r="A16" s="60"/>
      <c r="B16" s="51"/>
      <c r="C16" s="53">
        <v>2</v>
      </c>
      <c r="D16" s="236" t="str">
        <f>VLOOKUP(C16,' Datos de Organizadores '!A3:M11,11)</f>
        <v>11-12/06/21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1"/>
      <c r="P16" s="61"/>
    </row>
    <row r="17" spans="1:16" ht="18" customHeight="1">
      <c r="A17" s="60"/>
      <c r="B17" s="51"/>
      <c r="C17" s="686" t="s">
        <v>27</v>
      </c>
      <c r="D17" s="687"/>
      <c r="E17" s="687"/>
      <c r="F17" s="687"/>
      <c r="G17" s="687"/>
      <c r="H17" s="687"/>
      <c r="I17" s="687"/>
      <c r="J17" s="687"/>
      <c r="K17" s="687"/>
      <c r="L17" s="687"/>
      <c r="M17" s="687"/>
      <c r="N17" s="688"/>
      <c r="O17" s="51"/>
      <c r="P17" s="61"/>
    </row>
    <row r="18" spans="1:16" ht="24.6" customHeight="1">
      <c r="A18" s="60"/>
      <c r="B18" s="665" t="str">
        <f>VLOOKUP(C16,' Datos de Organizadores '!A3:J11,2)</f>
        <v>7 RALLYE VALLE DEL ALMANZORA - SIERRA FILABRES</v>
      </c>
      <c r="C18" s="666"/>
      <c r="D18" s="666"/>
      <c r="E18" s="666"/>
      <c r="F18" s="666"/>
      <c r="G18" s="666"/>
      <c r="H18" s="666"/>
      <c r="I18" s="666"/>
      <c r="J18" s="666"/>
      <c r="K18" s="666"/>
      <c r="L18" s="666"/>
      <c r="M18" s="666"/>
      <c r="N18" s="666"/>
      <c r="O18" s="667"/>
      <c r="P18" s="61"/>
    </row>
    <row r="19" spans="1:16" ht="6" customHeight="1">
      <c r="A19" s="60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1"/>
    </row>
    <row r="20" spans="1:16" ht="18" customHeight="1">
      <c r="A20" s="60"/>
      <c r="B20" s="51"/>
      <c r="C20" s="692" t="s">
        <v>25</v>
      </c>
      <c r="D20" s="693"/>
      <c r="E20" s="693"/>
      <c r="F20" s="693"/>
      <c r="G20" s="693"/>
      <c r="H20" s="693"/>
      <c r="I20" s="693"/>
      <c r="J20" s="693"/>
      <c r="K20" s="693"/>
      <c r="L20" s="693"/>
      <c r="M20" s="693"/>
      <c r="N20" s="693"/>
      <c r="O20" s="51"/>
      <c r="P20" s="61"/>
    </row>
    <row r="21" spans="1:16" ht="18" customHeight="1">
      <c r="A21" s="60"/>
      <c r="B21" s="699" t="s">
        <v>49</v>
      </c>
      <c r="C21" s="58" t="s">
        <v>46</v>
      </c>
      <c r="D21" s="685" t="str">
        <f>VLOOKUP(C16,' Datos de Organizadores '!A3:J11,3)</f>
        <v>MC BALCON DEL ALMANZORA</v>
      </c>
      <c r="E21" s="685"/>
      <c r="F21" s="685"/>
      <c r="G21" s="685"/>
      <c r="H21" s="685"/>
      <c r="I21" s="685"/>
      <c r="J21" s="685"/>
      <c r="K21" s="685"/>
      <c r="L21" s="685"/>
      <c r="M21" s="685"/>
      <c r="N21" s="685"/>
      <c r="O21" s="685"/>
      <c r="P21" s="61"/>
    </row>
    <row r="22" spans="1:16" ht="18" customHeight="1">
      <c r="A22" s="60"/>
      <c r="B22" s="699"/>
      <c r="C22" s="58" t="s">
        <v>2</v>
      </c>
      <c r="D22" s="685" t="str">
        <f>VLOOKUP(C16,' Datos de Organizadores '!A3:J11,4)</f>
        <v>C/CALVARIO,1</v>
      </c>
      <c r="E22" s="685"/>
      <c r="F22" s="685"/>
      <c r="G22" s="685"/>
      <c r="H22" s="685"/>
      <c r="I22" s="685"/>
      <c r="J22" s="685"/>
      <c r="K22" s="685"/>
      <c r="L22" s="685"/>
      <c r="M22" s="685"/>
      <c r="N22" s="685"/>
      <c r="O22" s="685"/>
      <c r="P22" s="61"/>
    </row>
    <row r="23" spans="1:16" ht="18" customHeight="1">
      <c r="A23" s="60"/>
      <c r="B23" s="699"/>
      <c r="C23" s="58" t="s">
        <v>47</v>
      </c>
      <c r="D23" s="54" t="str">
        <f>VLOOKUP(C16,' Datos de Organizadores '!A3:J11,5)</f>
        <v>04868</v>
      </c>
      <c r="E23" s="56" t="s">
        <v>23</v>
      </c>
      <c r="F23" s="700" t="str">
        <f>VLOOKUP(C16,' Datos de Organizadores '!A3:J11,6)</f>
        <v>LAROYA</v>
      </c>
      <c r="G23" s="700"/>
      <c r="H23" s="700"/>
      <c r="I23" s="700"/>
      <c r="J23" s="700"/>
      <c r="K23" s="700"/>
      <c r="L23" s="700"/>
      <c r="M23" s="700"/>
      <c r="N23" s="700"/>
      <c r="O23" s="700"/>
      <c r="P23" s="61"/>
    </row>
    <row r="24" spans="1:16" ht="18" customHeight="1">
      <c r="A24" s="60"/>
      <c r="B24" s="699"/>
      <c r="C24" s="58" t="s">
        <v>30</v>
      </c>
      <c r="D24" s="700" t="str">
        <f>IF(VLOOKUP($C$16,' Datos de Organizadores '!$A$3:$J$11,7)&lt;&gt;0,"("&amp;(VLOOKUP($C$16,' Datos de Organizadores '!$A$3:$J$11,7)&amp;")"),"")</f>
        <v>(ALMERIA)</v>
      </c>
      <c r="E24" s="700"/>
      <c r="F24" s="700"/>
      <c r="G24" s="700"/>
      <c r="H24" s="700"/>
      <c r="I24" s="700"/>
      <c r="J24" s="700"/>
      <c r="K24" s="700"/>
      <c r="L24" s="700"/>
      <c r="M24" s="700"/>
      <c r="N24" s="700"/>
      <c r="O24" s="700"/>
      <c r="P24" s="61"/>
    </row>
    <row r="25" spans="1:16" ht="18" customHeight="1">
      <c r="A25" s="60"/>
      <c r="B25" s="699"/>
      <c r="C25" s="58" t="s">
        <v>19</v>
      </c>
      <c r="D25" s="55" t="str">
        <f>VLOOKUP(C16,' Datos de Organizadores '!A3:J11,8)</f>
        <v>630 046 673</v>
      </c>
      <c r="E25" s="57" t="s">
        <v>275</v>
      </c>
      <c r="F25" s="55">
        <f>VLOOKUP(C16,' Datos de Organizadores '!A3:J9,9)</f>
        <v>0</v>
      </c>
      <c r="G25" s="57" t="s">
        <v>20</v>
      </c>
      <c r="H25" s="694" t="str">
        <f>VLOOKUP(C16,' Datos de Organizadores '!A3:J11,10)</f>
        <v>salsega@hotmail.com</v>
      </c>
      <c r="I25" s="695"/>
      <c r="J25" s="695"/>
      <c r="K25" s="695"/>
      <c r="L25" s="695"/>
      <c r="M25" s="695"/>
      <c r="N25" s="695"/>
      <c r="O25" s="695"/>
      <c r="P25" s="61"/>
    </row>
    <row r="26" spans="1:16" ht="6" customHeight="1">
      <c r="A26" s="60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61"/>
    </row>
    <row r="27" spans="1:16" ht="15.75" customHeight="1">
      <c r="A27" s="60"/>
      <c r="B27" s="51"/>
      <c r="C27" s="689" t="s">
        <v>17</v>
      </c>
      <c r="D27" s="690"/>
      <c r="E27" s="690"/>
      <c r="F27" s="690"/>
      <c r="G27" s="690"/>
      <c r="H27" s="690"/>
      <c r="I27" s="690"/>
      <c r="J27" s="690"/>
      <c r="K27" s="690"/>
      <c r="L27" s="690"/>
      <c r="M27" s="690"/>
      <c r="N27" s="691"/>
      <c r="O27" s="51"/>
      <c r="P27" s="61"/>
    </row>
    <row r="28" spans="1:16" ht="20.100000000000001" customHeight="1">
      <c r="A28" s="60"/>
      <c r="B28" s="711" t="s">
        <v>50</v>
      </c>
      <c r="C28" s="680" t="s">
        <v>18</v>
      </c>
      <c r="D28" s="680"/>
      <c r="E28" s="680"/>
      <c r="F28" s="680"/>
      <c r="G28" s="680"/>
      <c r="H28" s="680"/>
      <c r="I28" s="681"/>
      <c r="J28" s="682" t="s">
        <v>191</v>
      </c>
      <c r="K28" s="682"/>
      <c r="L28" s="682"/>
      <c r="M28" s="682" t="s">
        <v>192</v>
      </c>
      <c r="N28" s="682"/>
      <c r="O28" s="682"/>
      <c r="P28" s="61"/>
    </row>
    <row r="29" spans="1:16" ht="20.100000000000001" customHeight="1">
      <c r="A29" s="60"/>
      <c r="B29" s="711"/>
      <c r="C29" s="706" t="s">
        <v>227</v>
      </c>
      <c r="D29" s="707"/>
      <c r="E29" s="707"/>
      <c r="F29" s="707"/>
      <c r="G29" s="707"/>
      <c r="H29" s="707"/>
      <c r="I29" s="707"/>
      <c r="J29" s="713">
        <f>VLOOKUP($C$16,' Datos de Organizadores '!$A$3:$M$11,13)</f>
        <v>175</v>
      </c>
      <c r="K29" s="714"/>
      <c r="L29" s="714"/>
      <c r="M29" s="713">
        <f>Derechos1+50</f>
        <v>225</v>
      </c>
      <c r="N29" s="714"/>
      <c r="O29" s="714"/>
      <c r="P29" s="61"/>
    </row>
    <row r="30" spans="1:16" ht="18" hidden="1" customHeight="1">
      <c r="A30" s="60"/>
      <c r="B30" s="711"/>
      <c r="C30" s="708" t="s">
        <v>48</v>
      </c>
      <c r="D30" s="708"/>
      <c r="E30" s="708"/>
      <c r="F30" s="708"/>
      <c r="G30" s="708"/>
      <c r="H30" s="708"/>
      <c r="I30" s="708"/>
      <c r="J30" s="713">
        <v>0</v>
      </c>
      <c r="K30" s="714"/>
      <c r="L30" s="714"/>
      <c r="M30" s="714"/>
      <c r="N30" s="714"/>
      <c r="O30" s="714"/>
      <c r="P30" s="61"/>
    </row>
    <row r="31" spans="1:16" ht="18" customHeight="1">
      <c r="A31" s="60"/>
      <c r="B31" s="711"/>
      <c r="C31" s="708" t="s">
        <v>272</v>
      </c>
      <c r="D31" s="708"/>
      <c r="E31" s="708"/>
      <c r="F31" s="708"/>
      <c r="G31" s="708"/>
      <c r="H31" s="708"/>
      <c r="I31" s="708"/>
      <c r="J31" s="715">
        <f>VLOOKUP($C$16,' Datos de Organizadores '!$A$3:$M$11,12)</f>
        <v>44351</v>
      </c>
      <c r="K31" s="715"/>
      <c r="L31" s="716"/>
      <c r="M31" s="703"/>
      <c r="N31" s="704"/>
      <c r="O31" s="705"/>
      <c r="P31" s="61"/>
    </row>
    <row r="32" spans="1:16" ht="18" hidden="1" customHeight="1">
      <c r="A32" s="60"/>
      <c r="B32" s="711"/>
      <c r="C32" s="708"/>
      <c r="D32" s="708"/>
      <c r="E32" s="708"/>
      <c r="F32" s="708"/>
      <c r="G32" s="708"/>
      <c r="H32" s="708"/>
      <c r="I32" s="708"/>
      <c r="J32" s="712">
        <v>0</v>
      </c>
      <c r="K32" s="712"/>
      <c r="L32" s="713"/>
      <c r="M32" s="703"/>
      <c r="N32" s="704"/>
      <c r="O32" s="705"/>
      <c r="P32" s="61"/>
    </row>
    <row r="33" spans="1:16" ht="6.75" customHeight="1">
      <c r="A33" s="60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1"/>
    </row>
    <row r="34" spans="1:16" ht="20.100000000000001" customHeight="1">
      <c r="A34" s="60"/>
      <c r="B34" s="709" t="s">
        <v>51</v>
      </c>
      <c r="C34" s="710"/>
      <c r="D34" s="710"/>
      <c r="E34" s="710"/>
      <c r="F34" s="710"/>
      <c r="G34" s="710"/>
      <c r="H34" s="83" t="s">
        <v>268</v>
      </c>
      <c r="I34" s="701" t="s">
        <v>271</v>
      </c>
      <c r="J34" s="702"/>
      <c r="K34" s="84" t="s">
        <v>270</v>
      </c>
      <c r="L34" s="701" t="s">
        <v>269</v>
      </c>
      <c r="M34" s="702"/>
      <c r="N34" s="702"/>
      <c r="O34" s="702"/>
      <c r="P34" s="61"/>
    </row>
  </sheetData>
  <mergeCells count="39">
    <mergeCell ref="I34:J34"/>
    <mergeCell ref="M32:O32"/>
    <mergeCell ref="C29:I29"/>
    <mergeCell ref="C30:I30"/>
    <mergeCell ref="L34:O34"/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  <mergeCell ref="C28:I28"/>
    <mergeCell ref="M28:O28"/>
    <mergeCell ref="C11:C12"/>
    <mergeCell ref="C14:N14"/>
    <mergeCell ref="D21:O21"/>
    <mergeCell ref="C17:N17"/>
    <mergeCell ref="C27:N27"/>
    <mergeCell ref="C20:N20"/>
    <mergeCell ref="D22:O22"/>
    <mergeCell ref="H25:O25"/>
    <mergeCell ref="D11:N12"/>
    <mergeCell ref="B18:O18"/>
    <mergeCell ref="B21:B25"/>
    <mergeCell ref="J28:L28"/>
    <mergeCell ref="D24:O24"/>
    <mergeCell ref="F23:O23"/>
    <mergeCell ref="E2:O3"/>
    <mergeCell ref="B3:C3"/>
    <mergeCell ref="B5:O5"/>
    <mergeCell ref="D9:N10"/>
    <mergeCell ref="C9:C10"/>
    <mergeCell ref="D7:N8"/>
    <mergeCell ref="C7:C8"/>
  </mergeCells>
  <phoneticPr fontId="25" type="noConversion"/>
  <dataValidations disablePrompts="1" count="4">
    <dataValidation type="textLength" operator="equal" showInputMessage="1" showErrorMessage="1" errorTitle="Cuenta bancaria del Organizador" error="El código del Banco debe de tener una longitud de 4 caracteres" sqref="H34">
      <formula1>4</formula1>
    </dataValidation>
    <dataValidation type="textLength" operator="equal" showInputMessage="1" showErrorMessage="1" errorTitle="Cuenta bancaria del Organizador" error="El código de Oficina debe de tener una longitud de 4 caracteres" sqref="I34:J34">
      <formula1>4</formula1>
    </dataValidation>
    <dataValidation type="textLength" operator="equal" allowBlank="1" showInputMessage="1" showErrorMessage="1" errorTitle="Cuenta bancaria del Organizador" error="Teclee los dígitos de verificación del C.C.C. (2 caracteres)" sqref="K34">
      <formula1>2</formula1>
    </dataValidation>
    <dataValidation type="textLength" operator="equal" allowBlank="1" showInputMessage="1" showErrorMessage="1" errorTitle="Cuenta bancaria del Organizador" error="El número de la cuenta debe de tener una longitud de 10 caracteres" sqref="L34:O34">
      <formula1>10</formula1>
    </dataValidation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cellWatches>
    <cellWatch r="T48"/>
  </cellWatche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248</xdr:col>
                    <xdr:colOff>0</xdr:colOff>
                    <xdr:row>15</xdr:row>
                    <xdr:rowOff>0</xdr:rowOff>
                  </from>
                  <to>
                    <xdr:col>249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61"/>
  <sheetViews>
    <sheetView zoomScale="160" zoomScaleNormal="16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4" sqref="N4"/>
    </sheetView>
  </sheetViews>
  <sheetFormatPr baseColWidth="10" defaultRowHeight="12.75"/>
  <cols>
    <col min="1" max="1" width="3.7109375" style="2" customWidth="1"/>
    <col min="2" max="2" width="31" style="1" customWidth="1"/>
    <col min="3" max="3" width="29" style="1" customWidth="1"/>
    <col min="4" max="4" width="30.28515625" style="1" customWidth="1"/>
    <col min="5" max="5" width="6.85546875" style="2" bestFit="1" customWidth="1"/>
    <col min="6" max="6" width="17.42578125" style="1" customWidth="1"/>
    <col min="7" max="7" width="10.42578125" style="233" customWidth="1"/>
    <col min="8" max="9" width="13.7109375" style="233" customWidth="1"/>
    <col min="10" max="10" width="30.85546875" style="233" customWidth="1"/>
    <col min="11" max="11" width="12.7109375" customWidth="1"/>
    <col min="12" max="12" width="25.42578125" bestFit="1" customWidth="1"/>
    <col min="13" max="13" width="13.28515625" customWidth="1"/>
    <col min="14" max="14" width="12.7109375" customWidth="1"/>
    <col min="15" max="15" width="15.42578125" customWidth="1"/>
    <col min="16" max="16" width="16.42578125" style="46" customWidth="1"/>
    <col min="17" max="17" width="13.140625" style="47" customWidth="1"/>
    <col min="18" max="18" width="18.28515625" style="46" customWidth="1"/>
    <col min="19" max="19" width="16.42578125" style="46" customWidth="1"/>
    <col min="20" max="20" width="19.42578125" customWidth="1"/>
    <col min="22" max="22" width="11.42578125" style="197" customWidth="1"/>
    <col min="23" max="23" width="12.28515625" style="197" bestFit="1" customWidth="1"/>
  </cols>
  <sheetData>
    <row r="1" spans="1:23" ht="30" customHeight="1">
      <c r="A1" s="717" t="s">
        <v>35</v>
      </c>
      <c r="B1" s="717"/>
      <c r="C1" s="717"/>
      <c r="D1" s="717"/>
      <c r="E1" s="717"/>
      <c r="F1" s="717"/>
      <c r="G1" s="717"/>
      <c r="H1" s="717"/>
      <c r="I1" s="717"/>
      <c r="J1" s="717"/>
      <c r="K1" s="718" t="s">
        <v>172</v>
      </c>
      <c r="L1" s="719"/>
      <c r="M1" s="720"/>
      <c r="N1" s="106"/>
      <c r="O1" s="106"/>
    </row>
    <row r="2" spans="1:23" s="3" customFormat="1" ht="18" customHeight="1">
      <c r="A2" s="217" t="s">
        <v>26</v>
      </c>
      <c r="B2" s="217" t="s">
        <v>27</v>
      </c>
      <c r="C2" s="217" t="s">
        <v>28</v>
      </c>
      <c r="D2" s="217" t="s">
        <v>2</v>
      </c>
      <c r="E2" s="217" t="s">
        <v>29</v>
      </c>
      <c r="F2" s="217" t="s">
        <v>22</v>
      </c>
      <c r="G2" s="230" t="s">
        <v>30</v>
      </c>
      <c r="H2" s="230" t="s">
        <v>19</v>
      </c>
      <c r="I2" s="230" t="s">
        <v>24</v>
      </c>
      <c r="J2" s="230" t="s">
        <v>31</v>
      </c>
      <c r="K2" s="217" t="s">
        <v>190</v>
      </c>
      <c r="L2" s="217" t="s">
        <v>191</v>
      </c>
      <c r="M2" s="217" t="s">
        <v>311</v>
      </c>
      <c r="N2" s="107"/>
      <c r="O2" s="107"/>
      <c r="P2" s="48"/>
      <c r="Q2" s="49"/>
      <c r="R2" s="48"/>
      <c r="S2" s="48"/>
      <c r="V2" s="198"/>
      <c r="W2" s="198"/>
    </row>
    <row r="3" spans="1:23" s="216" customFormat="1" ht="15.75" customHeight="1">
      <c r="A3" s="213">
        <v>1</v>
      </c>
      <c r="B3" s="256" t="s">
        <v>370</v>
      </c>
      <c r="C3" s="257" t="s">
        <v>321</v>
      </c>
      <c r="D3" s="257" t="s">
        <v>322</v>
      </c>
      <c r="E3" s="259" t="s">
        <v>323</v>
      </c>
      <c r="F3" s="257" t="s">
        <v>324</v>
      </c>
      <c r="G3" s="257" t="s">
        <v>315</v>
      </c>
      <c r="H3" s="256">
        <v>619054318</v>
      </c>
      <c r="I3" s="249"/>
      <c r="J3" s="270" t="s">
        <v>325</v>
      </c>
      <c r="K3" s="265" t="s">
        <v>371</v>
      </c>
      <c r="L3" s="266">
        <v>44337</v>
      </c>
      <c r="M3" s="215">
        <v>175</v>
      </c>
      <c r="N3" s="212"/>
      <c r="O3" s="212"/>
      <c r="P3" s="211">
        <f>' Derechos de Inscripción '!C16</f>
        <v>2</v>
      </c>
      <c r="Q3" s="211" t="s">
        <v>40</v>
      </c>
      <c r="R3" s="211"/>
      <c r="S3" s="211"/>
    </row>
    <row r="4" spans="1:23" s="216" customFormat="1" ht="15.75" customHeight="1">
      <c r="A4" s="213">
        <v>2</v>
      </c>
      <c r="B4" s="256" t="s">
        <v>377</v>
      </c>
      <c r="C4" s="257" t="s">
        <v>378</v>
      </c>
      <c r="D4" s="258" t="s">
        <v>382</v>
      </c>
      <c r="E4" s="259" t="s">
        <v>379</v>
      </c>
      <c r="F4" s="257" t="s">
        <v>380</v>
      </c>
      <c r="G4" s="257" t="s">
        <v>381</v>
      </c>
      <c r="H4" s="258" t="s">
        <v>383</v>
      </c>
      <c r="I4" s="260"/>
      <c r="J4" s="721" t="s">
        <v>384</v>
      </c>
      <c r="K4" s="265" t="s">
        <v>385</v>
      </c>
      <c r="L4" s="266">
        <v>44351</v>
      </c>
      <c r="M4" s="215">
        <v>175</v>
      </c>
      <c r="N4" s="212"/>
      <c r="O4" s="212"/>
      <c r="P4" s="213">
        <v>1</v>
      </c>
      <c r="Q4" s="211" t="s">
        <v>41</v>
      </c>
      <c r="R4" s="211">
        <v>0</v>
      </c>
      <c r="S4" s="211"/>
      <c r="T4" s="216" t="str">
        <f>IF(Blanco=TRUE,"¡¡¡ ATENCIÓN !!! DATOS OCULTOS","ESTADO NORMAL (Todos los datos visibles)")</f>
        <v>ESTADO NORMAL (Todos los datos visibles)</v>
      </c>
    </row>
    <row r="5" spans="1:23" s="216" customFormat="1" ht="15.75" customHeight="1">
      <c r="A5" s="213">
        <v>3</v>
      </c>
      <c r="B5" s="256"/>
      <c r="C5" s="263"/>
      <c r="D5" s="264"/>
      <c r="E5" s="264"/>
      <c r="F5" s="264"/>
      <c r="G5" s="264"/>
      <c r="H5" s="264"/>
      <c r="I5" s="264"/>
      <c r="J5" s="264"/>
      <c r="K5" s="261"/>
      <c r="L5" s="262"/>
      <c r="M5" s="215"/>
      <c r="N5" s="212"/>
      <c r="O5" s="212"/>
      <c r="P5" s="211" t="b">
        <v>0</v>
      </c>
      <c r="Q5" s="211" t="s">
        <v>37</v>
      </c>
      <c r="R5" s="211" t="b">
        <f>IF(Blanco=TRUE,FALSE,IF(Shakedown=TRUE,#N/A,FALSE))</f>
        <v>0</v>
      </c>
      <c r="S5" s="211"/>
      <c r="T5" s="216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216" customFormat="1" ht="15.75" customHeight="1">
      <c r="A6" s="213">
        <v>4</v>
      </c>
      <c r="B6" s="256"/>
      <c r="C6" s="257"/>
      <c r="D6" s="257"/>
      <c r="E6" s="259"/>
      <c r="F6" s="257"/>
      <c r="G6" s="257"/>
      <c r="H6" s="256"/>
      <c r="I6" s="249"/>
      <c r="J6" s="269"/>
      <c r="K6" s="261"/>
      <c r="L6" s="262"/>
      <c r="M6" s="215"/>
      <c r="N6" s="212"/>
      <c r="O6" s="212"/>
      <c r="P6" s="211"/>
      <c r="Q6" s="211"/>
      <c r="R6" s="211"/>
      <c r="S6" s="211"/>
    </row>
    <row r="7" spans="1:23" s="216" customFormat="1" ht="15.75" customHeight="1">
      <c r="A7" s="213">
        <v>5</v>
      </c>
      <c r="B7" s="256"/>
      <c r="C7" s="257"/>
      <c r="D7" s="257"/>
      <c r="E7" s="259"/>
      <c r="F7" s="257"/>
      <c r="G7" s="257"/>
      <c r="H7" s="256"/>
      <c r="I7" s="249"/>
      <c r="J7" s="270"/>
      <c r="K7" s="267"/>
      <c r="L7" s="266"/>
      <c r="M7" s="215"/>
      <c r="N7" s="212"/>
      <c r="O7" s="212"/>
      <c r="P7" s="211" t="b">
        <v>0</v>
      </c>
      <c r="Q7" s="211" t="s">
        <v>38</v>
      </c>
      <c r="R7" s="211" t="b">
        <f>IF(Blanco=TRUE,FALSE,IF(Ouvreur=TRUE,#N/A,FALSE))</f>
        <v>0</v>
      </c>
      <c r="S7" s="211"/>
    </row>
    <row r="8" spans="1:23" s="216" customFormat="1" ht="15.75" customHeight="1">
      <c r="A8" s="213">
        <v>6</v>
      </c>
      <c r="B8" s="268"/>
      <c r="C8" s="257"/>
      <c r="D8" s="258"/>
      <c r="E8" s="259"/>
      <c r="F8" s="257"/>
      <c r="G8" s="257"/>
      <c r="H8" s="258"/>
      <c r="I8" s="260"/>
      <c r="J8" s="228"/>
      <c r="K8" s="265"/>
      <c r="L8" s="262"/>
      <c r="M8" s="215"/>
      <c r="N8" s="212"/>
      <c r="O8" s="212"/>
      <c r="P8" s="211" t="b">
        <v>0</v>
      </c>
      <c r="Q8" s="211" t="s">
        <v>39</v>
      </c>
      <c r="R8" s="211" t="b">
        <f>IF(Blanco=TRUE,FALSE,IF(Auxiliar=TRUE,#N/A,FALSE))</f>
        <v>0</v>
      </c>
      <c r="S8" s="211"/>
    </row>
    <row r="9" spans="1:23" s="216" customFormat="1" ht="15.75" customHeight="1">
      <c r="A9" s="213">
        <v>7</v>
      </c>
      <c r="B9" s="256"/>
      <c r="C9" s="249"/>
      <c r="D9" s="257"/>
      <c r="E9" s="259"/>
      <c r="F9" s="257"/>
      <c r="G9" s="257"/>
      <c r="H9" s="256"/>
      <c r="I9" s="249"/>
      <c r="J9" s="271"/>
      <c r="K9" s="261"/>
      <c r="L9" s="262"/>
      <c r="M9" s="215"/>
      <c r="N9" s="214"/>
      <c r="O9" s="214"/>
      <c r="P9" s="211" t="b">
        <v>0</v>
      </c>
      <c r="Q9" s="211" t="s">
        <v>232</v>
      </c>
      <c r="R9" s="211" t="b">
        <f>IF(Blanco=TRUE,FALSE,IF(Trofeo7=TRUE,#N/A,FALSE))</f>
        <v>0</v>
      </c>
      <c r="S9" s="211"/>
    </row>
    <row r="10" spans="1:23" s="216" customFormat="1" ht="15.75" customHeight="1">
      <c r="A10" s="213">
        <v>8</v>
      </c>
      <c r="B10" s="249"/>
      <c r="C10" s="257"/>
      <c r="D10" s="257"/>
      <c r="E10" s="259"/>
      <c r="F10" s="257"/>
      <c r="G10" s="257"/>
      <c r="H10" s="256"/>
      <c r="I10" s="249"/>
      <c r="J10" s="248"/>
      <c r="K10" s="267"/>
      <c r="L10" s="266"/>
      <c r="M10" s="215"/>
      <c r="N10" s="214"/>
      <c r="O10" s="214"/>
      <c r="P10" s="211" t="b">
        <v>1</v>
      </c>
      <c r="Q10" s="211" t="s">
        <v>233</v>
      </c>
      <c r="R10" s="211" t="e">
        <f>IF(Blanco=TRUE,FALSE,IF(Trofeo8=TRUE,#N/A,FALSE))</f>
        <v>#N/A</v>
      </c>
      <c r="S10" s="211"/>
    </row>
    <row r="11" spans="1:23" s="201" customFormat="1" ht="15.75" customHeight="1">
      <c r="A11" s="213">
        <v>9</v>
      </c>
      <c r="B11" s="268"/>
      <c r="C11" s="257"/>
      <c r="D11" s="257"/>
      <c r="E11" s="259"/>
      <c r="F11" s="257"/>
      <c r="G11" s="257"/>
      <c r="H11" s="258"/>
      <c r="I11" s="249"/>
      <c r="J11" s="272"/>
      <c r="K11" s="267"/>
      <c r="L11" s="266"/>
      <c r="M11" s="215"/>
      <c r="N11" s="88"/>
      <c r="O11" s="88"/>
      <c r="P11" s="209" t="b">
        <v>0</v>
      </c>
      <c r="Q11" s="208" t="s">
        <v>169</v>
      </c>
      <c r="R11" s="209" t="b">
        <f>IF(Blanco=TRUE,FALSE,IF(Trofeo9=TRUE,#N/A,FALSE))</f>
        <v>0</v>
      </c>
      <c r="S11" s="209"/>
      <c r="V11" s="210"/>
      <c r="W11" s="210"/>
    </row>
    <row r="12" spans="1:23" ht="15.75" customHeight="1">
      <c r="A12" s="85"/>
      <c r="B12" s="86"/>
      <c r="C12" s="86"/>
      <c r="D12" s="86"/>
      <c r="E12" s="87"/>
      <c r="F12" s="86"/>
      <c r="G12" s="231"/>
      <c r="H12" s="231"/>
      <c r="I12" s="231"/>
      <c r="J12" s="232"/>
      <c r="K12" s="88"/>
      <c r="L12" s="88"/>
      <c r="M12" s="88"/>
      <c r="N12" s="88"/>
      <c r="O12" s="88"/>
      <c r="P12" s="46" t="b">
        <v>0</v>
      </c>
      <c r="Q12" s="47" t="s">
        <v>170</v>
      </c>
      <c r="R12" s="46" t="b">
        <f>IF(Blanco=TRUE,FALSE,IF(Trofeo10=TRUE,#N/A,FALSE))</f>
        <v>0</v>
      </c>
    </row>
    <row r="13" spans="1:23">
      <c r="C13" s="86"/>
      <c r="D13" s="86"/>
      <c r="E13" s="87"/>
      <c r="F13" s="86"/>
      <c r="G13" s="231"/>
      <c r="H13" s="231"/>
      <c r="I13" s="231"/>
      <c r="J13" s="232"/>
      <c r="L13" s="122" t="s">
        <v>212</v>
      </c>
      <c r="P13" s="46" t="b">
        <v>0</v>
      </c>
      <c r="Q13" s="47" t="s">
        <v>42</v>
      </c>
      <c r="R13" s="46" t="b">
        <f>IF(Blanco=TRUE,FALSE,IF(España=TRUE,#N/A,FALSE))</f>
        <v>0</v>
      </c>
    </row>
    <row r="14" spans="1:23">
      <c r="L14" s="122" t="s">
        <v>43</v>
      </c>
      <c r="P14" s="46" t="b">
        <v>0</v>
      </c>
      <c r="Q14" s="47" t="s">
        <v>43</v>
      </c>
      <c r="R14" s="46" t="b">
        <f>IF(Blanco=TRUE,FALSE,IF(Autonomico=TRUE,#N/A,FALSE))</f>
        <v>0</v>
      </c>
    </row>
    <row r="15" spans="1:23">
      <c r="L15" s="122" t="s">
        <v>211</v>
      </c>
      <c r="P15" s="46" t="b">
        <v>0</v>
      </c>
      <c r="Q15" s="47" t="s">
        <v>44</v>
      </c>
      <c r="R15" s="46" t="b">
        <f>IF(Blanco=TRUE,FALSE,IF(Clasicos=TRUE,#N/A,FALSE))</f>
        <v>0</v>
      </c>
    </row>
    <row r="16" spans="1:23">
      <c r="P16" s="121" t="b">
        <v>0</v>
      </c>
      <c r="Q16" s="47" t="s">
        <v>56</v>
      </c>
    </row>
    <row r="17" spans="2:24">
      <c r="P17" s="46" t="b">
        <v>0</v>
      </c>
      <c r="Q17" s="47" t="s">
        <v>171</v>
      </c>
      <c r="R17" s="46" t="str">
        <f>IF(IVA=TRUE,16/100,"")</f>
        <v/>
      </c>
    </row>
    <row r="18" spans="2:24">
      <c r="P18" s="46">
        <v>2</v>
      </c>
      <c r="Q18" s="47" t="s">
        <v>45</v>
      </c>
    </row>
    <row r="20" spans="2:24">
      <c r="P20" s="46">
        <v>1</v>
      </c>
      <c r="Q20" s="47">
        <v>1</v>
      </c>
      <c r="R20" s="46" t="s">
        <v>196</v>
      </c>
      <c r="T20" t="s">
        <v>201</v>
      </c>
    </row>
    <row r="21" spans="2:24">
      <c r="Q21" s="47">
        <v>2</v>
      </c>
      <c r="R21" s="46" t="s">
        <v>197</v>
      </c>
      <c r="T21" t="s">
        <v>202</v>
      </c>
    </row>
    <row r="22" spans="2:24">
      <c r="Q22" s="47">
        <v>3</v>
      </c>
      <c r="R22" s="46" t="s">
        <v>198</v>
      </c>
      <c r="T22" t="s">
        <v>203</v>
      </c>
    </row>
    <row r="23" spans="2:24">
      <c r="Q23" s="47">
        <v>4</v>
      </c>
      <c r="R23" s="46" t="s">
        <v>199</v>
      </c>
      <c r="T23" t="s">
        <v>204</v>
      </c>
    </row>
    <row r="24" spans="2:24">
      <c r="M24" s="125" t="b">
        <v>0</v>
      </c>
      <c r="Q24" s="47">
        <v>5</v>
      </c>
      <c r="R24" s="46" t="s">
        <v>200</v>
      </c>
      <c r="T24" t="s">
        <v>205</v>
      </c>
    </row>
    <row r="27" spans="2:24">
      <c r="N27" s="114">
        <v>2</v>
      </c>
      <c r="O27" s="114" t="s">
        <v>218</v>
      </c>
      <c r="P27" s="114"/>
    </row>
    <row r="28" spans="2:24" ht="15">
      <c r="B28" s="219"/>
      <c r="C28" s="220"/>
      <c r="D28" s="221"/>
      <c r="E28" s="222"/>
      <c r="F28" s="220"/>
      <c r="G28" s="220"/>
      <c r="H28" s="221"/>
      <c r="I28" s="223"/>
      <c r="J28" s="224"/>
      <c r="K28" s="212"/>
      <c r="L28" s="235"/>
      <c r="M28" s="215"/>
      <c r="N28" s="123"/>
      <c r="O28" s="120"/>
      <c r="P28" s="123"/>
    </row>
    <row r="29" spans="2:24">
      <c r="N29" s="123"/>
      <c r="O29" s="120"/>
      <c r="P29" s="123"/>
      <c r="V29" s="199" t="s">
        <v>287</v>
      </c>
      <c r="W29" s="132">
        <v>1</v>
      </c>
      <c r="X29" s="135"/>
    </row>
    <row r="30" spans="2:24">
      <c r="P30" s="115" t="s">
        <v>14</v>
      </c>
      <c r="Q30" s="203" t="s">
        <v>14</v>
      </c>
      <c r="V30" s="135">
        <v>1</v>
      </c>
      <c r="W30" s="135" t="s">
        <v>300</v>
      </c>
      <c r="X30" s="132"/>
    </row>
    <row r="31" spans="2:24" ht="15">
      <c r="B31" s="226"/>
      <c r="C31" s="220"/>
      <c r="D31" s="227"/>
      <c r="E31" s="222"/>
      <c r="F31" s="220"/>
      <c r="G31" s="220"/>
      <c r="H31" s="227"/>
      <c r="I31" s="223"/>
      <c r="J31" s="228"/>
      <c r="K31" s="212"/>
      <c r="L31" s="235"/>
      <c r="M31" s="215"/>
      <c r="P31" s="119">
        <v>1</v>
      </c>
      <c r="Q31" s="204" t="str">
        <f>VLOOKUP(P31,K41:M53,3)</f>
        <v xml:space="preserve"> </v>
      </c>
      <c r="V31" s="135">
        <v>2</v>
      </c>
      <c r="W31" s="135" t="s">
        <v>290</v>
      </c>
      <c r="X31" s="135" t="s">
        <v>214</v>
      </c>
    </row>
    <row r="32" spans="2:24">
      <c r="P32" s="202" t="s">
        <v>280</v>
      </c>
      <c r="V32" s="135">
        <v>3</v>
      </c>
      <c r="W32" s="135" t="s">
        <v>291</v>
      </c>
      <c r="X32" s="135" t="s">
        <v>213</v>
      </c>
    </row>
    <row r="33" spans="2:24" ht="15">
      <c r="B33" s="229"/>
      <c r="C33" s="220"/>
      <c r="D33" s="220"/>
      <c r="E33" s="222"/>
      <c r="F33" s="220"/>
      <c r="G33" s="220"/>
      <c r="H33" s="219"/>
      <c r="I33" s="225"/>
      <c r="J33" s="248"/>
      <c r="K33" s="216"/>
      <c r="L33" s="234"/>
      <c r="M33" s="216"/>
      <c r="P33" s="202">
        <f>VLOOKUP(P31,K41:O56,4)</f>
        <v>0</v>
      </c>
      <c r="V33" s="135">
        <v>4</v>
      </c>
      <c r="W33" s="135" t="s">
        <v>292</v>
      </c>
      <c r="X33" s="135" t="s">
        <v>285</v>
      </c>
    </row>
    <row r="34" spans="2:24">
      <c r="P34" s="131" t="s">
        <v>305</v>
      </c>
      <c r="V34" s="135">
        <v>5</v>
      </c>
      <c r="W34" s="135" t="s">
        <v>293</v>
      </c>
      <c r="X34" s="135" t="s">
        <v>286</v>
      </c>
    </row>
    <row r="35" spans="2:24">
      <c r="P35" s="135">
        <f>IF(cc&lt;=1400,1,IF(cc&lt;=1600,2,IF(cc&lt;=2000,3,4)))</f>
        <v>1</v>
      </c>
      <c r="V35" s="135">
        <v>6</v>
      </c>
      <c r="W35" s="135" t="s">
        <v>294</v>
      </c>
      <c r="X35" s="135" t="s">
        <v>201</v>
      </c>
    </row>
    <row r="36" spans="2:24">
      <c r="P36" s="131" t="s">
        <v>306</v>
      </c>
      <c r="V36" s="135">
        <v>7</v>
      </c>
      <c r="W36" s="135" t="s">
        <v>295</v>
      </c>
      <c r="X36" s="135" t="s">
        <v>202</v>
      </c>
    </row>
    <row r="37" spans="2:24">
      <c r="P37" s="135">
        <f>IF(AGRUP="AGRUPACIÓN I",IF(cc&lt;=1400,1,2),IF(AGRUP="AGRUPACIÓN III",IF(cc&lt;=2000,1,2),DIVISION))</f>
        <v>1</v>
      </c>
      <c r="V37" s="135">
        <v>8</v>
      </c>
      <c r="W37" s="135" t="s">
        <v>296</v>
      </c>
      <c r="X37" s="135" t="s">
        <v>204</v>
      </c>
    </row>
    <row r="38" spans="2:24">
      <c r="P38" s="135" t="s">
        <v>226</v>
      </c>
      <c r="T38" s="82"/>
      <c r="V38" s="135">
        <v>9</v>
      </c>
      <c r="W38" s="135" t="s">
        <v>297</v>
      </c>
      <c r="X38" s="135" t="s">
        <v>219</v>
      </c>
    </row>
    <row r="39" spans="2:24">
      <c r="P39" s="135" t="str">
        <f>IF(P33=0,"",IF(P33="AGRUPACIÓN II",VLOOKUP(P33,$P$41:$U$46,MATCH(DIVISION,$P$40:$U$40,0),0),VLOOKUP(P33,$P$41:$U$46,MATCH(DHF,$P$40:$U$40,0),0)))</f>
        <v/>
      </c>
      <c r="R39" s="113"/>
      <c r="S39" s="113"/>
      <c r="T39" s="82"/>
      <c r="V39" s="135">
        <v>10</v>
      </c>
      <c r="W39" s="135" t="s">
        <v>298</v>
      </c>
      <c r="X39" s="135" t="s">
        <v>220</v>
      </c>
    </row>
    <row r="40" spans="2:24">
      <c r="K40" s="133"/>
      <c r="L40" s="134" t="s">
        <v>14</v>
      </c>
      <c r="M40" s="134"/>
      <c r="N40" s="46"/>
      <c r="P40" s="134"/>
      <c r="Q40" s="153">
        <v>1</v>
      </c>
      <c r="R40" s="153">
        <v>2</v>
      </c>
      <c r="S40" s="153">
        <v>3</v>
      </c>
      <c r="T40" s="154">
        <v>4</v>
      </c>
      <c r="U40" s="154">
        <v>5</v>
      </c>
    </row>
    <row r="41" spans="2:24">
      <c r="K41" s="133">
        <v>1</v>
      </c>
      <c r="L41" s="134" t="s">
        <v>215</v>
      </c>
      <c r="M41" s="134" t="s">
        <v>36</v>
      </c>
      <c r="N41" s="82"/>
      <c r="P41" s="158" t="s">
        <v>229</v>
      </c>
      <c r="Q41" s="134" t="s">
        <v>201</v>
      </c>
      <c r="R41" s="134" t="s">
        <v>202</v>
      </c>
      <c r="S41" s="134"/>
      <c r="T41" s="155"/>
      <c r="U41" s="155"/>
    </row>
    <row r="42" spans="2:24">
      <c r="K42" s="133">
        <v>2</v>
      </c>
      <c r="L42" s="134" t="s">
        <v>352</v>
      </c>
      <c r="M42" s="134" t="s">
        <v>353</v>
      </c>
      <c r="N42" s="158" t="s">
        <v>354</v>
      </c>
      <c r="O42" s="158"/>
      <c r="P42" s="158" t="s">
        <v>230</v>
      </c>
      <c r="Q42" s="134" t="s">
        <v>204</v>
      </c>
      <c r="R42" s="134" t="s">
        <v>219</v>
      </c>
      <c r="S42" s="134" t="s">
        <v>220</v>
      </c>
      <c r="T42" s="156" t="s">
        <v>221</v>
      </c>
      <c r="U42" s="156"/>
    </row>
    <row r="43" spans="2:24">
      <c r="K43" s="133">
        <v>3</v>
      </c>
      <c r="L43" s="134" t="s">
        <v>355</v>
      </c>
      <c r="M43" s="134" t="s">
        <v>356</v>
      </c>
      <c r="N43" s="158" t="s">
        <v>354</v>
      </c>
      <c r="O43" s="158"/>
      <c r="P43" s="158" t="s">
        <v>231</v>
      </c>
      <c r="Q43" s="157" t="s">
        <v>222</v>
      </c>
      <c r="R43" s="157" t="s">
        <v>223</v>
      </c>
      <c r="S43" s="134"/>
      <c r="T43" s="134"/>
      <c r="U43" s="134"/>
    </row>
    <row r="44" spans="2:24">
      <c r="K44" s="133">
        <v>4</v>
      </c>
      <c r="L44" s="134" t="s">
        <v>357</v>
      </c>
      <c r="M44" s="134" t="s">
        <v>358</v>
      </c>
      <c r="N44" s="158" t="s">
        <v>354</v>
      </c>
      <c r="O44" s="158"/>
      <c r="P44" s="158" t="s">
        <v>303</v>
      </c>
      <c r="Q44" s="157" t="s">
        <v>224</v>
      </c>
      <c r="R44" s="157" t="s">
        <v>224</v>
      </c>
      <c r="S44" s="157" t="s">
        <v>224</v>
      </c>
      <c r="T44" s="157" t="s">
        <v>224</v>
      </c>
      <c r="U44" s="157" t="s">
        <v>224</v>
      </c>
    </row>
    <row r="45" spans="2:24">
      <c r="K45" s="133">
        <v>5</v>
      </c>
      <c r="L45" s="134" t="s">
        <v>359</v>
      </c>
      <c r="M45" s="134" t="s">
        <v>360</v>
      </c>
      <c r="N45" s="158" t="s">
        <v>354</v>
      </c>
      <c r="O45" s="158"/>
      <c r="P45" s="158" t="s">
        <v>304</v>
      </c>
      <c r="Q45" s="157" t="s">
        <v>225</v>
      </c>
      <c r="R45" s="157" t="s">
        <v>225</v>
      </c>
      <c r="S45" s="157" t="s">
        <v>225</v>
      </c>
      <c r="T45" s="157" t="s">
        <v>225</v>
      </c>
      <c r="U45" s="157" t="s">
        <v>225</v>
      </c>
    </row>
    <row r="46" spans="2:24">
      <c r="K46" s="133">
        <v>6</v>
      </c>
      <c r="L46" s="134" t="s">
        <v>361</v>
      </c>
      <c r="M46" s="134" t="s">
        <v>362</v>
      </c>
      <c r="N46" s="158" t="s">
        <v>363</v>
      </c>
      <c r="O46" s="158"/>
      <c r="P46" s="158" t="s">
        <v>319</v>
      </c>
      <c r="Q46" s="157" t="s">
        <v>320</v>
      </c>
      <c r="R46" s="157" t="s">
        <v>320</v>
      </c>
      <c r="S46" s="157" t="s">
        <v>320</v>
      </c>
      <c r="T46" s="157" t="s">
        <v>320</v>
      </c>
      <c r="U46" s="157" t="s">
        <v>320</v>
      </c>
    </row>
    <row r="47" spans="2:24">
      <c r="K47" s="133">
        <v>7</v>
      </c>
      <c r="L47" s="134" t="s">
        <v>364</v>
      </c>
      <c r="M47" s="134" t="s">
        <v>365</v>
      </c>
      <c r="N47" s="158" t="s">
        <v>363</v>
      </c>
      <c r="O47" s="158"/>
      <c r="P47" s="153"/>
      <c r="Q47" s="157"/>
      <c r="R47" s="157"/>
      <c r="S47" s="134"/>
      <c r="T47" s="134"/>
      <c r="U47" s="134"/>
    </row>
    <row r="48" spans="2:24">
      <c r="K48" s="133">
        <v>8</v>
      </c>
      <c r="L48" s="134" t="s">
        <v>366</v>
      </c>
      <c r="M48" s="134" t="s">
        <v>201</v>
      </c>
      <c r="N48" s="158" t="s">
        <v>363</v>
      </c>
      <c r="O48" s="158"/>
      <c r="P48" s="153"/>
      <c r="Q48" s="157"/>
      <c r="R48" s="157"/>
      <c r="S48" s="134"/>
      <c r="T48" s="134"/>
      <c r="U48" s="134"/>
    </row>
    <row r="49" spans="11:22">
      <c r="K49" s="133">
        <v>9</v>
      </c>
      <c r="L49" s="134" t="s">
        <v>367</v>
      </c>
      <c r="M49" s="134" t="s">
        <v>368</v>
      </c>
      <c r="N49" s="158" t="s">
        <v>363</v>
      </c>
      <c r="O49" s="158"/>
      <c r="P49" s="153"/>
      <c r="Q49" s="157"/>
      <c r="R49" s="157"/>
      <c r="S49" s="134"/>
      <c r="T49" s="134"/>
      <c r="U49" s="134"/>
    </row>
    <row r="50" spans="11:22">
      <c r="K50" s="133">
        <v>10</v>
      </c>
      <c r="L50" s="134"/>
      <c r="M50" s="134"/>
      <c r="N50" s="158"/>
      <c r="O50" s="158"/>
      <c r="P50" s="153"/>
      <c r="Q50" s="155"/>
      <c r="R50" s="155"/>
      <c r="S50" s="134"/>
      <c r="T50" s="134"/>
      <c r="U50" s="134"/>
    </row>
    <row r="51" spans="11:22">
      <c r="K51" s="133">
        <v>11</v>
      </c>
      <c r="L51" s="134"/>
      <c r="M51" s="134"/>
      <c r="N51" s="158"/>
      <c r="O51" s="158"/>
      <c r="Q51" s="136"/>
      <c r="T51" s="218"/>
    </row>
    <row r="52" spans="11:22">
      <c r="K52" s="133">
        <v>12</v>
      </c>
      <c r="L52" s="134"/>
      <c r="M52" s="134"/>
      <c r="N52" s="158"/>
      <c r="O52" s="158"/>
      <c r="Q52" s="136"/>
      <c r="T52" s="218"/>
    </row>
    <row r="53" spans="11:22">
      <c r="K53" s="133">
        <v>13</v>
      </c>
      <c r="L53" s="134"/>
      <c r="M53" s="134"/>
      <c r="N53" s="158"/>
      <c r="O53" s="158"/>
      <c r="Q53" s="136"/>
      <c r="T53" s="218"/>
    </row>
    <row r="54" spans="11:22">
      <c r="K54" s="133">
        <v>14</v>
      </c>
      <c r="Q54" s="136"/>
      <c r="T54" s="218"/>
    </row>
    <row r="55" spans="11:22">
      <c r="Q55" s="136"/>
      <c r="T55" s="218"/>
    </row>
    <row r="56" spans="11:22">
      <c r="Q56" s="136"/>
      <c r="T56" s="218"/>
    </row>
    <row r="57" spans="11:22">
      <c r="Q57" s="136"/>
      <c r="T57" s="218"/>
    </row>
    <row r="58" spans="11:22">
      <c r="Q58" s="136"/>
      <c r="T58" s="218"/>
    </row>
    <row r="59" spans="11:22">
      <c r="Q59" s="136"/>
      <c r="T59" s="218"/>
    </row>
    <row r="60" spans="11:22">
      <c r="T60" s="218"/>
    </row>
    <row r="61" spans="11:22">
      <c r="T61" s="218"/>
      <c r="U61" s="46"/>
      <c r="V61" s="46"/>
    </row>
  </sheetData>
  <mergeCells count="2">
    <mergeCell ref="A1:J1"/>
    <mergeCell ref="K1:M1"/>
  </mergeCells>
  <phoneticPr fontId="25" type="noConversion"/>
  <hyperlinks>
    <hyperlink ref="J3" r:id="rId1"/>
    <hyperlink ref="J4" r:id="rId2"/>
  </hyperlinks>
  <pageMargins left="0.75" right="0.75" top="1" bottom="1" header="0" footer="0"/>
  <pageSetup paperSize="9" orientation="portrait"/>
  <headerFooter alignWithMargins="0"/>
  <cellWatches>
    <cellWatch r="I2"/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41</vt:i4>
      </vt:variant>
    </vt:vector>
  </HeadingPairs>
  <TitlesOfParts>
    <vt:vector size="46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Numrallye</vt:lpstr>
      <vt:lpstr>Opcion</vt:lpstr>
      <vt:lpstr>Opcion2</vt:lpstr>
      <vt:lpstr>Opciones</vt:lpstr>
      <vt:lpstr>Ouvreur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Usuario</cp:lastModifiedBy>
  <cp:lastPrinted>2014-01-27T19:45:34Z</cp:lastPrinted>
  <dcterms:created xsi:type="dcterms:W3CDTF">2006-10-27T17:07:54Z</dcterms:created>
  <dcterms:modified xsi:type="dcterms:W3CDTF">2021-05-08T06:14:11Z</dcterms:modified>
</cp:coreProperties>
</file>