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2.xml" ContentType="application/vnd.openxmlformats-officedocument.drawing+xml"/>
  <Override PartName="/xl/ctrlProps/ctrlProp2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Google Drive\2 - RALLYES\MONTAÑA\2021\LANJARON\DOCUMENTACION WEB\"/>
    </mc:Choice>
  </mc:AlternateContent>
  <bookViews>
    <workbookView xWindow="0" yWindow="0" windowWidth="20490" windowHeight="7650" tabRatio="756"/>
  </bookViews>
  <sheets>
    <sheet name=" Boletín de Inscripción " sheetId="1" r:id="rId1"/>
    <sheet name="HOJA EXPORTACION" sheetId="6" r:id="rId2"/>
    <sheet name="Exportacion" sheetId="5" state="hidden" r:id="rId3"/>
    <sheet name=" Derechos de Inscripción " sheetId="2" state="hidden" r:id="rId4"/>
    <sheet name=" Datos de Organizadores " sheetId="3" state="hidden" r:id="rId5"/>
  </sheets>
  <definedNames>
    <definedName name="AGRUP">' Datos de Organizadores '!$P$33</definedName>
    <definedName name="AGRUPAPF">' Datos de Organizadores '!$R$32</definedName>
    <definedName name="Ambos">' Datos de Organizadores '!$O$28</definedName>
    <definedName name="_xlnm.Print_Area" localSheetId="0">' Boletín de Inscripción '!$B$11:$AH$175</definedName>
    <definedName name="Autonomico">' Datos de Organizadores '!$P$14</definedName>
    <definedName name="Auxiliar">' Datos de Organizadores '!$P$8</definedName>
    <definedName name="Blanco">' Datos de Organizadores '!$P$16</definedName>
    <definedName name="Campeonato">' Datos de Organizadores '!$P$28</definedName>
    <definedName name="cc">' Boletín de Inscripción '!$C$62</definedName>
    <definedName name="Cierre">' Derechos de Inscripción '!#REF!</definedName>
    <definedName name="CILINDRADA">' Boletín de Inscripción '!$C$60</definedName>
    <definedName name="CLASE">' Datos de Organizadores '!$P$39</definedName>
    <definedName name="Clasicos">' Datos de Organizadores '!$P$15</definedName>
    <definedName name="Derechos1">' Derechos de Inscripción '!$J$29</definedName>
    <definedName name="Derechos2">' Derechos de Inscripción '!$M$29</definedName>
    <definedName name="DHF">' Datos de Organizadores '!$P$37</definedName>
    <definedName name="DIVISION">' Datos de Organizadores '!$P$35</definedName>
    <definedName name="Divisiones">' Datos de Organizadores '!$Q$20:$T$24</definedName>
    <definedName name="DniCifA1">' Boletín de Inscripción '!#REF!</definedName>
    <definedName name="DniCifA2">' Boletín de Inscripción '!#REF!</definedName>
    <definedName name="DniCifAux">' Boletín de Inscripción '!#REF!</definedName>
    <definedName name="DNICIFCONCURSANTE">' Boletín de Inscripción '!$Q$40</definedName>
    <definedName name="DniCifO1">' Boletín de Inscripción '!#REF!</definedName>
    <definedName name="DniCifO2">' Boletín de Inscripción '!#REF!</definedName>
    <definedName name="DniCifR1">' Boletín de Inscripción '!#REF!</definedName>
    <definedName name="DniCifR2">' Boletín de Inscripción '!#REF!</definedName>
    <definedName name="DNICONCURSANTE">' Boletín de Inscripción '!$Q$40</definedName>
    <definedName name="Efectivo">' Datos de Organizadores '!$P$18</definedName>
    <definedName name="España">' Datos de Organizadores '!$P$13</definedName>
    <definedName name="Fechadia">' Boletín de Inscripción '!$G$12</definedName>
    <definedName name="Fecharecepcion">' Boletín de Inscripción '!$W$25</definedName>
    <definedName name="GD">' Datos de Organizadores '!$P$42</definedName>
    <definedName name="Grupo">' Datos de Organizadores '!$P$31</definedName>
    <definedName name="Historicos">' Datos de Organizadores '!$W$29</definedName>
    <definedName name="Inicio">' Boletín de Inscripción '!#REF!</definedName>
    <definedName name="IVA">' Datos de Organizadores '!$P$17</definedName>
    <definedName name="LicenciaA1">' Boletín de Inscripción '!#REF!</definedName>
    <definedName name="LicenciaA2">' Boletín de Inscripción '!#REF!</definedName>
    <definedName name="LicenciaAux">' Boletín de Inscripción '!#REF!</definedName>
    <definedName name="LicenciaO1">' Boletín de Inscripción '!#REF!</definedName>
    <definedName name="LicenciaO2">' Boletín de Inscripción '!#REF!</definedName>
    <definedName name="LicenciaR1">' Boletín de Inscripción '!#REF!</definedName>
    <definedName name="LicenciaR2">' Boletín de Inscripción '!#REF!</definedName>
    <definedName name="MarcaOuvreur">' Boletín de Inscripción '!#REF!</definedName>
    <definedName name="MatriculaOuvreur">' Boletín de Inscripción '!#REF!</definedName>
    <definedName name="ModeloOuvreur">' Boletín de Inscripción '!#REF!</definedName>
    <definedName name="NombreA1">' Boletín de Inscripción '!#REF!</definedName>
    <definedName name="NombreA2">' Boletín de Inscripción '!#REF!</definedName>
    <definedName name="NombreAux">' Boletín de Inscripción '!#REF!</definedName>
    <definedName name="NombreO1">' Boletín de Inscripción '!#REF!</definedName>
    <definedName name="NombreO2">' Boletín de Inscripción '!#REF!</definedName>
    <definedName name="NombreR1">' Boletín de Inscripción '!#REF!</definedName>
    <definedName name="NombreR2">' Boletín de Inscripción '!#REF!</definedName>
    <definedName name="Numrallye">' Datos de Organizadores '!$P$3</definedName>
    <definedName name="Opcion">' Datos de Organizadores '!$T$4</definedName>
    <definedName name="Opcion2">' Datos de Organizadores '!$T$5</definedName>
    <definedName name="Opciones">' Boletín de Inscripción '!$B$9</definedName>
    <definedName name="Ouvreur">' Datos de Organizadores '!$P$7</definedName>
    <definedName name="PF">' Boletín de Inscripción '!$AA$60</definedName>
    <definedName name="PrimerApellidoA1">' Boletín de Inscripción '!#REF!</definedName>
    <definedName name="PrimerApellidoA2">' Boletín de Inscripción '!#REF!</definedName>
    <definedName name="PrimerApellidoAux">' Boletín de Inscripción '!#REF!</definedName>
    <definedName name="PrimerApellidoO1">' Boletín de Inscripción '!#REF!</definedName>
    <definedName name="PrimerApellidoO2">' Boletín de Inscripción '!#REF!</definedName>
    <definedName name="PrimerApellidoR1">' Boletín de Inscripción '!#REF!</definedName>
    <definedName name="PrimerApellidoR2">' Boletín de Inscripción '!#REF!</definedName>
    <definedName name="Publicidad">' Datos de Organizadores '!$P$4</definedName>
    <definedName name="PUNTUA">"Casilla 234"</definedName>
    <definedName name="SegundoApellidoA1">' Boletín de Inscripción '!#REF!</definedName>
    <definedName name="SegundoApellidoA2">' Boletín de Inscripción '!#REF!</definedName>
    <definedName name="SegundoApellidoAux">' Boletín de Inscripción '!#REF!</definedName>
    <definedName name="SegundoApellidoO1">' Boletín de Inscripción '!#REF!</definedName>
    <definedName name="SegundoApellidoO2">' Boletín de Inscripción '!#REF!</definedName>
    <definedName name="SegundoApellidoR1">' Boletín de Inscripción '!#REF!</definedName>
    <definedName name="SegundoApellidoR2">' Boletín de Inscripción '!#REF!</definedName>
    <definedName name="Shakedown">' Datos de Organizadores '!$P$5</definedName>
    <definedName name="Tabla_datos">' Datos de Organizadores '!$A$3:$M$8</definedName>
    <definedName name="TablaGrupos">' Datos de Organizadores '!$Q$28:$T$39</definedName>
    <definedName name="Trofeo1">' Datos de Organizadores '!#REF!</definedName>
    <definedName name="Trofeo10">' Datos de Organizadores '!$P$12</definedName>
    <definedName name="Trofeo2">' Datos de Organizadores '!#REF!</definedName>
    <definedName name="Trofeo3">' Datos de Organizadores '!#REF!</definedName>
    <definedName name="Trofeo4">' Datos de Organizadores '!#REF!</definedName>
    <definedName name="Trofeo5">' Datos de Organizadores '!#REF!</definedName>
    <definedName name="Trofeo6">' Datos de Organizadores '!#REF!</definedName>
    <definedName name="Trofeo7">' Datos de Organizadores '!$P$9</definedName>
    <definedName name="Trofeo8">' Datos de Organizadores '!$P$10</definedName>
    <definedName name="Trofeo9">' Datos de Organizadores '!$P$11</definedName>
    <definedName name="Turbo">' Datos de Organizadores '!$N$27</definedName>
    <definedName name="Valpubli">' Datos de Organizadores '!$R$4</definedName>
  </definedNames>
  <calcPr calcId="162913" iterateDelta="1E-4"/>
  <webPublishObjects count="1">
    <webPublishObject id="8997" divId="inscripcion_RALLYE_140807_8997" destinationFile="E:\Mis documentos\Google Drive\2014\Hojas de INSCRIPCION\inscripcion_RALLYE_140807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1" i="3" l="1"/>
  <c r="R32" i="3" s="1"/>
  <c r="J31" i="2"/>
  <c r="J29" i="2"/>
  <c r="H25" i="2"/>
  <c r="D25" i="2"/>
  <c r="D24" i="2"/>
  <c r="F23" i="2"/>
  <c r="D23" i="2"/>
  <c r="D22" i="2"/>
  <c r="D21" i="2"/>
  <c r="Q57" i="1" l="1"/>
  <c r="F25" i="2"/>
  <c r="B18" i="2"/>
  <c r="D16" i="2"/>
  <c r="G3" i="6" l="1"/>
  <c r="AG49" i="1"/>
  <c r="N54" i="3" l="1"/>
  <c r="N48" i="3"/>
  <c r="N46" i="3"/>
  <c r="N45" i="3"/>
  <c r="Q31" i="3" l="1"/>
  <c r="L110" i="1" l="1"/>
  <c r="U3" i="6" l="1"/>
  <c r="E3" i="6"/>
  <c r="T3" i="6"/>
  <c r="Q60" i="1"/>
  <c r="P3" i="6"/>
  <c r="N3" i="6"/>
  <c r="M3" i="6"/>
  <c r="L3" i="6"/>
  <c r="K3" i="6"/>
  <c r="I3" i="6"/>
  <c r="H3" i="6"/>
  <c r="F3" i="6"/>
  <c r="D3" i="6"/>
  <c r="C3" i="6"/>
  <c r="B3" i="6"/>
  <c r="C62" i="1"/>
  <c r="C18" i="1"/>
  <c r="C114" i="1" s="1"/>
  <c r="C28" i="1"/>
  <c r="C24" i="1"/>
  <c r="C22" i="1"/>
  <c r="C21" i="1"/>
  <c r="D75" i="1"/>
  <c r="Z18" i="1"/>
  <c r="Z114" i="1" s="1"/>
  <c r="M29" i="2"/>
  <c r="P3" i="3"/>
  <c r="T4" i="3"/>
  <c r="B8" i="1" s="1"/>
  <c r="R5" i="3"/>
  <c r="T5" i="3"/>
  <c r="B9" i="1" s="1"/>
  <c r="R7" i="3"/>
  <c r="R8" i="3"/>
  <c r="R9" i="3"/>
  <c r="R10" i="3"/>
  <c r="R11" i="3"/>
  <c r="R12" i="3"/>
  <c r="R13" i="3"/>
  <c r="R14" i="3"/>
  <c r="R15" i="3"/>
  <c r="R17" i="3"/>
  <c r="A2" i="5"/>
  <c r="B2" i="5"/>
  <c r="C2" i="5" s="1"/>
  <c r="D2" i="5"/>
  <c r="G2" i="5" s="1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BA2" i="5"/>
  <c r="BE2" i="5"/>
  <c r="BF2" i="5"/>
  <c r="BG2" i="5"/>
  <c r="BH2" i="5"/>
  <c r="BI2" i="5"/>
  <c r="BJ2" i="5"/>
  <c r="BK2" i="5"/>
  <c r="BL2" i="5"/>
  <c r="BN2" i="5"/>
  <c r="BO2" i="5"/>
  <c r="BP2" i="5"/>
  <c r="BQ2" i="5"/>
  <c r="BR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G12" i="1"/>
  <c r="G117" i="1"/>
  <c r="AE119" i="1"/>
  <c r="G121" i="1"/>
  <c r="R3" i="6" l="1"/>
  <c r="V2" i="5"/>
  <c r="AK2" i="5"/>
  <c r="P35" i="3"/>
  <c r="P37" i="3" s="1"/>
  <c r="N56" i="3"/>
  <c r="N44" i="3"/>
  <c r="N55" i="3"/>
  <c r="N47" i="3"/>
  <c r="N43" i="3"/>
  <c r="N51" i="3"/>
  <c r="N42" i="3"/>
  <c r="P33" i="3" s="1"/>
  <c r="Q37" i="3" s="1"/>
  <c r="Q56" i="1" s="1"/>
  <c r="O3" i="6"/>
  <c r="AA56" i="1"/>
  <c r="C78" i="1"/>
  <c r="G78" i="1" s="1"/>
  <c r="AZ2" i="5"/>
  <c r="C26" i="1"/>
  <c r="Q3" i="6" l="1"/>
  <c r="BD2" i="5"/>
  <c r="P39" i="3" l="1"/>
  <c r="W60" i="1" s="1"/>
  <c r="Z119" i="1" s="1"/>
  <c r="BB2" i="5" s="1"/>
  <c r="S3" i="6" l="1"/>
  <c r="BC2" i="5"/>
</calcChain>
</file>

<file path=xl/sharedStrings.xml><?xml version="1.0" encoding="utf-8"?>
<sst xmlns="http://schemas.openxmlformats.org/spreadsheetml/2006/main" count="682" uniqueCount="530">
  <si>
    <t>DATOS PERSONALES</t>
  </si>
  <si>
    <t>Nombre:</t>
  </si>
  <si>
    <t>Dirección</t>
  </si>
  <si>
    <t>C.P.:</t>
  </si>
  <si>
    <t>Población:</t>
  </si>
  <si>
    <t>Provincia:</t>
  </si>
  <si>
    <t>País:</t>
  </si>
  <si>
    <t>Licencia:</t>
  </si>
  <si>
    <t>NIF / CIF:</t>
  </si>
  <si>
    <t>Copia:</t>
  </si>
  <si>
    <t>Teléfono:</t>
  </si>
  <si>
    <t>FAX:</t>
  </si>
  <si>
    <t>e_mail:</t>
  </si>
  <si>
    <t>DATOS del VEHÍCULO</t>
  </si>
  <si>
    <t>Grupo</t>
  </si>
  <si>
    <t>Clase</t>
  </si>
  <si>
    <t>DERECHOS de INSCRIPCIÓN</t>
  </si>
  <si>
    <t>IMPORTES DE LOS DERECHOS</t>
  </si>
  <si>
    <t>Conceptos</t>
  </si>
  <si>
    <t>Teléfono</t>
  </si>
  <si>
    <t>e_mail</t>
  </si>
  <si>
    <t>Nombre de la prueba</t>
  </si>
  <si>
    <t>Localidad</t>
  </si>
  <si>
    <t>Localidad:</t>
  </si>
  <si>
    <t>Fax</t>
  </si>
  <si>
    <t>DATOS DEL ORGANIZADOR</t>
  </si>
  <si>
    <t>Nº</t>
  </si>
  <si>
    <t>Nombre de la Prueba</t>
  </si>
  <si>
    <t>Club Organizador</t>
  </si>
  <si>
    <t>C.P.</t>
  </si>
  <si>
    <t>Provincia</t>
  </si>
  <si>
    <t>E_Mail</t>
  </si>
  <si>
    <t>Modifique los importes de los derechos de inscripción y el resto de derechos de acuerdo a lo dispuesto en el Reglamento Particular de la prueba cuya inscripción se desea rellenar.</t>
  </si>
  <si>
    <t>Seleccione la prueba correspondiente en la lista desplegable, los datos del nombre de la prueba y del Club Organizador se actualizarán automáticamente.</t>
  </si>
  <si>
    <t>Pulse sobre el botón "Rellenar el Boletín de Inscripción" y, una vez actualizados sus datos imprima o guarde la Solicitud de Inscripción según desee enviarla por Fax o Correo Electrónico.</t>
  </si>
  <si>
    <t>DATOS DE ORGANIZADORES</t>
  </si>
  <si>
    <t xml:space="preserve"> </t>
  </si>
  <si>
    <t>Shakedown</t>
  </si>
  <si>
    <t>Ouvreur</t>
  </si>
  <si>
    <t>Auxiliar</t>
  </si>
  <si>
    <t>Numrallye</t>
  </si>
  <si>
    <t>Publicidad</t>
  </si>
  <si>
    <t>España</t>
  </si>
  <si>
    <t>Autonomico</t>
  </si>
  <si>
    <t>Clasicos</t>
  </si>
  <si>
    <t>Efectivo</t>
  </si>
  <si>
    <t>Club</t>
  </si>
  <si>
    <t>C. Postal</t>
  </si>
  <si>
    <t>INSCRIPCIÓN AL SHAKEDOWN</t>
  </si>
  <si>
    <t>Organizador</t>
  </si>
  <si>
    <t>Derechos</t>
  </si>
  <si>
    <t>CUENTA PARA TRANSFERENCIA INSCRIPCIONES</t>
  </si>
  <si>
    <t>DATOS DE LOS DERECHOS DE INSCRIPCIÓN</t>
  </si>
  <si>
    <t>Seleccione la prueba en la lista desplegable</t>
  </si>
  <si>
    <t xml:space="preserve">1 - </t>
  </si>
  <si>
    <t xml:space="preserve">2 - </t>
  </si>
  <si>
    <t>Blanco</t>
  </si>
  <si>
    <t>1º Apellido</t>
  </si>
  <si>
    <t>2º Apellido</t>
  </si>
  <si>
    <t>NumeroEntrada</t>
  </si>
  <si>
    <t>NumeroRallye</t>
  </si>
  <si>
    <t>NumeroOrden</t>
  </si>
  <si>
    <t>NombreConcursante</t>
  </si>
  <si>
    <t>PrimerApellidoConcursante</t>
  </si>
  <si>
    <t>SegundoApellidoConcursante</t>
  </si>
  <si>
    <t>NomApeConcursante</t>
  </si>
  <si>
    <t>NacionalidadConcursante</t>
  </si>
  <si>
    <t>LicenciaConcursante</t>
  </si>
  <si>
    <t>DniCifConcursante</t>
  </si>
  <si>
    <t>DireccionConcursante</t>
  </si>
  <si>
    <t>CodigoPostalConcursante</t>
  </si>
  <si>
    <t>PoblacionConcursante</t>
  </si>
  <si>
    <t>ProvinciaConcursante</t>
  </si>
  <si>
    <t>Telefono1Concursante</t>
  </si>
  <si>
    <t>Telefono2Concursante</t>
  </si>
  <si>
    <t>FaxConcursante</t>
  </si>
  <si>
    <t>EMailConcursante</t>
  </si>
  <si>
    <t>NombrePiloto</t>
  </si>
  <si>
    <t>PrimerApellidoPiloto</t>
  </si>
  <si>
    <t>SegundoApellidoPiloto</t>
  </si>
  <si>
    <t>NomApePiloto</t>
  </si>
  <si>
    <t>NacionalidadPiloto</t>
  </si>
  <si>
    <t>PoblacionPiloto</t>
  </si>
  <si>
    <t>ProvinciaPiloto</t>
  </si>
  <si>
    <t>LicenciaPiloto</t>
  </si>
  <si>
    <t>DniCifPiloto</t>
  </si>
  <si>
    <t>DireccionPiloto</t>
  </si>
  <si>
    <t>CodigoPostalPiloto</t>
  </si>
  <si>
    <t>Telefono1Piloto</t>
  </si>
  <si>
    <t>Telefono2Piloto</t>
  </si>
  <si>
    <t>FaxPiloto</t>
  </si>
  <si>
    <t>EMailPiloto</t>
  </si>
  <si>
    <t>NombreCopiloto</t>
  </si>
  <si>
    <t>PrimerApellidoCopiloto</t>
  </si>
  <si>
    <t>SegundoApellidoCopiloto</t>
  </si>
  <si>
    <t>NomApeCopiloto</t>
  </si>
  <si>
    <t>NacionalidadCopiloto</t>
  </si>
  <si>
    <t>LicenciaCopiloto</t>
  </si>
  <si>
    <t>DniCifCopiloto</t>
  </si>
  <si>
    <t>DireccionCopiloto</t>
  </si>
  <si>
    <t>CodigoPostalCopiloto</t>
  </si>
  <si>
    <t>PoblacionCopiloto</t>
  </si>
  <si>
    <t>ProvinciaCopiloto</t>
  </si>
  <si>
    <t>Telefono1Copiloto</t>
  </si>
  <si>
    <t>Telefono2Copiloto</t>
  </si>
  <si>
    <t>FaxCopiloto</t>
  </si>
  <si>
    <t>EMailCopiloto</t>
  </si>
  <si>
    <t>Marca</t>
  </si>
  <si>
    <t>Modelo</t>
  </si>
  <si>
    <t>Matricula</t>
  </si>
  <si>
    <t>Cilindrada</t>
  </si>
  <si>
    <t>FichaHomologacion</t>
  </si>
  <si>
    <t>Trofeo01</t>
  </si>
  <si>
    <t>Trofeo02</t>
  </si>
  <si>
    <t>Trofeo03</t>
  </si>
  <si>
    <t>Trofeo04</t>
  </si>
  <si>
    <t>Trofeo05</t>
  </si>
  <si>
    <t>Trofeo06</t>
  </si>
  <si>
    <t>Trofeo07</t>
  </si>
  <si>
    <t>Trofeo08</t>
  </si>
  <si>
    <t>Trofeo09</t>
  </si>
  <si>
    <t>Fecha</t>
  </si>
  <si>
    <t>Hora</t>
  </si>
  <si>
    <t>Representante</t>
  </si>
  <si>
    <t>LicenciaRepresentante</t>
  </si>
  <si>
    <t>GrupoH</t>
  </si>
  <si>
    <t>ClaseH</t>
  </si>
  <si>
    <t>GrupoA</t>
  </si>
  <si>
    <t>ClaseA</t>
  </si>
  <si>
    <t>NO</t>
  </si>
  <si>
    <t xml:space="preserve">        </t>
  </si>
  <si>
    <t>NombreA1</t>
  </si>
  <si>
    <t>PrimerApellidoA1</t>
  </si>
  <si>
    <t>SegundoApellidoA1</t>
  </si>
  <si>
    <t>DniCifA1</t>
  </si>
  <si>
    <t>LicenciaA1</t>
  </si>
  <si>
    <t>NombreA2</t>
  </si>
  <si>
    <t>PrimerApellidoA2</t>
  </si>
  <si>
    <t>SegundoApellidoA2</t>
  </si>
  <si>
    <t>DniCifA2</t>
  </si>
  <si>
    <t>LicenciaA2</t>
  </si>
  <si>
    <t>NombreR1</t>
  </si>
  <si>
    <t>PrimerApellidoR1</t>
  </si>
  <si>
    <t>SegundoApellidoR1</t>
  </si>
  <si>
    <t>DniCifR1</t>
  </si>
  <si>
    <t>LicenciaR1</t>
  </si>
  <si>
    <t>NombreR2</t>
  </si>
  <si>
    <t>PrimerApellidoR2</t>
  </si>
  <si>
    <t>SegundoApellidoR2</t>
  </si>
  <si>
    <t>DniCifR2</t>
  </si>
  <si>
    <t>LicenciaR2</t>
  </si>
  <si>
    <t>NombreAux</t>
  </si>
  <si>
    <t>PrimerApellidoAux</t>
  </si>
  <si>
    <t>SegundoApellidoAux</t>
  </si>
  <si>
    <t>DniCifAux</t>
  </si>
  <si>
    <t>LicenciaAux</t>
  </si>
  <si>
    <t>NombreO1</t>
  </si>
  <si>
    <t>PrimerApellidoO1</t>
  </si>
  <si>
    <t>SegundoApellidoO1</t>
  </si>
  <si>
    <t>DniCifO1</t>
  </si>
  <si>
    <t>LicenciaO1</t>
  </si>
  <si>
    <t>NombreO2</t>
  </si>
  <si>
    <t>PrimerApellidoO2</t>
  </si>
  <si>
    <t>SegundoApellidoO2</t>
  </si>
  <si>
    <t>DniCifO2</t>
  </si>
  <si>
    <t>LicenciaO2</t>
  </si>
  <si>
    <t>MarcaOuvreur</t>
  </si>
  <si>
    <t>ModeloOuvreur</t>
  </si>
  <si>
    <t>MatriculaOuvreur</t>
  </si>
  <si>
    <t>Trofeo9</t>
  </si>
  <si>
    <t>Trofeo10</t>
  </si>
  <si>
    <t>IVA</t>
  </si>
  <si>
    <t>Fechas</t>
  </si>
  <si>
    <t>SOLICITUD de INSCRIPCION</t>
  </si>
  <si>
    <t>Fecha y hora de recepción</t>
  </si>
  <si>
    <t>Nº Entrada</t>
  </si>
  <si>
    <t>Fecha:</t>
  </si>
  <si>
    <t>Hora:</t>
  </si>
  <si>
    <t xml:space="preserve">  Lista Pruebas</t>
  </si>
  <si>
    <t>Número</t>
  </si>
  <si>
    <t xml:space="preserve">  Nombre:</t>
  </si>
  <si>
    <t>Cuenta de abono en formato C.C.C. (20 dígitos)</t>
  </si>
  <si>
    <t xml:space="preserve">  NIF / CIF:</t>
  </si>
  <si>
    <t xml:space="preserve">  Dirección:</t>
  </si>
  <si>
    <t xml:space="preserve">  Localidad:</t>
  </si>
  <si>
    <t xml:space="preserve">  C. Postal:</t>
  </si>
  <si>
    <t>COLECTIVO</t>
  </si>
  <si>
    <t>Representante:</t>
  </si>
  <si>
    <t>PILOTO</t>
  </si>
  <si>
    <t>NIF:</t>
  </si>
  <si>
    <t>Fecha de la prueba</t>
  </si>
  <si>
    <t>Celebracion</t>
  </si>
  <si>
    <t>1º Cierre</t>
  </si>
  <si>
    <t>2º Cierre</t>
  </si>
  <si>
    <t>PUBLICIDAD</t>
  </si>
  <si>
    <r>
      <t xml:space="preserve">Rellene el Boletín, guardelo en su ordenador y envíelo al Organizador </t>
    </r>
    <r>
      <rPr>
        <b/>
        <sz val="8"/>
        <rFont val="Tahoma"/>
        <family val="2"/>
      </rPr>
      <t>(Recomendable enviar por Correo electrónico)</t>
    </r>
  </si>
  <si>
    <t>Para pruebas posteriores ABRA EL DOCUMENTO GUARDADO EN SU ORDENADOR, seleccione la nueva prueba en la lista desplegable, modifique unicamente aquellos datos personales o del vehículo que sea necesario y envíelo al Organizador</t>
  </si>
  <si>
    <t>División I</t>
  </si>
  <si>
    <t>División II</t>
  </si>
  <si>
    <t>División II-A</t>
  </si>
  <si>
    <t>División III</t>
  </si>
  <si>
    <t>Car Cross</t>
  </si>
  <si>
    <t>I</t>
  </si>
  <si>
    <t>II</t>
  </si>
  <si>
    <t>II-A</t>
  </si>
  <si>
    <t>III</t>
  </si>
  <si>
    <t>CC</t>
  </si>
  <si>
    <t>Es IMPRESCINDIBLE rellenar este apartado para poder realizar el pago de premios por transferencia bancaria</t>
  </si>
  <si>
    <t>Firma del Consursante o representante</t>
  </si>
  <si>
    <t>PREMIOS</t>
  </si>
  <si>
    <t>Ficha Homologación</t>
  </si>
  <si>
    <t>Año</t>
  </si>
  <si>
    <t>N</t>
  </si>
  <si>
    <t>A</t>
  </si>
  <si>
    <t>Seleccionar de la lista desplegable</t>
  </si>
  <si>
    <t>CAMPEONATO de ANDALUCIA</t>
  </si>
  <si>
    <t>ALMERIA</t>
  </si>
  <si>
    <t>Cilindrada Corregida</t>
  </si>
  <si>
    <t>TURBO</t>
  </si>
  <si>
    <t>IV</t>
  </si>
  <si>
    <t>V</t>
  </si>
  <si>
    <t>VI</t>
  </si>
  <si>
    <t>VII</t>
  </si>
  <si>
    <t>VIII</t>
  </si>
  <si>
    <t>IX</t>
  </si>
  <si>
    <t>X</t>
  </si>
  <si>
    <t>CLASE</t>
  </si>
  <si>
    <t>DERECHOS DE INSCRIPCIÓN</t>
  </si>
  <si>
    <t>COPILOTO</t>
  </si>
  <si>
    <t>AGRUPACIÓN I</t>
  </si>
  <si>
    <t>AGRUPACIÓN II</t>
  </si>
  <si>
    <t>F-2</t>
  </si>
  <si>
    <t>AGRUPACIÓN III</t>
  </si>
  <si>
    <t>Trofeo1(hankok)</t>
  </si>
  <si>
    <t>Trofeo2 (Racc)</t>
  </si>
  <si>
    <t>EQUIPAMIENTO DE SEGURIDAD Y VERIFICACIONES TÉCNICAS</t>
  </si>
  <si>
    <t>/</t>
  </si>
  <si>
    <t>Toda modificación o sustirucion de alguno de estos elementos, deberá ser comunicado por el concursante al Delegado Tecnico</t>
  </si>
  <si>
    <t>OBLIGATORIO RELLENAR POR EL EQUIPO</t>
  </si>
  <si>
    <t>Norma</t>
  </si>
  <si>
    <t>Tirante Anclaje Hans</t>
  </si>
  <si>
    <t>EQUIPAMIENTO DEL VEHICULO</t>
  </si>
  <si>
    <t>ARNESES</t>
  </si>
  <si>
    <t>ASIENTOS</t>
  </si>
  <si>
    <t>Nº Homol</t>
  </si>
  <si>
    <t>F. Fabrica</t>
  </si>
  <si>
    <t>Año Caduc.</t>
  </si>
  <si>
    <t>Sistema de Extinción</t>
  </si>
  <si>
    <t>Manual</t>
  </si>
  <si>
    <t>Automática</t>
  </si>
  <si>
    <t>Fecha Rev</t>
  </si>
  <si>
    <t>La revisión tiene validez como maximo 2 años</t>
  </si>
  <si>
    <t>Deposito de Seguridad</t>
  </si>
  <si>
    <t>///  A PARTIR DE AQUÍ RELLENAR EN LAS VERIFICACIONES POR LOS COMISARIOS TECNICOS   ///</t>
  </si>
  <si>
    <t>Fecha Revi</t>
  </si>
  <si>
    <t>Arco Seguridad</t>
  </si>
  <si>
    <t>Arnes</t>
  </si>
  <si>
    <t>Backets</t>
  </si>
  <si>
    <t>Extincion</t>
  </si>
  <si>
    <t>Desconectador</t>
  </si>
  <si>
    <t>Neumaticos</t>
  </si>
  <si>
    <t>Aspecto Carroceria</t>
  </si>
  <si>
    <t>Habitaculo</t>
  </si>
  <si>
    <t>Hueco Motor</t>
  </si>
  <si>
    <t>Numeros</t>
  </si>
  <si>
    <t>Publicidad, Placas</t>
  </si>
  <si>
    <t>Observaciones</t>
  </si>
  <si>
    <t>Comisario Tecnico Oc__________AN</t>
  </si>
  <si>
    <t>VEHICULO</t>
  </si>
  <si>
    <t>0081</t>
  </si>
  <si>
    <t>0001183321</t>
  </si>
  <si>
    <t>61</t>
  </si>
  <si>
    <t>7418</t>
  </si>
  <si>
    <t>CIERRE INSCRIPCION</t>
  </si>
  <si>
    <t>Hasta</t>
  </si>
  <si>
    <t>Procedencia F-2000</t>
  </si>
  <si>
    <t>FAX</t>
  </si>
  <si>
    <t>RS.</t>
  </si>
  <si>
    <r>
      <t>Botas / Guantes</t>
    </r>
    <r>
      <rPr>
        <sz val="9"/>
        <color indexed="8"/>
        <rFont val="Tahoma"/>
        <family val="2"/>
      </rPr>
      <t xml:space="preserve"> (Norma FIA 8856-2000)</t>
    </r>
  </si>
  <si>
    <r>
      <t xml:space="preserve">Camiseta Larga / Calzón Largo </t>
    </r>
    <r>
      <rPr>
        <sz val="9"/>
        <color indexed="8"/>
        <rFont val="Tahoma"/>
        <family val="2"/>
      </rPr>
      <t>(Norma FIA 8856-2000)</t>
    </r>
  </si>
  <si>
    <r>
      <t>Sotocasco / Calcetines</t>
    </r>
    <r>
      <rPr>
        <sz val="9"/>
        <color indexed="8"/>
        <rFont val="Tahoma"/>
        <family val="2"/>
      </rPr>
      <t xml:space="preserve"> (Norma FIA 8856-2000)</t>
    </r>
  </si>
  <si>
    <t>Agrupacion</t>
  </si>
  <si>
    <t>Despues del cierre</t>
  </si>
  <si>
    <t>Firma Piloto/Representante (Verificaciones Técnicas)</t>
  </si>
  <si>
    <r>
      <t xml:space="preserve">Mono Ignifugo </t>
    </r>
    <r>
      <rPr>
        <sz val="9"/>
        <color indexed="8"/>
        <rFont val="Tahoma"/>
        <family val="2"/>
      </rPr>
      <t>(Nº Homologación FIA)</t>
    </r>
  </si>
  <si>
    <t>GRUPO</t>
  </si>
  <si>
    <t>F2</t>
  </si>
  <si>
    <t>B</t>
  </si>
  <si>
    <t>HISTORICOS</t>
  </si>
  <si>
    <t>Tipo de vehículo (Seleccionar de la Lista)</t>
  </si>
  <si>
    <t>Gr A</t>
  </si>
  <si>
    <t>Gr N</t>
  </si>
  <si>
    <t>Gr F2</t>
  </si>
  <si>
    <t>Gr B</t>
  </si>
  <si>
    <t>Gr I</t>
  </si>
  <si>
    <t>Gr II</t>
  </si>
  <si>
    <t>Gr III</t>
  </si>
  <si>
    <t>Gr IV</t>
  </si>
  <si>
    <t>Gr V</t>
  </si>
  <si>
    <t>* Antes de las Verificaciones Tecnicas tendra que rellenar todos los datos OBLIGATORIAMENTE</t>
  </si>
  <si>
    <t xml:space="preserve">Seleccionar Grupo </t>
  </si>
  <si>
    <t>S</t>
  </si>
  <si>
    <t>¡ MUY IMPORTANTE! NO OLVIDE ACTIVAR LOS MACROS-ACTIVEX DE ESTA HOJA !</t>
  </si>
  <si>
    <t>AGRUPACIÓN IV</t>
  </si>
  <si>
    <t>AGRUPACIÓN V</t>
  </si>
  <si>
    <t>Division Agrup II</t>
  </si>
  <si>
    <t>Division I Y III</t>
  </si>
  <si>
    <t>CAMARA ON BOARD</t>
  </si>
  <si>
    <t>Guarde esta solicitud de inscripción una vez rellenada, pues la misma le servirá para cualquier prueba del Campeonato de ANDALUCIA 2014 simplemente con seleccionar la prueba en cuestión y evitando el tener que rellenar nuevamente aquellos datos personales o del vehículo que no hayan sufrido modificaciones  de  una prueba a otra.</t>
  </si>
  <si>
    <t>Importe Inscripción</t>
  </si>
  <si>
    <t>En Entrega de Documentación</t>
  </si>
  <si>
    <t>Valido Hasta</t>
  </si>
  <si>
    <t xml:space="preserve">Nombre Competidor </t>
  </si>
  <si>
    <t>ESC. SUR</t>
  </si>
  <si>
    <t>APARTADO DE CORREOS 242</t>
  </si>
  <si>
    <t>11100</t>
  </si>
  <si>
    <t>SAN FERNANDO</t>
  </si>
  <si>
    <t>CADIZ</t>
  </si>
  <si>
    <t>inscripcion@escuderiasur.net</t>
  </si>
  <si>
    <t>GRANADA</t>
  </si>
  <si>
    <t>CORDOBA</t>
  </si>
  <si>
    <t>956 - 590.598</t>
  </si>
  <si>
    <t>TROFEOS Y COPAS</t>
  </si>
  <si>
    <t>Fecha Nacimiento:</t>
  </si>
  <si>
    <r>
      <t xml:space="preserve">Hans                                                          </t>
    </r>
    <r>
      <rPr>
        <b/>
        <sz val="8"/>
        <color indexed="9"/>
        <rFont val="Tahoma"/>
        <family val="2"/>
      </rPr>
      <t xml:space="preserve"> FIA 8858-2002 y FIA 8858.2010</t>
    </r>
  </si>
  <si>
    <t>HISTORICOS PRE 82</t>
  </si>
  <si>
    <t>AGRUPACIÓN VI</t>
  </si>
  <si>
    <t>XI</t>
  </si>
  <si>
    <t>Nº de Chasis</t>
  </si>
  <si>
    <t>FEMINA</t>
  </si>
  <si>
    <t>LISTA DE INSCRITOS INTERNA</t>
  </si>
  <si>
    <t>CONCURSANTE</t>
  </si>
  <si>
    <t>LICENCIA CONCURSANTE</t>
  </si>
  <si>
    <t>DNI PILOTO</t>
  </si>
  <si>
    <t>FECHA NAC</t>
  </si>
  <si>
    <t>LICENCIA PILOTO</t>
  </si>
  <si>
    <t>TELEFONO MÓVIL</t>
  </si>
  <si>
    <t>VEHÍCULO</t>
  </si>
  <si>
    <t>C.C.</t>
  </si>
  <si>
    <t>MATRICULA</t>
  </si>
  <si>
    <t>AGRU.</t>
  </si>
  <si>
    <t>GR.</t>
  </si>
  <si>
    <t>CL.</t>
  </si>
  <si>
    <t>Nº ITVC</t>
  </si>
  <si>
    <t>Nº CHASIS</t>
  </si>
  <si>
    <t>OBSERVACIONES</t>
  </si>
  <si>
    <t>C.C. CORREGIDA</t>
  </si>
  <si>
    <t>EMAIL</t>
  </si>
  <si>
    <t>Grupo N3 - R1</t>
  </si>
  <si>
    <t>N3</t>
  </si>
  <si>
    <t>N2 ATMOSFERICO</t>
  </si>
  <si>
    <t>N2</t>
  </si>
  <si>
    <t>N3-N2 T</t>
  </si>
  <si>
    <t>N3 TURBO - N2 TURBO</t>
  </si>
  <si>
    <t>GRUPO N o HN TURBO</t>
  </si>
  <si>
    <t>Grupo N / HN ATMOSFERICO</t>
  </si>
  <si>
    <t>Grupo A - HA ATMOSFERICO</t>
  </si>
  <si>
    <t>N TURBO</t>
  </si>
  <si>
    <t>GRUPO A o HA TURBO</t>
  </si>
  <si>
    <t>A TURBO</t>
  </si>
  <si>
    <t>+3500</t>
  </si>
  <si>
    <t>XII</t>
  </si>
  <si>
    <t>XIII</t>
  </si>
  <si>
    <t>XIV</t>
  </si>
  <si>
    <t>Nº ITV HISTORICOS - F2000</t>
  </si>
  <si>
    <t>ESCUDERIA CLASICOS ALCALA</t>
  </si>
  <si>
    <t>ABEN-ZAYDE 2 BJ/PUB MARBELLA</t>
  </si>
  <si>
    <t>ALCALA LA REAL</t>
  </si>
  <si>
    <t>JAEN</t>
  </si>
  <si>
    <t>subidanoalejo@gmail.com</t>
  </si>
  <si>
    <t>ESC. MONTORO</t>
  </si>
  <si>
    <t>14600</t>
  </si>
  <si>
    <t>MONTORO</t>
  </si>
  <si>
    <t>escuderiamontoro@hotmail.com</t>
  </si>
  <si>
    <t>ESC. COLMENAR RACING</t>
  </si>
  <si>
    <t>C/ ACERA NUEVA 5</t>
  </si>
  <si>
    <t>29170</t>
  </si>
  <si>
    <t>COLMENAR</t>
  </si>
  <si>
    <t>MALAGA</t>
  </si>
  <si>
    <t>610 70 90 35</t>
  </si>
  <si>
    <t>subidacolmenar@gmail.com</t>
  </si>
  <si>
    <t>AUTO CLUB VENTURI</t>
  </si>
  <si>
    <t>CALLE FRANCISCO DE HERRERA, 22</t>
  </si>
  <si>
    <t>CASARABONELA</t>
  </si>
  <si>
    <t>650 77 41 73</t>
  </si>
  <si>
    <t>subidacasarabonela@gmail.com</t>
  </si>
  <si>
    <t>ESC. CERRO DE LOS CAÑONES</t>
  </si>
  <si>
    <t>CALLE HUERTOS, 47 , BAJO</t>
  </si>
  <si>
    <t>18420</t>
  </si>
  <si>
    <t>LANJARÓN</t>
  </si>
  <si>
    <t>958 772 150</t>
  </si>
  <si>
    <t>A.C. EL EJIDO</t>
  </si>
  <si>
    <t>C/ SEVILLA , 10</t>
  </si>
  <si>
    <t>EL EJIDO</t>
  </si>
  <si>
    <t>automovilclubelejido@gmail.com</t>
  </si>
  <si>
    <t>ESCUDERIA DEL MARMOL</t>
  </si>
  <si>
    <t>CTRA. TAHAL</t>
  </si>
  <si>
    <t>04867 </t>
  </si>
  <si>
    <t>MACAEL</t>
  </si>
  <si>
    <t>escuderiadelmarmol@hotmail.com</t>
  </si>
  <si>
    <t>ESC VILLACOR</t>
  </si>
  <si>
    <t>Lorenzo Ferrerira 39</t>
  </si>
  <si>
    <t>14006</t>
  </si>
  <si>
    <t>VILLAVICIOSA</t>
  </si>
  <si>
    <t>info@escuderiavillacor.es</t>
  </si>
  <si>
    <t>AGRUPACIÓN VII</t>
  </si>
  <si>
    <t>AGRUPACIÓN VIII</t>
  </si>
  <si>
    <t>AGRUPACIÓN IX</t>
  </si>
  <si>
    <t>AGRUPACIÓN X</t>
  </si>
  <si>
    <t>AGRUPACIÓN XI</t>
  </si>
  <si>
    <t>AGRUPACIÓN XII</t>
  </si>
  <si>
    <t>AGRUPACIÓN XIV</t>
  </si>
  <si>
    <t>CM PROMO/JR CM/E2 N/E1 N</t>
  </si>
  <si>
    <t>CM PROMO</t>
  </si>
  <si>
    <t>CM +</t>
  </si>
  <si>
    <t>CM + / E2 SC / CN</t>
  </si>
  <si>
    <t>XXIV</t>
  </si>
  <si>
    <t>XXIII</t>
  </si>
  <si>
    <t>PRE82</t>
  </si>
  <si>
    <t>XVI</t>
  </si>
  <si>
    <t>XVII</t>
  </si>
  <si>
    <t>XVIII</t>
  </si>
  <si>
    <t>XIX</t>
  </si>
  <si>
    <t>A2 ATMOSFERICO</t>
  </si>
  <si>
    <t>AGRUPACIÓN XIII</t>
  </si>
  <si>
    <t>XXI</t>
  </si>
  <si>
    <t>XXII</t>
  </si>
  <si>
    <t>XX</t>
  </si>
  <si>
    <t>A2 AT</t>
  </si>
  <si>
    <t xml:space="preserve">XV </t>
  </si>
  <si>
    <t>F2000 - A1/2 - HA 1/2</t>
  </si>
  <si>
    <t>A2 TURBO</t>
  </si>
  <si>
    <t>A2 T</t>
  </si>
  <si>
    <t>CILINDRADA</t>
  </si>
  <si>
    <t>GT-R4 RFEDA-WRC-E1 FIA-CA</t>
  </si>
  <si>
    <t>GT-E1</t>
  </si>
  <si>
    <t>R5-R4 FIA-N5-N1-N+-S2000</t>
  </si>
  <si>
    <t>R5-N5</t>
  </si>
  <si>
    <t>R2-R3-S1600</t>
  </si>
  <si>
    <t>R2-R3-S16</t>
  </si>
  <si>
    <t>R3T</t>
  </si>
  <si>
    <t>KIT CAR</t>
  </si>
  <si>
    <t>KITCAR</t>
  </si>
  <si>
    <t>inscripciones.subidalanjaron@gmail.com</t>
  </si>
  <si>
    <t>AVDA. DOCTOR FLEMING ,13   BAJO IZQUIERDA</t>
  </si>
  <si>
    <r>
      <t xml:space="preserve">  Casco                                                     </t>
    </r>
    <r>
      <rPr>
        <b/>
        <sz val="7"/>
        <color indexed="9"/>
        <rFont val="Tahoma"/>
        <family val="2"/>
      </rPr>
      <t xml:space="preserve">SNELL SA(2010) SAH (2010)                                                              </t>
    </r>
  </si>
  <si>
    <t>JUNIOR / SENIOR</t>
  </si>
  <si>
    <t>PROVINCIA</t>
  </si>
  <si>
    <t>V SUBIDA VILLA DE NOALEJO</t>
  </si>
  <si>
    <t>XXI SUBIDA A MONTORO</t>
  </si>
  <si>
    <t>IX Subida a Colmenar-Montes Malaga</t>
  </si>
  <si>
    <t>V SUBIDA A CASARABONELA</t>
  </si>
  <si>
    <t>VI Subida al Cerro de los Cañones</t>
  </si>
  <si>
    <t>IV SUBIDA A BERJA</t>
  </si>
  <si>
    <t>XXXVII  Subida a Vejer</t>
  </si>
  <si>
    <t>XLV SUBIDA AL MARMOL</t>
  </si>
  <si>
    <t>XXX SUBIDA A TRASSIERRA</t>
  </si>
  <si>
    <t>VIII SUBIDA A CATELLAR</t>
  </si>
  <si>
    <t>MC ALCALA LA REAL</t>
  </si>
  <si>
    <t>APARTADO DE CORREOS 127</t>
  </si>
  <si>
    <t>23680</t>
  </si>
  <si>
    <t>629 28 27 29</t>
  </si>
  <si>
    <t>956 038 587</t>
  </si>
  <si>
    <t>motorclubalcala@gmail.com</t>
  </si>
  <si>
    <t>XXXX Subida a La Mota</t>
  </si>
  <si>
    <t>Campeonato de Andalucia  MONTAÑA 2020</t>
  </si>
  <si>
    <t>SUBIDA ESTEPONA PEÑAS BLANCAS</t>
  </si>
  <si>
    <t>RSSPORT</t>
  </si>
  <si>
    <t>C/ TENERIA , 11</t>
  </si>
  <si>
    <t>UBRIQUE</t>
  </si>
  <si>
    <t xml:space="preserve">648 29 07 01 </t>
  </si>
  <si>
    <t>secretariarssport@gmail.com</t>
  </si>
  <si>
    <t xml:space="preserve">De conformidad con lo dispuesto en el Reglamento (UE) 2016/679, de 27 de abril (GDPR), y la Ley Orgánica 3/2018, de 5 de diciembre (LOPDGDD), le informamos de que los datos personales y la dirección de correo electrónico del interesado, se tratarán bajo la responsabilidad de FEDERACIÓN ANDALUZA DE AUTOMOVILISMO por un interés legítimo y para el envío de comunicaciones sobre nuestros productos y servicios, y se conservarán mientras ninguna de las partes se oponga a ello. Los datos no se comunicarán a terceros, salvo obligación legal. Le informamos de que puede ejercer los derechos de acceso, rectificación, portabilidad y supresión de sus datos y los de limitación y oposición a su tratamiento dirigiéndose a C/ SANTO DOMINGO (EDIFICIO ALMERIA, LOCAL 1), 22 - 11402 JEREZ DE LA FRONTERA (Cádiz). Email: interventor@faa.net. Si considera que el tratamiento no se ajusta a la normativa vigente, podrá presentar una reclamación ante la autoridad de control en www.aepd.es. El Competidor firmante declara conocer el CDI, las Prescripciones Comunes y el Reglamento Deportivo del Campeonato de Andalucia de Rallyes, así como también el Reglamento Particular de la Prueba y se compromete a aceptarlos sin ninguna reserva, tanto por sí mismo como por su piloto, por lo que solicita su inscripción en la prueba.														
														</t>
  </si>
  <si>
    <t>PERFORMANCE FACTOR (PF)</t>
  </si>
  <si>
    <t xml:space="preserve">P.F. </t>
  </si>
  <si>
    <t>CLASE RFEDA</t>
  </si>
  <si>
    <t>AGRUPACION FAA</t>
  </si>
  <si>
    <t xml:space="preserve">15 a 39 </t>
  </si>
  <si>
    <t>AGRUPACION I</t>
  </si>
  <si>
    <t>40 a 59</t>
  </si>
  <si>
    <t>6a</t>
  </si>
  <si>
    <t>AGRUPACION II</t>
  </si>
  <si>
    <t>60 a 79</t>
  </si>
  <si>
    <t>6b</t>
  </si>
  <si>
    <t>AGRUPACION III</t>
  </si>
  <si>
    <t>80 a 99</t>
  </si>
  <si>
    <t>7a</t>
  </si>
  <si>
    <t>AGRUPACION IV</t>
  </si>
  <si>
    <t>100 a 119</t>
  </si>
  <si>
    <t>7b</t>
  </si>
  <si>
    <t>AGRUPACION V</t>
  </si>
  <si>
    <t>120 a 139</t>
  </si>
  <si>
    <t>8a</t>
  </si>
  <si>
    <t>AGRUPACION VI</t>
  </si>
  <si>
    <t>140 a 159</t>
  </si>
  <si>
    <t>8b</t>
  </si>
  <si>
    <t>AGRUPACION VII</t>
  </si>
  <si>
    <t>160 a 174</t>
  </si>
  <si>
    <t>9a</t>
  </si>
  <si>
    <t>AGRUPACION VIII</t>
  </si>
  <si>
    <t>175 a 199</t>
  </si>
  <si>
    <t>9b</t>
  </si>
  <si>
    <t>AGRUPACION IX</t>
  </si>
  <si>
    <t>&gt; 199</t>
  </si>
  <si>
    <t>9c</t>
  </si>
  <si>
    <t>AGRUPACION X</t>
  </si>
  <si>
    <t>PF</t>
  </si>
  <si>
    <t>MONTAÑA 2021</t>
  </si>
  <si>
    <t>PUNTUA</t>
  </si>
  <si>
    <t xml:space="preserve">PUNTUA EN LA PRUEBA </t>
  </si>
  <si>
    <t xml:space="preserve">FEMINA </t>
  </si>
  <si>
    <t>20-21/3/2021</t>
  </si>
  <si>
    <t>8-9/05/2021</t>
  </si>
  <si>
    <t>22-23/05/2021</t>
  </si>
  <si>
    <t>9-10/05/2021</t>
  </si>
  <si>
    <t>27-28/6/2021</t>
  </si>
  <si>
    <t>5-6/09/2021</t>
  </si>
  <si>
    <t>5-6-/06/2021</t>
  </si>
  <si>
    <t>19-20/06/2021</t>
  </si>
  <si>
    <t>10-11/07/2021</t>
  </si>
  <si>
    <t>4-5/9/2021</t>
  </si>
  <si>
    <t>25-26/09/2021</t>
  </si>
  <si>
    <t>XXX SUBIDA A ALGAR</t>
  </si>
  <si>
    <t>9-10/10/2021</t>
  </si>
  <si>
    <t>23-24/10/2021</t>
  </si>
  <si>
    <t>6-7/11/2021</t>
  </si>
  <si>
    <t>20-21/11/2021</t>
  </si>
  <si>
    <r>
      <t>Nº CUENTA BANCARIA FAA (CAIXA)</t>
    </r>
    <r>
      <rPr>
        <b/>
        <sz val="10"/>
        <color indexed="12"/>
        <rFont val="Tahoma"/>
        <family val="2"/>
      </rPr>
      <t xml:space="preserve"> </t>
    </r>
    <r>
      <rPr>
        <b/>
        <sz val="10"/>
        <color indexed="18"/>
        <rFont val="Tahoma"/>
        <family val="2"/>
      </rPr>
      <t>IBAN ES25</t>
    </r>
  </si>
  <si>
    <t>2100</t>
  </si>
  <si>
    <t>0200155516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</si>
</sst>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\ \ @"/>
    <numFmt numFmtId="165" formatCode="\ @"/>
    <numFmt numFmtId="166" formatCode="#,##0.00\ \€\ "/>
    <numFmt numFmtId="167" formatCode="#,##0.00\ "/>
    <numFmt numFmtId="168" formatCode="dd\-mm\-yyyy"/>
    <numFmt numFmtId="169" formatCode="0\ &quot;€&quot;"/>
    <numFmt numFmtId="170" formatCode="dd\-mm\-yy"/>
    <numFmt numFmtId="171" formatCode="dd\-mm\-yy;@"/>
    <numFmt numFmtId="172" formatCode="\ \ 0\ \c\c"/>
    <numFmt numFmtId="173" formatCode="@_#_@"/>
    <numFmt numFmtId="174" formatCode="h:mm;@"/>
    <numFmt numFmtId="175" formatCode="_-* #,##0.00\ [$€]_-;\-* #,##0.00\ [$€]_-;_-* &quot;-&quot;??\ [$€]_-;_-@_-"/>
  </numFmts>
  <fonts count="89">
    <font>
      <sz val="10"/>
      <name val="Arial"/>
    </font>
    <font>
      <sz val="10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name val="Tahoma"/>
      <family val="2"/>
    </font>
    <font>
      <sz val="7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9"/>
      <color indexed="9"/>
      <name val="Tahoma"/>
      <family val="2"/>
    </font>
    <font>
      <b/>
      <sz val="8"/>
      <color indexed="10"/>
      <name val="Tahoma"/>
      <family val="2"/>
    </font>
    <font>
      <sz val="8"/>
      <color indexed="12"/>
      <name val="Tahoma"/>
      <family val="2"/>
    </font>
    <font>
      <b/>
      <sz val="11"/>
      <color indexed="9"/>
      <name val="Tahoma"/>
      <family val="2"/>
    </font>
    <font>
      <b/>
      <sz val="14"/>
      <color indexed="9"/>
      <name val="Tahoma"/>
      <family val="2"/>
    </font>
    <font>
      <b/>
      <sz val="9"/>
      <color indexed="12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4"/>
      <name val="Tahoma"/>
      <family val="2"/>
    </font>
    <font>
      <sz val="14"/>
      <name val="Tahoma"/>
      <family val="2"/>
    </font>
    <font>
      <b/>
      <sz val="18"/>
      <name val="Tahoma"/>
      <family val="2"/>
    </font>
    <font>
      <u/>
      <sz val="10"/>
      <color indexed="12"/>
      <name val="Arial"/>
      <family val="2"/>
    </font>
    <font>
      <b/>
      <sz val="10"/>
      <name val="Tahoma"/>
      <family val="2"/>
    </font>
    <font>
      <b/>
      <sz val="11"/>
      <color indexed="1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2"/>
      <name val="Tahoma"/>
      <family val="2"/>
    </font>
    <font>
      <sz val="8"/>
      <color indexed="62"/>
      <name val="Tahoma"/>
      <family val="2"/>
    </font>
    <font>
      <b/>
      <sz val="9"/>
      <color indexed="62"/>
      <name val="Tahoma"/>
      <family val="2"/>
    </font>
    <font>
      <u/>
      <sz val="9"/>
      <color indexed="62"/>
      <name val="Arial"/>
      <family val="2"/>
    </font>
    <font>
      <b/>
      <sz val="9"/>
      <color indexed="9"/>
      <name val="Tahoma"/>
      <family val="2"/>
    </font>
    <font>
      <b/>
      <sz val="8"/>
      <color indexed="9"/>
      <name val="Arial"/>
      <family val="2"/>
    </font>
    <font>
      <b/>
      <sz val="8"/>
      <color indexed="9"/>
      <name val="Tahoma"/>
      <family val="2"/>
    </font>
    <font>
      <b/>
      <sz val="9"/>
      <color indexed="9"/>
      <name val="Arial"/>
      <family val="2"/>
    </font>
    <font>
      <b/>
      <sz val="11"/>
      <color indexed="9"/>
      <name val="Arial"/>
      <family val="2"/>
    </font>
    <font>
      <b/>
      <sz val="14"/>
      <color indexed="9"/>
      <name val="Arial"/>
      <family val="2"/>
    </font>
    <font>
      <sz val="8"/>
      <color indexed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7"/>
      <name val="Tahoma"/>
      <family val="2"/>
    </font>
    <font>
      <sz val="14"/>
      <color indexed="9"/>
      <name val="Tahoma"/>
      <family val="2"/>
    </font>
    <font>
      <b/>
      <sz val="20"/>
      <color indexed="9"/>
      <name val="Tahoma"/>
      <family val="2"/>
    </font>
    <font>
      <b/>
      <sz val="13"/>
      <color indexed="12"/>
      <name val="Tahoma"/>
      <family val="2"/>
    </font>
    <font>
      <b/>
      <sz val="11"/>
      <color indexed="12"/>
      <name val="Tahoma"/>
      <family val="2"/>
    </font>
    <font>
      <b/>
      <i/>
      <sz val="7"/>
      <name val="Tahoma"/>
      <family val="2"/>
    </font>
    <font>
      <b/>
      <sz val="18"/>
      <color indexed="12"/>
      <name val="Tahoma"/>
      <family val="2"/>
    </font>
    <font>
      <sz val="7"/>
      <name val="Arial"/>
      <family val="2"/>
    </font>
    <font>
      <b/>
      <sz val="13"/>
      <name val="Tahoma"/>
      <family val="2"/>
    </font>
    <font>
      <sz val="6"/>
      <name val="Tahoma"/>
      <family val="2"/>
    </font>
    <font>
      <b/>
      <sz val="26"/>
      <color indexed="12"/>
      <name val="Tahoma"/>
      <family val="2"/>
    </font>
    <font>
      <sz val="26"/>
      <name val="Arial"/>
      <family val="2"/>
    </font>
    <font>
      <b/>
      <sz val="12"/>
      <color indexed="12"/>
      <name val="Tahoma"/>
      <family val="2"/>
    </font>
    <font>
      <sz val="7"/>
      <color indexed="8"/>
      <name val="Tahoma"/>
      <family val="2"/>
    </font>
    <font>
      <sz val="8"/>
      <color indexed="12"/>
      <name val="Arial"/>
      <family val="2"/>
    </font>
    <font>
      <b/>
      <sz val="18"/>
      <color indexed="10"/>
      <name val="Tahoma"/>
      <family val="2"/>
    </font>
    <font>
      <b/>
      <sz val="16"/>
      <color indexed="12"/>
      <name val="Tahoma"/>
      <family val="2"/>
    </font>
    <font>
      <b/>
      <sz val="9"/>
      <color indexed="8"/>
      <name val="Tahoma"/>
      <family val="2"/>
    </font>
    <font>
      <sz val="9"/>
      <color indexed="55"/>
      <name val="Tahoma"/>
      <family val="2"/>
    </font>
    <font>
      <b/>
      <i/>
      <sz val="9"/>
      <color indexed="9"/>
      <name val="Tahoma"/>
      <family val="2"/>
    </font>
    <font>
      <b/>
      <i/>
      <sz val="9"/>
      <name val="Tahoma"/>
      <family val="2"/>
    </font>
    <font>
      <sz val="9"/>
      <color indexed="8"/>
      <name val="Tahoma"/>
      <family val="2"/>
    </font>
    <font>
      <b/>
      <sz val="12"/>
      <color indexed="9"/>
      <name val="Tahoma"/>
      <family val="2"/>
    </font>
    <font>
      <b/>
      <sz val="7"/>
      <color indexed="9"/>
      <name val="Tahoma"/>
      <family val="2"/>
    </font>
    <font>
      <b/>
      <sz val="12"/>
      <name val="Tahoma"/>
      <family val="2"/>
    </font>
    <font>
      <b/>
      <sz val="8"/>
      <color indexed="48"/>
      <name val="Tahoma"/>
      <family val="2"/>
    </font>
    <font>
      <b/>
      <sz val="26"/>
      <color indexed="9"/>
      <name val="Tahoma"/>
      <family val="2"/>
    </font>
    <font>
      <b/>
      <sz val="10"/>
      <color indexed="12"/>
      <name val="Tahoma"/>
      <family val="2"/>
    </font>
    <font>
      <b/>
      <sz val="10"/>
      <color indexed="18"/>
      <name val="Tahoma"/>
      <family val="2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63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0"/>
      <color theme="0"/>
      <name val="Arial"/>
      <family val="2"/>
    </font>
    <font>
      <sz val="6"/>
      <name val="Calibri"/>
      <family val="2"/>
      <scheme val="minor"/>
    </font>
    <font>
      <b/>
      <sz val="12"/>
      <name val="Calibri"/>
      <family val="2"/>
      <scheme val="minor"/>
    </font>
    <font>
      <sz val="8"/>
      <color rgb="FF000000"/>
      <name val="Tahoma"/>
      <family val="2"/>
    </font>
    <font>
      <b/>
      <u val="double"/>
      <sz val="16"/>
      <color indexed="8"/>
      <name val="Calibri"/>
      <family val="2"/>
    </font>
    <font>
      <b/>
      <sz val="9"/>
      <color indexed="8"/>
      <name val="Arial Narrow"/>
      <family val="2"/>
    </font>
    <font>
      <sz val="5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indexed="63"/>
      <name val="Calibri"/>
      <family val="2"/>
      <scheme val="minor"/>
    </font>
    <font>
      <b/>
      <sz val="20"/>
      <name val="Tahoma"/>
      <family val="2"/>
    </font>
    <font>
      <sz val="10"/>
      <name val="ArialMT"/>
    </font>
    <font>
      <b/>
      <sz val="28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9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hair">
        <color indexed="64"/>
      </right>
      <top/>
      <bottom style="thick">
        <color indexed="64"/>
      </bottom>
      <diagonal/>
    </border>
    <border>
      <left style="thin">
        <color indexed="21"/>
      </left>
      <right style="thin">
        <color indexed="9"/>
      </right>
      <top style="thin">
        <color indexed="21"/>
      </top>
      <bottom style="thin">
        <color indexed="21"/>
      </bottom>
      <diagonal/>
    </border>
    <border>
      <left style="thin">
        <color indexed="9"/>
      </left>
      <right style="thin">
        <color indexed="9"/>
      </right>
      <top style="thin">
        <color indexed="21"/>
      </top>
      <bottom style="thin">
        <color indexed="2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75" fontId="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4" fillId="0" borderId="0" xfId="0" applyFont="1"/>
    <xf numFmtId="0" fontId="2" fillId="0" borderId="1" xfId="0" applyFont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2" xfId="0" applyFont="1" applyBorder="1" applyAlignment="1" applyProtection="1">
      <alignment vertical="center"/>
      <protection hidden="1"/>
    </xf>
    <xf numFmtId="0" fontId="2" fillId="0" borderId="3" xfId="0" applyFont="1" applyBorder="1" applyAlignment="1" applyProtection="1">
      <alignment vertical="center"/>
      <protection hidden="1"/>
    </xf>
    <xf numFmtId="0" fontId="2" fillId="0" borderId="4" xfId="0" applyFont="1" applyBorder="1" applyAlignment="1" applyProtection="1">
      <alignment vertical="center"/>
      <protection hidden="1"/>
    </xf>
    <xf numFmtId="164" fontId="5" fillId="0" borderId="1" xfId="0" applyNumberFormat="1" applyFont="1" applyBorder="1" applyAlignment="1" applyProtection="1">
      <alignment vertical="center"/>
      <protection hidden="1"/>
    </xf>
    <xf numFmtId="0" fontId="2" fillId="0" borderId="6" xfId="0" applyFont="1" applyBorder="1" applyAlignment="1" applyProtection="1">
      <alignment vertical="center"/>
      <protection hidden="1"/>
    </xf>
    <xf numFmtId="164" fontId="5" fillId="0" borderId="7" xfId="0" applyNumberFormat="1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164" fontId="5" fillId="0" borderId="9" xfId="0" applyNumberFormat="1" applyFont="1" applyBorder="1" applyAlignment="1" applyProtection="1">
      <alignment vertical="center"/>
      <protection hidden="1"/>
    </xf>
    <xf numFmtId="165" fontId="2" fillId="0" borderId="7" xfId="0" applyNumberFormat="1" applyFont="1" applyBorder="1" applyAlignment="1" applyProtection="1">
      <alignment vertical="center"/>
      <protection hidden="1"/>
    </xf>
    <xf numFmtId="165" fontId="2" fillId="0" borderId="10" xfId="0" applyNumberFormat="1" applyFont="1" applyBorder="1" applyAlignment="1" applyProtection="1">
      <alignment vertical="center"/>
      <protection hidden="1"/>
    </xf>
    <xf numFmtId="164" fontId="5" fillId="0" borderId="12" xfId="0" applyNumberFormat="1" applyFont="1" applyBorder="1" applyAlignment="1" applyProtection="1">
      <alignment vertical="center"/>
      <protection hidden="1"/>
    </xf>
    <xf numFmtId="164" fontId="5" fillId="0" borderId="3" xfId="0" applyNumberFormat="1" applyFont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vertical="center"/>
      <protection hidden="1"/>
    </xf>
    <xf numFmtId="164" fontId="5" fillId="0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6" xfId="0" applyFont="1" applyFill="1" applyBorder="1" applyAlignment="1" applyProtection="1">
      <alignment vertical="center"/>
      <protection hidden="1"/>
    </xf>
    <xf numFmtId="164" fontId="5" fillId="0" borderId="0" xfId="0" applyNumberFormat="1" applyFont="1" applyFill="1" applyBorder="1" applyAlignment="1" applyProtection="1">
      <alignment vertical="center"/>
      <protection hidden="1"/>
    </xf>
    <xf numFmtId="0" fontId="2" fillId="0" borderId="2" xfId="0" applyFont="1" applyFill="1" applyBorder="1" applyAlignment="1" applyProtection="1">
      <alignment vertical="center"/>
      <protection hidden="1"/>
    </xf>
    <xf numFmtId="164" fontId="5" fillId="0" borderId="7" xfId="0" applyNumberFormat="1" applyFont="1" applyFill="1" applyBorder="1" applyAlignment="1" applyProtection="1">
      <alignment vertical="center"/>
      <protection hidden="1"/>
    </xf>
    <xf numFmtId="0" fontId="2" fillId="0" borderId="8" xfId="0" applyFont="1" applyFill="1" applyBorder="1" applyAlignment="1" applyProtection="1">
      <alignment vertical="center"/>
      <protection hidden="1"/>
    </xf>
    <xf numFmtId="164" fontId="5" fillId="0" borderId="9" xfId="0" applyNumberFormat="1" applyFont="1" applyFill="1" applyBorder="1" applyAlignment="1" applyProtection="1">
      <alignment vertical="center"/>
      <protection hidden="1"/>
    </xf>
    <xf numFmtId="165" fontId="2" fillId="0" borderId="7" xfId="0" applyNumberFormat="1" applyFont="1" applyFill="1" applyBorder="1" applyAlignment="1" applyProtection="1">
      <alignment vertical="center"/>
      <protection hidden="1"/>
    </xf>
    <xf numFmtId="165" fontId="2" fillId="0" borderId="10" xfId="0" applyNumberFormat="1" applyFont="1" applyFill="1" applyBorder="1" applyAlignment="1" applyProtection="1">
      <alignment vertical="center"/>
      <protection hidden="1"/>
    </xf>
    <xf numFmtId="164" fontId="5" fillId="0" borderId="13" xfId="0" applyNumberFormat="1" applyFont="1" applyFill="1" applyBorder="1" applyAlignment="1" applyProtection="1">
      <alignment vertical="center"/>
      <protection hidden="1"/>
    </xf>
    <xf numFmtId="0" fontId="2" fillId="0" borderId="7" xfId="0" applyFont="1" applyFill="1" applyBorder="1" applyAlignment="1" applyProtection="1">
      <alignment vertical="center"/>
      <protection hidden="1"/>
    </xf>
    <xf numFmtId="0" fontId="2" fillId="0" borderId="10" xfId="0" applyFont="1" applyFill="1" applyBorder="1" applyAlignment="1" applyProtection="1">
      <alignment vertical="center"/>
      <protection hidden="1"/>
    </xf>
    <xf numFmtId="164" fontId="5" fillId="0" borderId="11" xfId="0" applyNumberFormat="1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  <protection hidden="1"/>
    </xf>
    <xf numFmtId="0" fontId="2" fillId="2" borderId="2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2" fillId="3" borderId="0" xfId="0" applyFont="1" applyFill="1" applyAlignment="1" applyProtection="1">
      <alignment vertical="center"/>
    </xf>
    <xf numFmtId="0" fontId="0" fillId="3" borderId="0" xfId="0" applyFill="1" applyProtection="1"/>
    <xf numFmtId="0" fontId="6" fillId="3" borderId="0" xfId="0" applyFont="1" applyFill="1" applyAlignment="1" applyProtection="1">
      <alignment vertical="center"/>
    </xf>
    <xf numFmtId="0" fontId="2" fillId="0" borderId="14" xfId="0" applyFont="1" applyBorder="1" applyAlignment="1" applyProtection="1">
      <alignment vertical="center"/>
      <protection hidden="1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" fillId="2" borderId="15" xfId="0" applyFont="1" applyFill="1" applyBorder="1" applyAlignment="1" applyProtection="1">
      <alignment vertical="center"/>
    </xf>
    <xf numFmtId="0" fontId="2" fillId="3" borderId="0" xfId="0" applyFont="1" applyFill="1" applyBorder="1" applyAlignment="1" applyProtection="1">
      <alignment vertical="center"/>
    </xf>
    <xf numFmtId="0" fontId="0" fillId="3" borderId="0" xfId="0" applyFill="1" applyBorder="1" applyProtection="1"/>
    <xf numFmtId="0" fontId="15" fillId="3" borderId="0" xfId="0" applyFont="1" applyFill="1" applyBorder="1" applyProtection="1">
      <protection locked="0"/>
    </xf>
    <xf numFmtId="0" fontId="27" fillId="0" borderId="16" xfId="0" applyFont="1" applyFill="1" applyBorder="1" applyAlignment="1" applyProtection="1">
      <alignment horizontal="center" vertical="center"/>
      <protection locked="0"/>
    </xf>
    <xf numFmtId="0" fontId="27" fillId="0" borderId="16" xfId="0" applyNumberFormat="1" applyFont="1" applyFill="1" applyBorder="1" applyAlignment="1" applyProtection="1">
      <alignment horizontal="center" vertical="center"/>
    </xf>
    <xf numFmtId="165" fontId="26" fillId="4" borderId="16" xfId="0" applyNumberFormat="1" applyFont="1" applyFill="1" applyBorder="1" applyAlignment="1" applyProtection="1">
      <alignment vertical="center"/>
    </xf>
    <xf numFmtId="165" fontId="25" fillId="4" borderId="16" xfId="0" applyNumberFormat="1" applyFont="1" applyFill="1" applyBorder="1" applyAlignment="1" applyProtection="1">
      <alignment vertical="center"/>
    </xf>
    <xf numFmtId="165" fontId="30" fillId="3" borderId="16" xfId="0" applyNumberFormat="1" applyFont="1" applyFill="1" applyBorder="1" applyAlignment="1" applyProtection="1">
      <alignment horizontal="left" vertical="center"/>
    </xf>
    <xf numFmtId="0" fontId="2" fillId="2" borderId="12" xfId="0" applyFont="1" applyFill="1" applyBorder="1" applyAlignment="1" applyProtection="1">
      <alignment vertical="center"/>
    </xf>
    <xf numFmtId="0" fontId="2" fillId="5" borderId="0" xfId="0" applyFont="1" applyFill="1" applyAlignment="1" applyProtection="1">
      <alignment vertical="center"/>
    </xf>
    <xf numFmtId="0" fontId="0" fillId="5" borderId="0" xfId="0" applyFill="1" applyProtection="1"/>
    <xf numFmtId="0" fontId="0" fillId="5" borderId="0" xfId="0" applyFill="1" applyBorder="1" applyProtection="1"/>
    <xf numFmtId="0" fontId="2" fillId="5" borderId="0" xfId="0" applyFont="1" applyFill="1" applyBorder="1" applyAlignment="1" applyProtection="1">
      <alignment vertical="center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12" xfId="0" applyFont="1" applyFill="1" applyBorder="1" applyAlignment="1" applyProtection="1">
      <alignment vertical="center"/>
      <protection hidden="1"/>
    </xf>
    <xf numFmtId="0" fontId="6" fillId="6" borderId="3" xfId="0" applyFont="1" applyFill="1" applyBorder="1" applyAlignment="1" applyProtection="1">
      <alignment horizontal="right" vertical="center"/>
      <protection hidden="1"/>
    </xf>
    <xf numFmtId="0" fontId="6" fillId="6" borderId="3" xfId="0" applyFont="1" applyFill="1" applyBorder="1" applyAlignment="1" applyProtection="1">
      <alignment vertical="center"/>
      <protection hidden="1"/>
    </xf>
    <xf numFmtId="0" fontId="6" fillId="6" borderId="5" xfId="0" applyFont="1" applyFill="1" applyBorder="1" applyAlignment="1" applyProtection="1">
      <alignment vertical="center"/>
      <protection hidden="1"/>
    </xf>
    <xf numFmtId="0" fontId="6" fillId="6" borderId="1" xfId="0" applyFont="1" applyFill="1" applyBorder="1" applyAlignment="1" applyProtection="1">
      <alignment vertical="center"/>
      <protection hidden="1"/>
    </xf>
    <xf numFmtId="0" fontId="6" fillId="6" borderId="2" xfId="0" applyFont="1" applyFill="1" applyBorder="1" applyAlignment="1" applyProtection="1">
      <alignment vertical="center"/>
      <protection hidden="1"/>
    </xf>
    <xf numFmtId="0" fontId="2" fillId="5" borderId="0" xfId="0" applyFont="1" applyFill="1" applyAlignment="1" applyProtection="1">
      <alignment vertical="center"/>
      <protection hidden="1"/>
    </xf>
    <xf numFmtId="0" fontId="3" fillId="5" borderId="0" xfId="0" applyFont="1" applyFill="1" applyAlignment="1" applyProtection="1">
      <alignment vertical="center"/>
      <protection hidden="1"/>
    </xf>
    <xf numFmtId="0" fontId="7" fillId="6" borderId="0" xfId="0" applyFont="1" applyFill="1" applyBorder="1" applyAlignment="1" applyProtection="1">
      <alignment horizontal="right" vertical="center"/>
      <protection hidden="1"/>
    </xf>
    <xf numFmtId="0" fontId="21" fillId="5" borderId="0" xfId="0" applyFont="1" applyFill="1" applyBorder="1" applyAlignment="1" applyProtection="1">
      <alignment vertical="center"/>
      <protection hidden="1"/>
    </xf>
    <xf numFmtId="0" fontId="32" fillId="5" borderId="0" xfId="0" applyFont="1" applyFill="1" applyBorder="1" applyAlignment="1" applyProtection="1">
      <alignment horizontal="right" vertical="center"/>
      <protection hidden="1"/>
    </xf>
    <xf numFmtId="0" fontId="32" fillId="5" borderId="0" xfId="0" applyFont="1" applyFill="1" applyBorder="1" applyAlignment="1" applyProtection="1">
      <alignment vertical="center"/>
      <protection hidden="1"/>
    </xf>
    <xf numFmtId="0" fontId="31" fillId="5" borderId="0" xfId="0" applyFont="1" applyFill="1" applyBorder="1" applyAlignment="1" applyProtection="1">
      <alignment vertical="center"/>
      <protection hidden="1"/>
    </xf>
    <xf numFmtId="0" fontId="2" fillId="5" borderId="0" xfId="0" applyFont="1" applyFill="1" applyBorder="1" applyAlignment="1" applyProtection="1">
      <alignment vertical="center"/>
      <protection hidden="1"/>
    </xf>
    <xf numFmtId="0" fontId="9" fillId="6" borderId="17" xfId="0" applyFont="1" applyFill="1" applyBorder="1" applyAlignment="1" applyProtection="1">
      <alignment horizontal="center" vertical="center"/>
      <protection hidden="1"/>
    </xf>
    <xf numFmtId="164" fontId="5" fillId="0" borderId="18" xfId="0" applyNumberFormat="1" applyFont="1" applyBorder="1" applyAlignment="1" applyProtection="1">
      <alignment vertical="center"/>
      <protection hidden="1"/>
    </xf>
    <xf numFmtId="0" fontId="21" fillId="6" borderId="5" xfId="0" applyFont="1" applyFill="1" applyBorder="1" applyAlignment="1" applyProtection="1">
      <alignment vertical="center"/>
      <protection hidden="1"/>
    </xf>
    <xf numFmtId="0" fontId="23" fillId="0" borderId="0" xfId="0" applyFont="1"/>
    <xf numFmtId="49" fontId="37" fillId="0" borderId="19" xfId="0" applyNumberFormat="1" applyFont="1" applyFill="1" applyBorder="1" applyAlignment="1" applyProtection="1">
      <alignment horizontal="center" vertical="center"/>
      <protection locked="0"/>
    </xf>
    <xf numFmtId="49" fontId="37" fillId="0" borderId="20" xfId="0" applyNumberFormat="1" applyFont="1" applyFill="1" applyBorder="1" applyAlignment="1" applyProtection="1">
      <alignment horizontal="center" vertical="center"/>
      <protection locked="0"/>
    </xf>
    <xf numFmtId="167" fontId="6" fillId="0" borderId="0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vertical="center"/>
      <protection hidden="1"/>
    </xf>
    <xf numFmtId="0" fontId="6" fillId="0" borderId="3" xfId="0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 wrapText="1"/>
      <protection hidden="1"/>
    </xf>
    <xf numFmtId="0" fontId="17" fillId="0" borderId="0" xfId="0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2" fillId="0" borderId="15" xfId="0" applyFont="1" applyBorder="1" applyAlignment="1" applyProtection="1">
      <alignment vertical="center"/>
      <protection hidden="1"/>
    </xf>
    <xf numFmtId="49" fontId="43" fillId="0" borderId="15" xfId="0" applyNumberFormat="1" applyFont="1" applyBorder="1" applyAlignment="1" applyProtection="1">
      <alignment horizontal="center" vertical="center"/>
      <protection hidden="1"/>
    </xf>
    <xf numFmtId="49" fontId="43" fillId="0" borderId="15" xfId="0" quotePrefix="1" applyNumberFormat="1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164" fontId="44" fillId="0" borderId="12" xfId="0" applyNumberFormat="1" applyFont="1" applyFill="1" applyBorder="1" applyAlignment="1" applyProtection="1">
      <alignment vertical="center"/>
      <protection hidden="1"/>
    </xf>
    <xf numFmtId="0" fontId="2" fillId="0" borderId="3" xfId="0" applyFont="1" applyFill="1" applyBorder="1" applyAlignment="1" applyProtection="1">
      <alignment vertical="center"/>
      <protection hidden="1"/>
    </xf>
    <xf numFmtId="0" fontId="2" fillId="0" borderId="5" xfId="0" applyFont="1" applyFill="1" applyBorder="1" applyAlignment="1" applyProtection="1">
      <alignment vertical="center"/>
      <protection hidden="1"/>
    </xf>
    <xf numFmtId="49" fontId="13" fillId="0" borderId="3" xfId="0" applyNumberFormat="1" applyFont="1" applyFill="1" applyBorder="1" applyAlignment="1" applyProtection="1">
      <alignment horizontal="center" vertical="center"/>
      <protection hidden="1"/>
    </xf>
    <xf numFmtId="164" fontId="6" fillId="0" borderId="0" xfId="0" applyNumberFormat="1" applyFont="1" applyBorder="1" applyAlignment="1" applyProtection="1">
      <alignment horizontal="center" vertical="center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49" fontId="13" fillId="0" borderId="0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49" fontId="13" fillId="0" borderId="4" xfId="0" applyNumberFormat="1" applyFont="1" applyFill="1" applyBorder="1" applyAlignment="1" applyProtection="1">
      <alignment horizontal="center" vertical="center"/>
      <protection hidden="1"/>
    </xf>
    <xf numFmtId="49" fontId="13" fillId="0" borderId="6" xfId="0" applyNumberFormat="1" applyFont="1" applyFill="1" applyBorder="1" applyAlignment="1" applyProtection="1">
      <alignment horizontal="center" vertical="center"/>
      <protection hidden="1"/>
    </xf>
    <xf numFmtId="49" fontId="13" fillId="0" borderId="8" xfId="0" applyNumberFormat="1" applyFont="1" applyFill="1" applyBorder="1" applyAlignment="1" applyProtection="1">
      <alignment horizontal="center" vertical="center"/>
      <protection hidden="1"/>
    </xf>
    <xf numFmtId="164" fontId="5" fillId="0" borderId="3" xfId="0" applyNumberFormat="1" applyFont="1" applyBorder="1" applyAlignment="1" applyProtection="1">
      <alignment horizontal="center" vertical="center"/>
      <protection hidden="1"/>
    </xf>
    <xf numFmtId="164" fontId="5" fillId="0" borderId="18" xfId="0" applyNumberFormat="1" applyFont="1" applyBorder="1" applyAlignment="1" applyProtection="1">
      <alignment horizontal="left" vertical="center"/>
      <protection hidden="1"/>
    </xf>
    <xf numFmtId="0" fontId="23" fillId="6" borderId="0" xfId="0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0" fontId="2" fillId="0" borderId="7" xfId="0" applyFont="1" applyBorder="1" applyAlignment="1" applyProtection="1">
      <alignment vertical="center"/>
      <protection hidden="1"/>
    </xf>
    <xf numFmtId="49" fontId="13" fillId="0" borderId="7" xfId="0" applyNumberFormat="1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3" fillId="4" borderId="0" xfId="0" applyFont="1" applyFill="1" applyAlignment="1" applyProtection="1">
      <alignment horizontal="center" vertical="center"/>
      <protection locked="0"/>
    </xf>
    <xf numFmtId="0" fontId="23" fillId="6" borderId="0" xfId="0" applyFont="1" applyFill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3" fillId="6" borderId="0" xfId="0" applyFont="1" applyFill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2" borderId="21" xfId="0" applyFont="1" applyFill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16" fillId="0" borderId="22" xfId="0" applyFont="1" applyBorder="1" applyAlignment="1" applyProtection="1">
      <alignment vertical="center"/>
      <protection hidden="1"/>
    </xf>
    <xf numFmtId="0" fontId="23" fillId="8" borderId="0" xfId="0" applyFont="1" applyFill="1" applyAlignment="1">
      <alignment horizontal="center" vertical="center"/>
    </xf>
    <xf numFmtId="0" fontId="0" fillId="8" borderId="0" xfId="0" applyFill="1"/>
    <xf numFmtId="0" fontId="23" fillId="9" borderId="0" xfId="0" applyFont="1" applyFill="1" applyAlignment="1">
      <alignment vertical="center"/>
    </xf>
    <xf numFmtId="0" fontId="23" fillId="9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23" fillId="0" borderId="0" xfId="0" applyNumberFormat="1" applyFont="1" applyAlignment="1">
      <alignment vertical="center"/>
    </xf>
    <xf numFmtId="49" fontId="35" fillId="0" borderId="0" xfId="0" applyNumberFormat="1" applyFont="1"/>
    <xf numFmtId="0" fontId="35" fillId="0" borderId="0" xfId="0" applyNumberFormat="1" applyFont="1"/>
    <xf numFmtId="0" fontId="35" fillId="0" borderId="0" xfId="0" quotePrefix="1" applyNumberFormat="1" applyFont="1"/>
    <xf numFmtId="0" fontId="53" fillId="0" borderId="0" xfId="0" applyFont="1"/>
    <xf numFmtId="171" fontId="35" fillId="0" borderId="0" xfId="0" applyNumberFormat="1" applyFont="1"/>
    <xf numFmtId="174" fontId="35" fillId="0" borderId="0" xfId="0" applyNumberFormat="1" applyFont="1"/>
    <xf numFmtId="0" fontId="2" fillId="0" borderId="23" xfId="0" applyFont="1" applyBorder="1" applyAlignment="1" applyProtection="1">
      <alignment vertical="center"/>
      <protection hidden="1"/>
    </xf>
    <xf numFmtId="164" fontId="5" fillId="0" borderId="12" xfId="0" applyNumberFormat="1" applyFont="1" applyFill="1" applyBorder="1" applyAlignment="1" applyProtection="1">
      <alignment vertical="center"/>
      <protection hidden="1"/>
    </xf>
    <xf numFmtId="0" fontId="2" fillId="0" borderId="4" xfId="0" applyFont="1" applyFill="1" applyBorder="1" applyAlignment="1" applyProtection="1">
      <alignment vertical="center"/>
      <protection hidden="1"/>
    </xf>
    <xf numFmtId="164" fontId="5" fillId="0" borderId="3" xfId="0" applyNumberFormat="1" applyFont="1" applyFill="1" applyBorder="1" applyAlignment="1" applyProtection="1">
      <alignment vertical="center"/>
      <protection hidden="1"/>
    </xf>
    <xf numFmtId="0" fontId="48" fillId="0" borderId="0" xfId="0" applyFont="1" applyBorder="1" applyAlignment="1" applyProtection="1">
      <alignment vertical="center" wrapText="1"/>
      <protection hidden="1"/>
    </xf>
    <xf numFmtId="0" fontId="2" fillId="2" borderId="12" xfId="0" applyFont="1" applyFill="1" applyBorder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vertical="center"/>
      <protection hidden="1"/>
    </xf>
    <xf numFmtId="0" fontId="2" fillId="5" borderId="2" xfId="0" applyFont="1" applyFill="1" applyBorder="1" applyAlignment="1" applyProtection="1">
      <alignment vertical="center"/>
      <protection hidden="1"/>
    </xf>
    <xf numFmtId="0" fontId="2" fillId="5" borderId="3" xfId="0" applyFont="1" applyFill="1" applyBorder="1" applyAlignment="1" applyProtection="1">
      <alignment vertical="center"/>
      <protection hidden="1"/>
    </xf>
    <xf numFmtId="0" fontId="2" fillId="5" borderId="3" xfId="0" applyFont="1" applyFill="1" applyBorder="1" applyAlignment="1" applyProtection="1">
      <alignment vertical="center"/>
      <protection locked="0" hidden="1"/>
    </xf>
    <xf numFmtId="0" fontId="23" fillId="9" borderId="0" xfId="0" applyFont="1" applyFill="1"/>
    <xf numFmtId="0" fontId="6" fillId="2" borderId="0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3" fillId="2" borderId="12" xfId="0" applyFont="1" applyFill="1" applyBorder="1" applyAlignment="1" applyProtection="1">
      <alignment vertical="center"/>
      <protection hidden="1"/>
    </xf>
    <xf numFmtId="0" fontId="3" fillId="2" borderId="15" xfId="0" applyFont="1" applyFill="1" applyBorder="1" applyAlignment="1" applyProtection="1">
      <alignment vertical="center"/>
      <protection hidden="1"/>
    </xf>
    <xf numFmtId="168" fontId="47" fillId="0" borderId="0" xfId="0" applyNumberFormat="1" applyFont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 applyProtection="1">
      <alignment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 wrapText="1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5" borderId="5" xfId="0" applyFont="1" applyFill="1" applyBorder="1" applyAlignment="1" applyProtection="1">
      <alignment vertical="center"/>
      <protection hidden="1"/>
    </xf>
    <xf numFmtId="0" fontId="8" fillId="2" borderId="12" xfId="0" applyFont="1" applyFill="1" applyBorder="1" applyAlignment="1" applyProtection="1">
      <alignment vertical="center"/>
      <protection locked="0" hidden="1"/>
    </xf>
    <xf numFmtId="0" fontId="2" fillId="5" borderId="12" xfId="0" applyFont="1" applyFill="1" applyBorder="1" applyAlignment="1" applyProtection="1">
      <alignment vertical="center"/>
      <protection hidden="1"/>
    </xf>
    <xf numFmtId="0" fontId="16" fillId="0" borderId="0" xfId="0" applyFont="1" applyBorder="1" applyAlignment="1" applyProtection="1">
      <alignment vertical="center"/>
      <protection hidden="1"/>
    </xf>
    <xf numFmtId="164" fontId="6" fillId="0" borderId="0" xfId="0" applyNumberFormat="1" applyFont="1" applyBorder="1" applyAlignment="1" applyProtection="1">
      <alignment vertical="center"/>
      <protection hidden="1"/>
    </xf>
    <xf numFmtId="0" fontId="8" fillId="2" borderId="12" xfId="0" applyFont="1" applyFill="1" applyBorder="1" applyAlignment="1" applyProtection="1">
      <alignment vertical="center"/>
      <protection hidden="1"/>
    </xf>
    <xf numFmtId="0" fontId="46" fillId="0" borderId="2" xfId="0" applyFont="1" applyFill="1" applyBorder="1" applyAlignment="1" applyProtection="1">
      <alignment vertical="center"/>
    </xf>
    <xf numFmtId="1" fontId="41" fillId="0" borderId="2" xfId="0" applyNumberFormat="1" applyFont="1" applyFill="1" applyBorder="1" applyAlignment="1" applyProtection="1">
      <alignment vertical="center"/>
      <protection hidden="1"/>
    </xf>
    <xf numFmtId="0" fontId="0" fillId="0" borderId="1" xfId="0" applyBorder="1" applyProtection="1"/>
    <xf numFmtId="0" fontId="0" fillId="0" borderId="0" xfId="0" applyBorder="1" applyProtection="1"/>
    <xf numFmtId="0" fontId="0" fillId="0" borderId="2" xfId="0" applyBorder="1" applyProtection="1"/>
    <xf numFmtId="0" fontId="14" fillId="0" borderId="0" xfId="0" applyFont="1" applyBorder="1" applyProtection="1"/>
    <xf numFmtId="0" fontId="5" fillId="0" borderId="0" xfId="0" applyFont="1" applyBorder="1" applyAlignment="1" applyProtection="1">
      <alignment horizontal="center" vertical="center" wrapText="1"/>
      <protection hidden="1"/>
    </xf>
    <xf numFmtId="0" fontId="16" fillId="0" borderId="0" xfId="0" applyNumberFormat="1" applyFont="1" applyBorder="1" applyAlignment="1" applyProtection="1">
      <alignment vertical="center"/>
      <protection hidden="1"/>
    </xf>
    <xf numFmtId="0" fontId="16" fillId="0" borderId="1" xfId="0" applyNumberFormat="1" applyFont="1" applyBorder="1" applyAlignment="1" applyProtection="1">
      <alignment vertical="center"/>
      <protection hidden="1"/>
    </xf>
    <xf numFmtId="0" fontId="12" fillId="2" borderId="0" xfId="0" applyFont="1" applyFill="1" applyBorder="1" applyAlignment="1" applyProtection="1">
      <alignment vertical="center"/>
      <protection hidden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8" borderId="0" xfId="0" applyFill="1" applyAlignment="1"/>
    <xf numFmtId="164" fontId="13" fillId="0" borderId="2" xfId="0" applyNumberFormat="1" applyFont="1" applyBorder="1" applyAlignment="1" applyProtection="1">
      <alignment horizontal="center" vertical="center"/>
      <protection hidden="1"/>
    </xf>
    <xf numFmtId="0" fontId="0" fillId="0" borderId="0" xfId="0" applyBorder="1"/>
    <xf numFmtId="0" fontId="22" fillId="10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2" fillId="8" borderId="0" xfId="0" applyFont="1" applyFill="1" applyAlignment="1">
      <alignment vertical="center"/>
    </xf>
    <xf numFmtId="0" fontId="2" fillId="2" borderId="24" xfId="0" applyFont="1" applyFill="1" applyBorder="1" applyAlignment="1" applyProtection="1">
      <alignment vertical="center"/>
      <protection hidden="1"/>
    </xf>
    <xf numFmtId="164" fontId="52" fillId="0" borderId="7" xfId="0" applyNumberFormat="1" applyFont="1" applyBorder="1" applyAlignment="1" applyProtection="1">
      <alignment vertical="center"/>
      <protection hidden="1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8" fillId="0" borderId="0" xfId="0" applyFont="1" applyBorder="1" applyAlignment="1">
      <alignment horizontal="center" vertical="center"/>
    </xf>
    <xf numFmtId="168" fontId="68" fillId="0" borderId="0" xfId="0" applyNumberFormat="1" applyFont="1" applyBorder="1" applyAlignment="1" applyProtection="1">
      <alignment horizontal="center" vertical="center"/>
      <protection locked="0"/>
    </xf>
    <xf numFmtId="0" fontId="68" fillId="0" borderId="0" xfId="0" applyFont="1" applyBorder="1" applyAlignment="1" applyProtection="1">
      <alignment horizontal="center" vertical="center"/>
      <protection locked="0"/>
    </xf>
    <xf numFmtId="167" fontId="68" fillId="0" borderId="0" xfId="0" applyNumberFormat="1" applyFont="1" applyBorder="1" applyAlignment="1" applyProtection="1">
      <alignment horizontal="center" vertical="center"/>
      <protection locked="0"/>
    </xf>
    <xf numFmtId="0" fontId="68" fillId="0" borderId="0" xfId="0" applyNumberFormat="1" applyFont="1" applyBorder="1" applyAlignment="1" applyProtection="1">
      <alignment horizontal="center" vertical="center"/>
      <protection locked="0"/>
    </xf>
    <xf numFmtId="0" fontId="68" fillId="0" borderId="0" xfId="0" applyFont="1" applyBorder="1" applyAlignment="1">
      <alignment horizontal="center"/>
    </xf>
    <xf numFmtId="0" fontId="7" fillId="4" borderId="25" xfId="0" applyFont="1" applyFill="1" applyBorder="1" applyAlignment="1">
      <alignment horizontal="center" vertical="center"/>
    </xf>
    <xf numFmtId="0" fontId="0" fillId="0" borderId="0" xfId="0" applyFill="1"/>
    <xf numFmtId="0" fontId="72" fillId="0" borderId="0" xfId="2" applyFont="1" applyBorder="1" applyAlignment="1" applyProtection="1">
      <alignment horizontal="left" vertical="center"/>
      <protection locked="0"/>
    </xf>
    <xf numFmtId="0" fontId="7" fillId="4" borderId="25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71" fontId="70" fillId="0" borderId="0" xfId="0" applyNumberFormat="1" applyFont="1" applyBorder="1" applyAlignment="1">
      <alignment horizontal="center"/>
    </xf>
    <xf numFmtId="171" fontId="70" fillId="0" borderId="0" xfId="0" applyNumberFormat="1" applyFont="1" applyBorder="1" applyAlignment="1" applyProtection="1">
      <alignment horizontal="center" vertical="center"/>
      <protection locked="0"/>
    </xf>
    <xf numFmtId="0" fontId="73" fillId="3" borderId="0" xfId="0" applyFont="1" applyFill="1" applyBorder="1" applyProtection="1"/>
    <xf numFmtId="0" fontId="74" fillId="0" borderId="0" xfId="0" applyFont="1" applyBorder="1" applyAlignment="1" applyProtection="1">
      <alignment vertical="center" wrapText="1"/>
      <protection hidden="1"/>
    </xf>
    <xf numFmtId="0" fontId="74" fillId="0" borderId="26" xfId="0" applyFont="1" applyBorder="1" applyAlignment="1" applyProtection="1">
      <alignment vertical="center" wrapText="1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13" fillId="15" borderId="31" xfId="0" applyFont="1" applyFill="1" applyBorder="1" applyAlignment="1" applyProtection="1">
      <alignment vertical="center"/>
      <protection hidden="1"/>
    </xf>
    <xf numFmtId="171" fontId="2" fillId="2" borderId="5" xfId="0" applyNumberFormat="1" applyFont="1" applyFill="1" applyBorder="1" applyAlignment="1" applyProtection="1">
      <alignment vertical="center"/>
      <protection hidden="1"/>
    </xf>
    <xf numFmtId="164" fontId="13" fillId="0" borderId="21" xfId="0" applyNumberFormat="1" applyFont="1" applyFill="1" applyBorder="1" applyAlignment="1" applyProtection="1">
      <alignment vertical="center"/>
      <protection locked="0" hidden="1"/>
    </xf>
    <xf numFmtId="164" fontId="13" fillId="0" borderId="15" xfId="0" applyNumberFormat="1" applyFont="1" applyFill="1" applyBorder="1" applyAlignment="1" applyProtection="1">
      <alignment vertical="center"/>
      <protection locked="0" hidden="1"/>
    </xf>
    <xf numFmtId="164" fontId="13" fillId="0" borderId="17" xfId="0" applyNumberFormat="1" applyFont="1" applyFill="1" applyBorder="1" applyAlignment="1" applyProtection="1">
      <alignment vertical="center"/>
      <protection locked="0" hidden="1"/>
    </xf>
    <xf numFmtId="0" fontId="19" fillId="0" borderId="0" xfId="2" applyAlignment="1" applyProtection="1"/>
    <xf numFmtId="0" fontId="70" fillId="0" borderId="0" xfId="0" applyFont="1" applyAlignment="1">
      <alignment horizontal="left" vertical="center"/>
    </xf>
    <xf numFmtId="0" fontId="78" fillId="0" borderId="16" xfId="0" applyFont="1" applyBorder="1" applyAlignment="1">
      <alignment horizontal="center" vertical="center" wrapText="1"/>
    </xf>
    <xf numFmtId="1" fontId="78" fillId="0" borderId="16" xfId="0" applyNumberFormat="1" applyFont="1" applyBorder="1" applyAlignment="1">
      <alignment horizontal="center" vertical="center" wrapText="1"/>
    </xf>
    <xf numFmtId="0" fontId="78" fillId="0" borderId="16" xfId="0" applyFont="1" applyBorder="1" applyAlignment="1">
      <alignment horizontal="left" vertical="center" wrapText="1"/>
    </xf>
    <xf numFmtId="0" fontId="78" fillId="0" borderId="0" xfId="0" applyFont="1" applyAlignment="1">
      <alignment horizontal="center" vertical="center" wrapText="1"/>
    </xf>
    <xf numFmtId="14" fontId="0" fillId="0" borderId="0" xfId="0" applyNumberFormat="1"/>
    <xf numFmtId="0" fontId="23" fillId="8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center"/>
    </xf>
    <xf numFmtId="0" fontId="70" fillId="0" borderId="0" xfId="0" applyFont="1" applyAlignment="1" applyProtection="1">
      <alignment horizontal="left" vertical="center"/>
      <protection locked="0"/>
    </xf>
    <xf numFmtId="0" fontId="71" fillId="0" borderId="0" xfId="0" applyFont="1" applyAlignment="1">
      <alignment horizontal="left"/>
    </xf>
    <xf numFmtId="49" fontId="70" fillId="0" borderId="0" xfId="0" applyNumberFormat="1" applyFont="1" applyAlignment="1" applyProtection="1">
      <alignment horizontal="left" vertical="center"/>
      <protection locked="0"/>
    </xf>
    <xf numFmtId="0" fontId="70" fillId="0" borderId="0" xfId="0" quotePrefix="1" applyFont="1" applyAlignment="1" applyProtection="1">
      <alignment horizontal="left" vertical="center"/>
      <protection locked="0"/>
    </xf>
    <xf numFmtId="0" fontId="72" fillId="0" borderId="0" xfId="2" applyFont="1" applyAlignment="1">
      <alignment horizontal="left" vertical="center"/>
      <protection locked="0"/>
    </xf>
    <xf numFmtId="168" fontId="70" fillId="0" borderId="0" xfId="0" applyNumberFormat="1" applyFont="1" applyAlignment="1" applyProtection="1">
      <alignment horizontal="left" vertical="center"/>
      <protection locked="0"/>
    </xf>
    <xf numFmtId="0" fontId="70" fillId="0" borderId="0" xfId="0" applyFont="1" applyAlignment="1">
      <alignment horizontal="left"/>
    </xf>
    <xf numFmtId="0" fontId="69" fillId="0" borderId="0" xfId="0" applyFont="1" applyAlignment="1">
      <alignment horizontal="left"/>
    </xf>
    <xf numFmtId="3" fontId="70" fillId="0" borderId="0" xfId="0" applyNumberFormat="1" applyFont="1" applyAlignment="1" applyProtection="1">
      <alignment horizontal="left" vertical="center"/>
      <protection locked="0"/>
    </xf>
    <xf numFmtId="4" fontId="70" fillId="0" borderId="0" xfId="0" applyNumberFormat="1" applyFont="1" applyAlignment="1" applyProtection="1">
      <alignment horizontal="left" vertical="center"/>
      <protection locked="0"/>
    </xf>
    <xf numFmtId="0" fontId="80" fillId="0" borderId="0" xfId="0" applyFont="1" applyAlignment="1">
      <alignment horizontal="left"/>
    </xf>
    <xf numFmtId="0" fontId="19" fillId="0" borderId="0" xfId="2" applyAlignment="1" applyProtection="1">
      <alignment horizontal="left"/>
    </xf>
    <xf numFmtId="0" fontId="81" fillId="0" borderId="0" xfId="0" applyFont="1" applyAlignment="1">
      <alignment horizontal="left" wrapText="1"/>
    </xf>
    <xf numFmtId="0" fontId="71" fillId="0" borderId="0" xfId="0" applyFont="1" applyAlignment="1">
      <alignment horizontal="left" vertical="center"/>
    </xf>
    <xf numFmtId="0" fontId="19" fillId="0" borderId="0" xfId="2" applyAlignment="1" applyProtection="1">
      <alignment horizontal="left" vertical="center"/>
    </xf>
    <xf numFmtId="0" fontId="23" fillId="16" borderId="0" xfId="0" applyFont="1" applyFill="1"/>
    <xf numFmtId="0" fontId="68" fillId="9" borderId="0" xfId="0" applyFont="1" applyFill="1" applyAlignment="1">
      <alignment horizontal="center" vertical="center"/>
    </xf>
    <xf numFmtId="1" fontId="68" fillId="9" borderId="0" xfId="0" applyNumberFormat="1" applyFont="1" applyFill="1" applyAlignment="1">
      <alignment horizontal="center" vertical="center"/>
    </xf>
    <xf numFmtId="1" fontId="68" fillId="9" borderId="0" xfId="0" applyNumberFormat="1" applyFont="1" applyFill="1" applyAlignment="1">
      <alignment horizontal="center"/>
    </xf>
    <xf numFmtId="0" fontId="68" fillId="9" borderId="0" xfId="0" applyFont="1" applyFill="1"/>
    <xf numFmtId="0" fontId="68" fillId="9" borderId="0" xfId="0" applyFont="1" applyFill="1" applyAlignment="1">
      <alignment horizontal="center"/>
    </xf>
    <xf numFmtId="0" fontId="68" fillId="9" borderId="0" xfId="0" applyNumberFormat="1" applyFont="1" applyFill="1" applyAlignment="1">
      <alignment horizontal="center" vertical="center"/>
    </xf>
    <xf numFmtId="0" fontId="68" fillId="16" borderId="0" xfId="0" applyFont="1" applyFill="1"/>
    <xf numFmtId="0" fontId="68" fillId="0" borderId="0" xfId="0" applyFont="1" applyBorder="1" applyAlignment="1">
      <alignment horizontal="left" vertical="center"/>
    </xf>
    <xf numFmtId="0" fontId="83" fillId="0" borderId="0" xfId="0" applyFont="1"/>
    <xf numFmtId="0" fontId="79" fillId="0" borderId="0" xfId="0" applyFont="1" applyBorder="1" applyAlignment="1" applyProtection="1">
      <alignment vertical="center" wrapText="1"/>
      <protection hidden="1"/>
    </xf>
    <xf numFmtId="0" fontId="85" fillId="17" borderId="82" xfId="0" applyFont="1" applyFill="1" applyBorder="1" applyAlignment="1">
      <alignment horizontal="center" vertical="center"/>
    </xf>
    <xf numFmtId="0" fontId="86" fillId="18" borderId="82" xfId="0" applyFont="1" applyFill="1" applyBorder="1" applyAlignment="1">
      <alignment horizontal="center" vertical="center"/>
    </xf>
    <xf numFmtId="0" fontId="86" fillId="19" borderId="82" xfId="0" applyFont="1" applyFill="1" applyBorder="1" applyAlignment="1">
      <alignment horizontal="center" vertical="center"/>
    </xf>
    <xf numFmtId="0" fontId="23" fillId="15" borderId="0" xfId="0" applyFont="1" applyFill="1" applyAlignment="1">
      <alignment horizontal="center" vertical="center"/>
    </xf>
    <xf numFmtId="0" fontId="68" fillId="0" borderId="27" xfId="0" applyFont="1" applyBorder="1" applyAlignment="1" applyProtection="1">
      <alignment vertical="center" wrapText="1"/>
      <protection hidden="1"/>
    </xf>
    <xf numFmtId="0" fontId="68" fillId="0" borderId="30" xfId="0" applyFont="1" applyBorder="1" applyAlignment="1" applyProtection="1">
      <alignment vertical="center" wrapText="1"/>
      <protection hidden="1"/>
    </xf>
    <xf numFmtId="0" fontId="68" fillId="0" borderId="43" xfId="0" applyFont="1" applyBorder="1" applyAlignment="1" applyProtection="1">
      <alignment vertical="center" wrapText="1"/>
      <protection hidden="1"/>
    </xf>
    <xf numFmtId="0" fontId="78" fillId="0" borderId="82" xfId="0" applyFont="1" applyBorder="1" applyAlignment="1">
      <alignment horizontal="left" vertical="center" wrapText="1"/>
    </xf>
    <xf numFmtId="0" fontId="87" fillId="0" borderId="42" xfId="0" applyFont="1" applyBorder="1" applyAlignment="1" applyProtection="1">
      <alignment vertical="center" wrapText="1"/>
      <protection hidden="1"/>
    </xf>
    <xf numFmtId="0" fontId="87" fillId="0" borderId="0" xfId="0" applyFont="1" applyBorder="1" applyAlignment="1" applyProtection="1">
      <alignment vertical="center" wrapText="1"/>
      <protection hidden="1"/>
    </xf>
    <xf numFmtId="0" fontId="87" fillId="0" borderId="29" xfId="0" applyFont="1" applyBorder="1" applyAlignment="1" applyProtection="1">
      <alignment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5" fillId="0" borderId="0" xfId="0" applyFont="1" applyAlignment="1" applyProtection="1">
      <alignment vertical="center"/>
      <protection hidden="1"/>
    </xf>
    <xf numFmtId="0" fontId="3" fillId="2" borderId="32" xfId="0" applyFont="1" applyFill="1" applyBorder="1" applyAlignment="1" applyProtection="1">
      <alignment horizontal="center" vertical="center"/>
      <protection hidden="1"/>
    </xf>
    <xf numFmtId="0" fontId="3" fillId="2" borderId="23" xfId="0" applyFont="1" applyFill="1" applyBorder="1" applyAlignment="1" applyProtection="1">
      <alignment horizontal="center" vertical="center"/>
      <protection hidden="1"/>
    </xf>
    <xf numFmtId="0" fontId="3" fillId="2" borderId="33" xfId="0" applyFont="1" applyFill="1" applyBorder="1" applyAlignment="1" applyProtection="1">
      <alignment horizontal="center" vertical="center"/>
      <protection hidden="1"/>
    </xf>
    <xf numFmtId="0" fontId="2" fillId="2" borderId="32" xfId="0" applyFont="1" applyFill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 applyProtection="1">
      <alignment horizontal="center" vertical="center"/>
      <protection hidden="1"/>
    </xf>
    <xf numFmtId="0" fontId="2" fillId="2" borderId="33" xfId="0" applyFont="1" applyFill="1" applyBorder="1" applyAlignment="1" applyProtection="1">
      <alignment horizontal="center" vertical="center"/>
      <protection hidden="1"/>
    </xf>
    <xf numFmtId="0" fontId="58" fillId="7" borderId="0" xfId="0" applyFont="1" applyFill="1" applyBorder="1" applyAlignment="1" applyProtection="1">
      <alignment horizontal="center" vertical="center"/>
      <protection hidden="1"/>
    </xf>
    <xf numFmtId="0" fontId="59" fillId="7" borderId="0" xfId="0" applyFont="1" applyFill="1" applyBorder="1" applyAlignment="1" applyProtection="1">
      <alignment horizontal="center" vertical="center"/>
      <protection hidden="1"/>
    </xf>
    <xf numFmtId="0" fontId="29" fillId="11" borderId="32" xfId="0" applyFont="1" applyFill="1" applyBorder="1" applyAlignment="1" applyProtection="1">
      <alignment horizontal="center" vertical="center"/>
      <protection hidden="1"/>
    </xf>
    <xf numFmtId="0" fontId="29" fillId="11" borderId="23" xfId="0" applyFont="1" applyFill="1" applyBorder="1" applyAlignment="1" applyProtection="1">
      <alignment horizontal="center" vertical="center"/>
      <protection hidden="1"/>
    </xf>
    <xf numFmtId="0" fontId="29" fillId="11" borderId="33" xfId="0" applyFont="1" applyFill="1" applyBorder="1" applyAlignment="1" applyProtection="1">
      <alignment horizontal="center" vertical="center"/>
      <protection hidden="1"/>
    </xf>
    <xf numFmtId="0" fontId="56" fillId="2" borderId="16" xfId="0" applyFont="1" applyFill="1" applyBorder="1" applyAlignment="1" applyProtection="1">
      <alignment horizontal="center" vertical="center"/>
      <protection hidden="1"/>
    </xf>
    <xf numFmtId="0" fontId="5" fillId="2" borderId="32" xfId="0" applyFont="1" applyFill="1" applyBorder="1" applyAlignment="1" applyProtection="1">
      <alignment horizontal="center" vertical="center"/>
      <protection hidden="1"/>
    </xf>
    <xf numFmtId="0" fontId="5" fillId="2" borderId="23" xfId="0" applyFont="1" applyFill="1" applyBorder="1" applyAlignment="1" applyProtection="1">
      <alignment horizontal="center" vertical="center"/>
      <protection hidden="1"/>
    </xf>
    <xf numFmtId="0" fontId="5" fillId="2" borderId="33" xfId="0" applyFont="1" applyFill="1" applyBorder="1" applyAlignment="1" applyProtection="1">
      <alignment horizontal="center" vertical="center"/>
      <protection hidden="1"/>
    </xf>
    <xf numFmtId="0" fontId="2" fillId="2" borderId="32" xfId="0" applyFont="1" applyFill="1" applyBorder="1" applyAlignment="1" applyProtection="1">
      <alignment horizontal="center" vertical="center"/>
      <protection locked="0" hidden="1"/>
    </xf>
    <xf numFmtId="0" fontId="2" fillId="2" borderId="23" xfId="0" applyFont="1" applyFill="1" applyBorder="1" applyAlignment="1" applyProtection="1">
      <alignment horizontal="center" vertical="center"/>
      <protection locked="0" hidden="1"/>
    </xf>
    <xf numFmtId="0" fontId="2" fillId="2" borderId="33" xfId="0" applyFont="1" applyFill="1" applyBorder="1" applyAlignment="1" applyProtection="1">
      <alignment horizontal="center" vertical="center"/>
      <protection locked="0" hidden="1"/>
    </xf>
    <xf numFmtId="0" fontId="29" fillId="11" borderId="12" xfId="0" applyFont="1" applyFill="1" applyBorder="1" applyAlignment="1" applyProtection="1">
      <alignment horizontal="center" vertical="center"/>
      <protection hidden="1"/>
    </xf>
    <xf numFmtId="0" fontId="29" fillId="11" borderId="3" xfId="0" applyFont="1" applyFill="1" applyBorder="1" applyAlignment="1" applyProtection="1">
      <alignment horizontal="center" vertical="center"/>
      <protection hidden="1"/>
    </xf>
    <xf numFmtId="0" fontId="29" fillId="11" borderId="5" xfId="0" applyFont="1" applyFill="1" applyBorder="1" applyAlignment="1" applyProtection="1">
      <alignment horizontal="center" vertical="center"/>
      <protection hidden="1"/>
    </xf>
    <xf numFmtId="0" fontId="29" fillId="11" borderId="21" xfId="0" applyFont="1" applyFill="1" applyBorder="1" applyAlignment="1" applyProtection="1">
      <alignment horizontal="center" vertical="center"/>
      <protection hidden="1"/>
    </xf>
    <xf numFmtId="0" fontId="29" fillId="11" borderId="15" xfId="0" applyFont="1" applyFill="1" applyBorder="1" applyAlignment="1" applyProtection="1">
      <alignment horizontal="center" vertical="center"/>
      <protection hidden="1"/>
    </xf>
    <xf numFmtId="0" fontId="29" fillId="11" borderId="17" xfId="0" applyFont="1" applyFill="1" applyBorder="1" applyAlignment="1" applyProtection="1">
      <alignment horizontal="center" vertical="center"/>
      <protection hidden="1"/>
    </xf>
    <xf numFmtId="0" fontId="29" fillId="5" borderId="32" xfId="0" applyFont="1" applyFill="1" applyBorder="1" applyAlignment="1" applyProtection="1">
      <alignment horizontal="center" vertical="center"/>
      <protection hidden="1"/>
    </xf>
    <xf numFmtId="0" fontId="29" fillId="5" borderId="23" xfId="0" applyFont="1" applyFill="1" applyBorder="1" applyAlignment="1" applyProtection="1">
      <alignment horizontal="center" vertical="center"/>
      <protection hidden="1"/>
    </xf>
    <xf numFmtId="0" fontId="29" fillId="5" borderId="33" xfId="0" applyFont="1" applyFill="1" applyBorder="1" applyAlignment="1" applyProtection="1">
      <alignment horizontal="center" vertical="center"/>
      <protection hidden="1"/>
    </xf>
    <xf numFmtId="0" fontId="8" fillId="12" borderId="0" xfId="0" applyFont="1" applyFill="1" applyBorder="1" applyAlignment="1" applyProtection="1">
      <alignment horizontal="center" vertical="center"/>
      <protection hidden="1"/>
    </xf>
    <xf numFmtId="0" fontId="57" fillId="12" borderId="0" xfId="0" applyFont="1" applyFill="1" applyBorder="1" applyAlignment="1" applyProtection="1">
      <alignment horizontal="center" vertical="center"/>
      <protection hidden="1"/>
    </xf>
    <xf numFmtId="0" fontId="11" fillId="11" borderId="16" xfId="0" applyFont="1" applyFill="1" applyBorder="1" applyAlignment="1" applyProtection="1">
      <alignment horizontal="center" vertical="center"/>
      <protection hidden="1"/>
    </xf>
    <xf numFmtId="0" fontId="39" fillId="0" borderId="44" xfId="0" applyFont="1" applyFill="1" applyBorder="1" applyAlignment="1" applyProtection="1">
      <alignment horizontal="center" vertical="center"/>
      <protection hidden="1"/>
    </xf>
    <xf numFmtId="0" fontId="39" fillId="0" borderId="34" xfId="0" applyFont="1" applyFill="1" applyBorder="1" applyAlignment="1" applyProtection="1">
      <alignment horizontal="center" vertical="center"/>
      <protection hidden="1"/>
    </xf>
    <xf numFmtId="0" fontId="39" fillId="0" borderId="31" xfId="0" applyFont="1" applyFill="1" applyBorder="1" applyAlignment="1" applyProtection="1">
      <alignment horizontal="center" vertical="center"/>
      <protection hidden="1"/>
    </xf>
    <xf numFmtId="0" fontId="55" fillId="0" borderId="12" xfId="0" applyNumberFormat="1" applyFont="1" applyBorder="1" applyAlignment="1" applyProtection="1">
      <alignment horizontal="center" vertical="center"/>
      <protection hidden="1"/>
    </xf>
    <xf numFmtId="0" fontId="55" fillId="0" borderId="3" xfId="0" applyNumberFormat="1" applyFont="1" applyBorder="1" applyAlignment="1" applyProtection="1">
      <alignment horizontal="center" vertical="center"/>
      <protection hidden="1"/>
    </xf>
    <xf numFmtId="0" fontId="55" fillId="0" borderId="5" xfId="0" applyNumberFormat="1" applyFont="1" applyBorder="1" applyAlignment="1" applyProtection="1">
      <alignment horizontal="center" vertical="center"/>
      <protection hidden="1"/>
    </xf>
    <xf numFmtId="0" fontId="55" fillId="0" borderId="21" xfId="0" applyNumberFormat="1" applyFont="1" applyBorder="1" applyAlignment="1" applyProtection="1">
      <alignment horizontal="center" vertical="center"/>
      <protection hidden="1"/>
    </xf>
    <xf numFmtId="0" fontId="55" fillId="0" borderId="15" xfId="0" applyNumberFormat="1" applyFont="1" applyBorder="1" applyAlignment="1" applyProtection="1">
      <alignment horizontal="center" vertical="center"/>
      <protection hidden="1"/>
    </xf>
    <xf numFmtId="0" fontId="55" fillId="0" borderId="17" xfId="0" applyNumberFormat="1" applyFont="1" applyBorder="1" applyAlignment="1" applyProtection="1">
      <alignment horizontal="center" vertical="center"/>
      <protection hidden="1"/>
    </xf>
    <xf numFmtId="0" fontId="64" fillId="0" borderId="21" xfId="0" applyNumberFormat="1" applyFont="1" applyFill="1" applyBorder="1" applyAlignment="1" applyProtection="1">
      <alignment horizontal="center" vertical="center"/>
      <protection hidden="1"/>
    </xf>
    <xf numFmtId="0" fontId="64" fillId="0" borderId="15" xfId="0" applyNumberFormat="1" applyFont="1" applyFill="1" applyBorder="1" applyAlignment="1" applyProtection="1">
      <alignment horizontal="center" vertical="center"/>
      <protection hidden="1"/>
    </xf>
    <xf numFmtId="164" fontId="13" fillId="0" borderId="44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49" fontId="45" fillId="0" borderId="11" xfId="0" applyNumberFormat="1" applyFont="1" applyBorder="1" applyAlignment="1" applyProtection="1">
      <alignment horizontal="center" vertical="center"/>
      <protection hidden="1"/>
    </xf>
    <xf numFmtId="49" fontId="45" fillId="0" borderId="0" xfId="0" applyNumberFormat="1" applyFont="1" applyAlignment="1" applyProtection="1">
      <alignment horizontal="center" vertical="center"/>
      <protection hidden="1"/>
    </xf>
    <xf numFmtId="49" fontId="45" fillId="0" borderId="6" xfId="0" applyNumberFormat="1" applyFont="1" applyBorder="1" applyAlignment="1" applyProtection="1">
      <alignment horizontal="center" vertical="center"/>
      <protection hidden="1"/>
    </xf>
    <xf numFmtId="49" fontId="45" fillId="0" borderId="36" xfId="0" applyNumberFormat="1" applyFont="1" applyBorder="1" applyAlignment="1" applyProtection="1">
      <alignment horizontal="center" vertical="center"/>
      <protection hidden="1"/>
    </xf>
    <xf numFmtId="49" fontId="45" fillId="0" borderId="15" xfId="0" applyNumberFormat="1" applyFont="1" applyBorder="1" applyAlignment="1" applyProtection="1">
      <alignment horizontal="center" vertical="center"/>
      <protection hidden="1"/>
    </xf>
    <xf numFmtId="49" fontId="45" fillId="0" borderId="35" xfId="0" applyNumberFormat="1" applyFont="1" applyBorder="1" applyAlignment="1" applyProtection="1">
      <alignment horizontal="center" vertical="center"/>
      <protection hidden="1"/>
    </xf>
    <xf numFmtId="0" fontId="61" fillId="11" borderId="12" xfId="0" applyFont="1" applyFill="1" applyBorder="1" applyAlignment="1" applyProtection="1">
      <alignment horizontal="center" vertical="center" wrapText="1"/>
      <protection hidden="1"/>
    </xf>
    <xf numFmtId="0" fontId="61" fillId="11" borderId="3" xfId="0" applyFont="1" applyFill="1" applyBorder="1" applyAlignment="1" applyProtection="1">
      <alignment horizontal="center" vertical="center" wrapText="1"/>
      <protection hidden="1"/>
    </xf>
    <xf numFmtId="0" fontId="61" fillId="11" borderId="5" xfId="0" applyFont="1" applyFill="1" applyBorder="1" applyAlignment="1" applyProtection="1">
      <alignment horizontal="center" vertical="center" wrapText="1"/>
      <protection hidden="1"/>
    </xf>
    <xf numFmtId="0" fontId="61" fillId="11" borderId="1" xfId="0" applyFont="1" applyFill="1" applyBorder="1" applyAlignment="1" applyProtection="1">
      <alignment horizontal="center" vertical="center" wrapText="1"/>
      <protection hidden="1"/>
    </xf>
    <xf numFmtId="0" fontId="61" fillId="11" borderId="0" xfId="0" applyFont="1" applyFill="1" applyBorder="1" applyAlignment="1" applyProtection="1">
      <alignment horizontal="center" vertical="center" wrapText="1"/>
      <protection hidden="1"/>
    </xf>
    <xf numFmtId="0" fontId="61" fillId="11" borderId="2" xfId="0" applyFont="1" applyFill="1" applyBorder="1" applyAlignment="1" applyProtection="1">
      <alignment horizontal="center" vertical="center" wrapText="1"/>
      <protection hidden="1"/>
    </xf>
    <xf numFmtId="0" fontId="61" fillId="11" borderId="21" xfId="0" applyFont="1" applyFill="1" applyBorder="1" applyAlignment="1" applyProtection="1">
      <alignment horizontal="center" vertical="center" wrapText="1"/>
      <protection hidden="1"/>
    </xf>
    <xf numFmtId="0" fontId="61" fillId="11" borderId="15" xfId="0" applyFont="1" applyFill="1" applyBorder="1" applyAlignment="1" applyProtection="1">
      <alignment horizontal="center" vertical="center" wrapText="1"/>
      <protection hidden="1"/>
    </xf>
    <xf numFmtId="0" fontId="61" fillId="11" borderId="17" xfId="0" applyFont="1" applyFill="1" applyBorder="1" applyAlignment="1" applyProtection="1">
      <alignment horizontal="center" vertical="center" wrapText="1"/>
      <protection hidden="1"/>
    </xf>
    <xf numFmtId="0" fontId="84" fillId="15" borderId="13" xfId="0" applyFont="1" applyFill="1" applyBorder="1" applyAlignment="1" applyProtection="1">
      <alignment horizontal="center" vertical="center"/>
      <protection locked="0"/>
    </xf>
    <xf numFmtId="0" fontId="84" fillId="15" borderId="7" xfId="0" applyFont="1" applyFill="1" applyBorder="1" applyAlignment="1" applyProtection="1">
      <alignment horizontal="center" vertical="center"/>
      <protection locked="0"/>
    </xf>
    <xf numFmtId="0" fontId="84" fillId="15" borderId="10" xfId="0" applyFont="1" applyFill="1" applyBorder="1" applyAlignment="1" applyProtection="1">
      <alignment horizontal="center" vertical="center"/>
      <protection locked="0"/>
    </xf>
    <xf numFmtId="0" fontId="84" fillId="15" borderId="1" xfId="0" applyFont="1" applyFill="1" applyBorder="1" applyAlignment="1" applyProtection="1">
      <alignment horizontal="center" vertical="center"/>
      <protection locked="0"/>
    </xf>
    <xf numFmtId="0" fontId="84" fillId="15" borderId="0" xfId="0" applyFont="1" applyFill="1" applyBorder="1" applyAlignment="1" applyProtection="1">
      <alignment horizontal="center" vertical="center"/>
      <protection locked="0"/>
    </xf>
    <xf numFmtId="0" fontId="84" fillId="15" borderId="2" xfId="0" applyFont="1" applyFill="1" applyBorder="1" applyAlignment="1" applyProtection="1">
      <alignment horizontal="center" vertical="center"/>
      <protection locked="0"/>
    </xf>
    <xf numFmtId="0" fontId="84" fillId="15" borderId="21" xfId="0" applyFont="1" applyFill="1" applyBorder="1" applyAlignment="1" applyProtection="1">
      <alignment horizontal="center" vertical="center"/>
      <protection locked="0"/>
    </xf>
    <xf numFmtId="0" fontId="84" fillId="15" borderId="15" xfId="0" applyFont="1" applyFill="1" applyBorder="1" applyAlignment="1" applyProtection="1">
      <alignment horizontal="center" vertical="center"/>
      <protection locked="0"/>
    </xf>
    <xf numFmtId="0" fontId="84" fillId="15" borderId="17" xfId="0" applyFont="1" applyFill="1" applyBorder="1" applyAlignment="1" applyProtection="1">
      <alignment horizontal="center" vertical="center"/>
      <protection locked="0"/>
    </xf>
    <xf numFmtId="0" fontId="87" fillId="0" borderId="41" xfId="0" applyFont="1" applyBorder="1" applyAlignment="1" applyProtection="1">
      <alignment horizontal="center" vertical="center" wrapText="1"/>
      <protection hidden="1"/>
    </xf>
    <xf numFmtId="0" fontId="87" fillId="0" borderId="42" xfId="0" applyFont="1" applyBorder="1" applyAlignment="1" applyProtection="1">
      <alignment horizontal="center" vertical="center" wrapText="1"/>
      <protection hidden="1"/>
    </xf>
    <xf numFmtId="0" fontId="87" fillId="0" borderId="26" xfId="0" applyFont="1" applyBorder="1" applyAlignment="1" applyProtection="1">
      <alignment horizontal="center" vertical="center" wrapText="1"/>
      <protection hidden="1"/>
    </xf>
    <xf numFmtId="0" fontId="87" fillId="0" borderId="0" xfId="0" applyFont="1" applyBorder="1" applyAlignment="1" applyProtection="1">
      <alignment horizontal="center" vertical="center" wrapText="1"/>
      <protection hidden="1"/>
    </xf>
    <xf numFmtId="0" fontId="87" fillId="0" borderId="28" xfId="0" applyFont="1" applyBorder="1" applyAlignment="1" applyProtection="1">
      <alignment horizontal="center" vertical="center" wrapText="1"/>
      <protection hidden="1"/>
    </xf>
    <xf numFmtId="0" fontId="87" fillId="0" borderId="29" xfId="0" applyFont="1" applyBorder="1" applyAlignment="1" applyProtection="1">
      <alignment horizontal="center" vertical="center" wrapText="1"/>
      <protection hidden="1"/>
    </xf>
    <xf numFmtId="0" fontId="56" fillId="2" borderId="32" xfId="0" applyFont="1" applyFill="1" applyBorder="1" applyAlignment="1" applyProtection="1">
      <alignment horizontal="left" vertical="center"/>
      <protection hidden="1"/>
    </xf>
    <xf numFmtId="0" fontId="56" fillId="2" borderId="23" xfId="0" applyFont="1" applyFill="1" applyBorder="1" applyAlignment="1" applyProtection="1">
      <alignment horizontal="left" vertical="center"/>
      <protection hidden="1"/>
    </xf>
    <xf numFmtId="0" fontId="56" fillId="2" borderId="33" xfId="0" applyFont="1" applyFill="1" applyBorder="1" applyAlignment="1" applyProtection="1">
      <alignment horizontal="left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0" fillId="2" borderId="32" xfId="0" applyFont="1" applyFill="1" applyBorder="1" applyAlignment="1" applyProtection="1">
      <alignment horizontal="center" vertical="center"/>
      <protection locked="0" hidden="1"/>
    </xf>
    <xf numFmtId="0" fontId="20" fillId="2" borderId="23" xfId="0" applyFont="1" applyFill="1" applyBorder="1" applyAlignment="1" applyProtection="1">
      <alignment horizontal="center" vertical="center"/>
      <protection locked="0" hidden="1"/>
    </xf>
    <xf numFmtId="0" fontId="20" fillId="2" borderId="33" xfId="0" applyFont="1" applyFill="1" applyBorder="1" applyAlignment="1" applyProtection="1">
      <alignment horizontal="center" vertical="center"/>
      <protection locked="0"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16" fillId="0" borderId="16" xfId="0" applyNumberFormat="1" applyFont="1" applyBorder="1" applyAlignment="1" applyProtection="1">
      <alignment horizontal="center" vertical="center"/>
      <protection hidden="1"/>
    </xf>
    <xf numFmtId="0" fontId="61" fillId="11" borderId="16" xfId="0" applyFont="1" applyFill="1" applyBorder="1" applyAlignment="1" applyProtection="1">
      <alignment horizontal="center" vertical="center"/>
      <protection hidden="1"/>
    </xf>
    <xf numFmtId="14" fontId="5" fillId="0" borderId="12" xfId="0" applyNumberFormat="1" applyFont="1" applyBorder="1" applyAlignment="1" applyProtection="1">
      <alignment horizontal="center" vertical="center"/>
      <protection hidden="1"/>
    </xf>
    <xf numFmtId="14" fontId="5" fillId="0" borderId="3" xfId="0" applyNumberFormat="1" applyFont="1" applyBorder="1" applyAlignment="1" applyProtection="1">
      <alignment horizontal="center" vertical="center"/>
      <protection hidden="1"/>
    </xf>
    <xf numFmtId="14" fontId="5" fillId="0" borderId="5" xfId="0" applyNumberFormat="1" applyFont="1" applyBorder="1" applyAlignment="1" applyProtection="1">
      <alignment horizontal="center" vertical="center"/>
      <protection hidden="1"/>
    </xf>
    <xf numFmtId="14" fontId="5" fillId="0" borderId="21" xfId="0" applyNumberFormat="1" applyFont="1" applyBorder="1" applyAlignment="1" applyProtection="1">
      <alignment horizontal="center" vertical="center"/>
      <protection hidden="1"/>
    </xf>
    <xf numFmtId="14" fontId="5" fillId="0" borderId="15" xfId="0" applyNumberFormat="1" applyFont="1" applyBorder="1" applyAlignment="1" applyProtection="1">
      <alignment horizontal="center" vertical="center"/>
      <protection hidden="1"/>
    </xf>
    <xf numFmtId="14" fontId="5" fillId="0" borderId="17" xfId="0" applyNumberFormat="1" applyFont="1" applyBorder="1" applyAlignment="1" applyProtection="1">
      <alignment horizontal="center" vertical="center"/>
      <protection hidden="1"/>
    </xf>
    <xf numFmtId="1" fontId="65" fillId="5" borderId="1" xfId="0" applyNumberFormat="1" applyFont="1" applyFill="1" applyBorder="1" applyAlignment="1" applyProtection="1">
      <alignment horizontal="center" vertical="center"/>
      <protection hidden="1"/>
    </xf>
    <xf numFmtId="1" fontId="65" fillId="5" borderId="0" xfId="0" applyNumberFormat="1" applyFont="1" applyFill="1" applyBorder="1" applyAlignment="1" applyProtection="1">
      <alignment horizontal="center" vertical="center"/>
      <protection hidden="1"/>
    </xf>
    <xf numFmtId="1" fontId="65" fillId="5" borderId="2" xfId="0" applyNumberFormat="1" applyFont="1" applyFill="1" applyBorder="1" applyAlignment="1" applyProtection="1">
      <alignment horizontal="center" vertical="center"/>
      <protection hidden="1"/>
    </xf>
    <xf numFmtId="1" fontId="65" fillId="5" borderId="21" xfId="0" applyNumberFormat="1" applyFont="1" applyFill="1" applyBorder="1" applyAlignment="1" applyProtection="1">
      <alignment horizontal="center" vertical="center"/>
      <protection hidden="1"/>
    </xf>
    <xf numFmtId="1" fontId="65" fillId="5" borderId="15" xfId="0" applyNumberFormat="1" applyFont="1" applyFill="1" applyBorder="1" applyAlignment="1" applyProtection="1">
      <alignment horizontal="center" vertical="center"/>
      <protection hidden="1"/>
    </xf>
    <xf numFmtId="1" fontId="65" fillId="5" borderId="17" xfId="0" applyNumberFormat="1" applyFont="1" applyFill="1" applyBorder="1" applyAlignment="1" applyProtection="1">
      <alignment horizontal="center" vertical="center"/>
      <protection hidden="1"/>
    </xf>
    <xf numFmtId="0" fontId="19" fillId="0" borderId="36" xfId="2" applyFont="1" applyBorder="1" applyAlignment="1" applyProtection="1">
      <alignment horizontal="center" vertical="center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17" xfId="0" applyFont="1" applyBorder="1" applyAlignment="1" applyProtection="1">
      <alignment horizontal="center" vertical="center"/>
      <protection locked="0"/>
    </xf>
    <xf numFmtId="164" fontId="13" fillId="0" borderId="21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15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5" xfId="0" applyNumberFormat="1" applyFont="1" applyFill="1" applyBorder="1" applyAlignment="1" applyProtection="1">
      <alignment horizontal="left" vertical="center"/>
      <protection locked="0"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0" fontId="6" fillId="0" borderId="10" xfId="0" applyFont="1" applyBorder="1" applyAlignment="1" applyProtection="1">
      <alignment horizontal="center" vertical="center"/>
      <protection hidden="1"/>
    </xf>
    <xf numFmtId="0" fontId="6" fillId="0" borderId="11" xfId="0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173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11" fillId="12" borderId="32" xfId="0" applyFont="1" applyFill="1" applyBorder="1" applyAlignment="1" applyProtection="1">
      <alignment horizontal="center" vertical="center"/>
      <protection hidden="1"/>
    </xf>
    <xf numFmtId="0" fontId="11" fillId="12" borderId="23" xfId="0" applyFont="1" applyFill="1" applyBorder="1" applyAlignment="1" applyProtection="1">
      <alignment horizontal="center" vertical="center"/>
      <protection hidden="1"/>
    </xf>
    <xf numFmtId="0" fontId="11" fillId="12" borderId="33" xfId="0" applyFont="1" applyFill="1" applyBorder="1" applyAlignment="1" applyProtection="1">
      <alignment horizontal="center" vertical="center"/>
      <protection hidden="1"/>
    </xf>
    <xf numFmtId="0" fontId="51" fillId="0" borderId="16" xfId="0" applyNumberFormat="1" applyFont="1" applyFill="1" applyBorder="1" applyAlignment="1" applyProtection="1">
      <alignment horizontal="center" vertical="center"/>
      <protection hidden="1"/>
    </xf>
    <xf numFmtId="0" fontId="39" fillId="0" borderId="37" xfId="0" applyFont="1" applyFill="1" applyBorder="1" applyAlignment="1" applyProtection="1">
      <alignment horizontal="center" vertical="center"/>
      <protection hidden="1"/>
    </xf>
    <xf numFmtId="164" fontId="5" fillId="0" borderId="9" xfId="0" applyNumberFormat="1" applyFont="1" applyBorder="1" applyAlignment="1" applyProtection="1">
      <alignment horizontal="center" vertical="center"/>
      <protection hidden="1"/>
    </xf>
    <xf numFmtId="164" fontId="5" fillId="0" borderId="7" xfId="0" applyNumberFormat="1" applyFont="1" applyBorder="1" applyAlignment="1" applyProtection="1">
      <alignment horizontal="center" vertical="center"/>
      <protection hidden="1"/>
    </xf>
    <xf numFmtId="164" fontId="5" fillId="0" borderId="8" xfId="0" applyNumberFormat="1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49" fillId="0" borderId="49" xfId="0" applyNumberFormat="1" applyFont="1" applyFill="1" applyBorder="1" applyAlignment="1" applyProtection="1">
      <alignment horizontal="center" vertical="center"/>
      <protection hidden="1"/>
    </xf>
    <xf numFmtId="0" fontId="50" fillId="0" borderId="49" xfId="0" applyFont="1" applyBorder="1" applyAlignment="1">
      <alignment horizontal="center" vertical="center"/>
    </xf>
    <xf numFmtId="0" fontId="50" fillId="0" borderId="57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0" fontId="50" fillId="0" borderId="58" xfId="0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0" fontId="50" fillId="0" borderId="59" xfId="0" applyFont="1" applyBorder="1" applyAlignment="1">
      <alignment horizontal="center" vertical="center"/>
    </xf>
    <xf numFmtId="173" fontId="13" fillId="0" borderId="36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15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17" xfId="0" applyNumberFormat="1" applyFont="1" applyFill="1" applyBorder="1" applyAlignment="1" applyProtection="1">
      <alignment horizontal="center" vertical="center"/>
      <protection locked="0" hidden="1"/>
    </xf>
    <xf numFmtId="172" fontId="13" fillId="0" borderId="38" xfId="0" applyNumberFormat="1" applyFont="1" applyBorder="1" applyAlignment="1" applyProtection="1">
      <alignment horizontal="left" vertical="center"/>
      <protection hidden="1"/>
    </xf>
    <xf numFmtId="172" fontId="13" fillId="0" borderId="39" xfId="0" applyNumberFormat="1" applyFont="1" applyBorder="1" applyAlignment="1" applyProtection="1">
      <alignment horizontal="left" vertical="center"/>
      <protection hidden="1"/>
    </xf>
    <xf numFmtId="172" fontId="13" fillId="0" borderId="65" xfId="0" applyNumberFormat="1" applyFont="1" applyBorder="1" applyAlignment="1" applyProtection="1">
      <alignment horizontal="left" vertical="center"/>
      <protection hidden="1"/>
    </xf>
    <xf numFmtId="0" fontId="39" fillId="0" borderId="32" xfId="0" applyFont="1" applyBorder="1" applyAlignment="1" applyProtection="1">
      <alignment horizontal="center" vertical="center"/>
      <protection hidden="1"/>
    </xf>
    <xf numFmtId="0" fontId="39" fillId="0" borderId="23" xfId="0" applyFont="1" applyBorder="1" applyAlignment="1" applyProtection="1">
      <alignment horizontal="center" vertical="center"/>
      <protection hidden="1"/>
    </xf>
    <xf numFmtId="0" fontId="39" fillId="0" borderId="33" xfId="0" applyFont="1" applyBorder="1" applyAlignment="1" applyProtection="1">
      <alignment horizontal="center" vertical="center"/>
      <protection hidden="1"/>
    </xf>
    <xf numFmtId="0" fontId="39" fillId="0" borderId="45" xfId="0" applyFont="1" applyFill="1" applyBorder="1" applyAlignment="1" applyProtection="1">
      <alignment horizontal="center" vertical="center"/>
      <protection hidden="1"/>
    </xf>
    <xf numFmtId="164" fontId="52" fillId="0" borderId="13" xfId="0" applyNumberFormat="1" applyFont="1" applyBorder="1" applyAlignment="1" applyProtection="1">
      <alignment horizontal="center" vertical="center"/>
      <protection hidden="1"/>
    </xf>
    <xf numFmtId="164" fontId="52" fillId="0" borderId="10" xfId="0" applyNumberFormat="1" applyFont="1" applyBorder="1" applyAlignment="1" applyProtection="1">
      <alignment horizontal="center" vertical="center"/>
      <protection hidden="1"/>
    </xf>
    <xf numFmtId="164" fontId="52" fillId="0" borderId="7" xfId="0" applyNumberFormat="1" applyFont="1" applyBorder="1" applyAlignment="1" applyProtection="1">
      <alignment horizontal="center" vertical="center"/>
      <protection hidden="1"/>
    </xf>
    <xf numFmtId="0" fontId="13" fillId="0" borderId="37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0" xfId="0" applyFont="1" applyBorder="1" applyAlignment="1" applyProtection="1">
      <alignment horizontal="left" vertical="center"/>
      <protection locked="0" hidden="1"/>
    </xf>
    <xf numFmtId="0" fontId="13" fillId="0" borderId="6" xfId="0" applyFont="1" applyBorder="1" applyAlignment="1" applyProtection="1">
      <alignment horizontal="left" vertical="center"/>
      <protection locked="0" hidden="1"/>
    </xf>
    <xf numFmtId="0" fontId="39" fillId="0" borderId="66" xfId="0" applyFont="1" applyFill="1" applyBorder="1" applyAlignment="1" applyProtection="1">
      <alignment horizontal="center" vertical="center"/>
      <protection hidden="1"/>
    </xf>
    <xf numFmtId="164" fontId="13" fillId="0" borderId="37" xfId="0" applyNumberFormat="1" applyFont="1" applyFill="1" applyBorder="1" applyAlignment="1" applyProtection="1">
      <alignment horizontal="center" vertical="center"/>
      <protection locked="0"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8" xfId="0" applyFont="1" applyBorder="1" applyAlignment="1" applyProtection="1">
      <alignment horizontal="center" vertical="center"/>
      <protection hidden="1"/>
    </xf>
    <xf numFmtId="0" fontId="34" fillId="5" borderId="15" xfId="0" applyFont="1" applyFill="1" applyBorder="1" applyAlignment="1" applyProtection="1">
      <alignment horizontal="center" vertical="center"/>
      <protection hidden="1"/>
    </xf>
    <xf numFmtId="164" fontId="7" fillId="0" borderId="12" xfId="0" applyNumberFormat="1" applyFont="1" applyBorder="1" applyAlignment="1" applyProtection="1">
      <alignment horizontal="left"/>
      <protection hidden="1"/>
    </xf>
    <xf numFmtId="164" fontId="7" fillId="0" borderId="3" xfId="0" applyNumberFormat="1" applyFont="1" applyBorder="1" applyAlignment="1" applyProtection="1">
      <alignment horizontal="left"/>
      <protection hidden="1"/>
    </xf>
    <xf numFmtId="164" fontId="7" fillId="0" borderId="5" xfId="0" applyNumberFormat="1" applyFont="1" applyBorder="1" applyAlignment="1" applyProtection="1">
      <alignment horizontal="left"/>
      <protection hidden="1"/>
    </xf>
    <xf numFmtId="0" fontId="9" fillId="6" borderId="21" xfId="0" applyFont="1" applyFill="1" applyBorder="1" applyAlignment="1" applyProtection="1">
      <alignment horizontal="center" vertical="center" wrapText="1"/>
      <protection hidden="1"/>
    </xf>
    <xf numFmtId="0" fontId="9" fillId="6" borderId="15" xfId="0" applyFont="1" applyFill="1" applyBorder="1" applyAlignment="1" applyProtection="1">
      <alignment horizontal="center" vertical="center" wrapText="1"/>
      <protection hidden="1"/>
    </xf>
    <xf numFmtId="0" fontId="9" fillId="6" borderId="17" xfId="0" applyFont="1" applyFill="1" applyBorder="1" applyAlignment="1" applyProtection="1">
      <alignment horizontal="center" vertical="center" wrapText="1"/>
      <protection hidden="1"/>
    </xf>
    <xf numFmtId="0" fontId="6" fillId="6" borderId="21" xfId="0" applyFont="1" applyFill="1" applyBorder="1" applyAlignment="1" applyProtection="1">
      <alignment horizontal="center" vertical="top"/>
      <protection hidden="1"/>
    </xf>
    <xf numFmtId="0" fontId="6" fillId="6" borderId="15" xfId="0" applyFont="1" applyFill="1" applyBorder="1" applyAlignment="1" applyProtection="1">
      <alignment horizontal="center" vertical="top"/>
      <protection hidden="1"/>
    </xf>
    <xf numFmtId="0" fontId="7" fillId="6" borderId="12" xfId="0" applyFont="1" applyFill="1" applyBorder="1" applyAlignment="1" applyProtection="1">
      <alignment horizontal="center"/>
      <protection hidden="1"/>
    </xf>
    <xf numFmtId="0" fontId="7" fillId="6" borderId="3" xfId="0" applyFont="1" applyFill="1" applyBorder="1" applyAlignment="1" applyProtection="1">
      <alignment horizontal="center"/>
      <protection hidden="1"/>
    </xf>
    <xf numFmtId="0" fontId="6" fillId="6" borderId="12" xfId="0" applyFont="1" applyFill="1" applyBorder="1" applyAlignment="1" applyProtection="1">
      <alignment horizontal="left" vertical="center"/>
      <protection hidden="1"/>
    </xf>
    <xf numFmtId="0" fontId="6" fillId="6" borderId="3" xfId="0" applyFont="1" applyFill="1" applyBorder="1" applyAlignment="1" applyProtection="1">
      <alignment horizontal="left" vertical="center"/>
      <protection hidden="1"/>
    </xf>
    <xf numFmtId="0" fontId="6" fillId="6" borderId="5" xfId="0" applyFont="1" applyFill="1" applyBorder="1" applyAlignment="1" applyProtection="1">
      <alignment horizontal="left" vertical="center"/>
      <protection hidden="1"/>
    </xf>
    <xf numFmtId="0" fontId="6" fillId="6" borderId="21" xfId="0" applyFont="1" applyFill="1" applyBorder="1" applyAlignment="1" applyProtection="1">
      <alignment horizontal="left" vertical="center"/>
      <protection hidden="1"/>
    </xf>
    <xf numFmtId="0" fontId="6" fillId="6" borderId="15" xfId="0" applyFont="1" applyFill="1" applyBorder="1" applyAlignment="1" applyProtection="1">
      <alignment horizontal="left" vertical="center"/>
      <protection hidden="1"/>
    </xf>
    <xf numFmtId="0" fontId="6" fillId="6" borderId="17" xfId="0" applyFont="1" applyFill="1" applyBorder="1" applyAlignment="1" applyProtection="1">
      <alignment horizontal="left" vertical="center"/>
      <protection hidden="1"/>
    </xf>
    <xf numFmtId="0" fontId="61" fillId="7" borderId="0" xfId="0" applyFont="1" applyFill="1" applyAlignment="1" applyProtection="1">
      <alignment horizontal="center" vertical="center"/>
      <protection hidden="1"/>
    </xf>
    <xf numFmtId="0" fontId="16" fillId="0" borderId="37" xfId="0" applyFont="1" applyBorder="1" applyAlignment="1" applyProtection="1">
      <alignment horizontal="center" vertical="center"/>
      <protection hidden="1"/>
    </xf>
    <xf numFmtId="0" fontId="16" fillId="0" borderId="34" xfId="0" applyFont="1" applyBorder="1" applyAlignment="1" applyProtection="1">
      <alignment horizontal="center" vertical="center"/>
      <protection hidden="1"/>
    </xf>
    <xf numFmtId="0" fontId="16" fillId="0" borderId="31" xfId="0" applyFont="1" applyBorder="1" applyAlignment="1" applyProtection="1">
      <alignment horizontal="center" vertical="center"/>
      <protection hidden="1"/>
    </xf>
    <xf numFmtId="0" fontId="16" fillId="0" borderId="38" xfId="0" applyFont="1" applyBorder="1" applyAlignment="1" applyProtection="1">
      <alignment horizontal="center" vertical="center"/>
      <protection hidden="1"/>
    </xf>
    <xf numFmtId="0" fontId="16" fillId="0" borderId="39" xfId="0" applyFont="1" applyBorder="1" applyAlignment="1" applyProtection="1">
      <alignment horizontal="center" vertical="center"/>
      <protection hidden="1"/>
    </xf>
    <xf numFmtId="0" fontId="16" fillId="0" borderId="40" xfId="0" applyFont="1" applyBorder="1" applyAlignment="1" applyProtection="1">
      <alignment horizontal="center" vertical="center"/>
      <protection hidden="1"/>
    </xf>
    <xf numFmtId="14" fontId="8" fillId="0" borderId="14" xfId="0" applyNumberFormat="1" applyFont="1" applyBorder="1" applyAlignment="1" applyProtection="1">
      <alignment horizontal="center" vertical="center"/>
      <protection hidden="1"/>
    </xf>
    <xf numFmtId="0" fontId="16" fillId="0" borderId="14" xfId="0" applyFont="1" applyBorder="1" applyAlignment="1" applyProtection="1">
      <alignment horizontal="center" vertical="center"/>
      <protection hidden="1"/>
    </xf>
    <xf numFmtId="0" fontId="16" fillId="0" borderId="22" xfId="0" applyFont="1" applyBorder="1" applyAlignment="1" applyProtection="1">
      <alignment horizontal="center" vertical="center"/>
      <protection hidden="1"/>
    </xf>
    <xf numFmtId="168" fontId="47" fillId="0" borderId="37" xfId="0" applyNumberFormat="1" applyFont="1" applyBorder="1" applyAlignment="1" applyProtection="1">
      <alignment horizontal="center" vertical="center"/>
      <protection hidden="1"/>
    </xf>
    <xf numFmtId="168" fontId="47" fillId="0" borderId="34" xfId="0" applyNumberFormat="1" applyFont="1" applyBorder="1" applyAlignment="1" applyProtection="1">
      <alignment horizontal="center" vertical="center"/>
      <protection hidden="1"/>
    </xf>
    <xf numFmtId="168" fontId="47" fillId="0" borderId="31" xfId="0" applyNumberFormat="1" applyFont="1" applyBorder="1" applyAlignment="1" applyProtection="1">
      <alignment horizontal="center" vertical="center"/>
      <protection hidden="1"/>
    </xf>
    <xf numFmtId="168" fontId="47" fillId="0" borderId="38" xfId="0" applyNumberFormat="1" applyFont="1" applyBorder="1" applyAlignment="1" applyProtection="1">
      <alignment horizontal="center" vertical="center"/>
      <protection hidden="1"/>
    </xf>
    <xf numFmtId="168" fontId="47" fillId="0" borderId="39" xfId="0" applyNumberFormat="1" applyFont="1" applyBorder="1" applyAlignment="1" applyProtection="1">
      <alignment horizontal="center" vertical="center"/>
      <protection hidden="1"/>
    </xf>
    <xf numFmtId="168" fontId="47" fillId="0" borderId="40" xfId="0" applyNumberFormat="1" applyFont="1" applyBorder="1" applyAlignment="1" applyProtection="1">
      <alignment horizontal="center" vertical="center"/>
      <protection hidden="1"/>
    </xf>
    <xf numFmtId="14" fontId="12" fillId="12" borderId="32" xfId="0" applyNumberFormat="1" applyFont="1" applyFill="1" applyBorder="1" applyAlignment="1" applyProtection="1">
      <alignment horizontal="center" vertical="center"/>
      <protection hidden="1"/>
    </xf>
    <xf numFmtId="14" fontId="40" fillId="12" borderId="23" xfId="0" applyNumberFormat="1" applyFont="1" applyFill="1" applyBorder="1" applyAlignment="1" applyProtection="1">
      <alignment horizontal="center" vertical="center"/>
      <protection hidden="1"/>
    </xf>
    <xf numFmtId="14" fontId="40" fillId="12" borderId="33" xfId="0" applyNumberFormat="1" applyFont="1" applyFill="1" applyBorder="1" applyAlignment="1" applyProtection="1">
      <alignment horizontal="center" vertical="center"/>
      <protection hidden="1"/>
    </xf>
    <xf numFmtId="164" fontId="13" fillId="0" borderId="21" xfId="0" applyNumberFormat="1" applyFont="1" applyBorder="1" applyAlignment="1" applyProtection="1">
      <alignment horizontal="left" vertical="center"/>
      <protection locked="0" hidden="1"/>
    </xf>
    <xf numFmtId="164" fontId="13" fillId="0" borderId="15" xfId="0" applyNumberFormat="1" applyFont="1" applyBorder="1" applyAlignment="1" applyProtection="1">
      <alignment horizontal="left" vertical="center"/>
      <protection locked="0" hidden="1"/>
    </xf>
    <xf numFmtId="164" fontId="13" fillId="0" borderId="35" xfId="0" applyNumberFormat="1" applyFont="1" applyBorder="1" applyAlignment="1" applyProtection="1">
      <alignment horizontal="left" vertical="center"/>
      <protection locked="0" hidden="1"/>
    </xf>
    <xf numFmtId="164" fontId="13" fillId="0" borderId="36" xfId="0" applyNumberFormat="1" applyFont="1" applyBorder="1" applyAlignment="1" applyProtection="1">
      <alignment horizontal="left" vertical="center"/>
      <protection locked="0" hidden="1"/>
    </xf>
    <xf numFmtId="164" fontId="13" fillId="0" borderId="34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1" xfId="0" applyNumberFormat="1" applyFont="1" applyFill="1" applyBorder="1" applyAlignment="1" applyProtection="1">
      <alignment horizontal="left" vertical="center"/>
      <protection locked="0" hidden="1"/>
    </xf>
    <xf numFmtId="0" fontId="46" fillId="0" borderId="12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164" fontId="6" fillId="0" borderId="1" xfId="0" applyNumberFormat="1" applyFont="1" applyBorder="1" applyAlignment="1" applyProtection="1">
      <alignment horizontal="left" vertical="center"/>
      <protection hidden="1"/>
    </xf>
    <xf numFmtId="164" fontId="6" fillId="0" borderId="0" xfId="0" applyNumberFormat="1" applyFont="1" applyBorder="1" applyAlignment="1" applyProtection="1">
      <alignment horizontal="left" vertical="center"/>
      <protection hidden="1"/>
    </xf>
    <xf numFmtId="164" fontId="6" fillId="0" borderId="2" xfId="0" applyNumberFormat="1" applyFont="1" applyBorder="1" applyAlignment="1" applyProtection="1">
      <alignment horizontal="left" vertical="center"/>
      <protection hidden="1"/>
    </xf>
    <xf numFmtId="1" fontId="41" fillId="5" borderId="1" xfId="0" applyNumberFormat="1" applyFont="1" applyFill="1" applyBorder="1" applyAlignment="1" applyProtection="1">
      <alignment horizontal="center" vertical="center"/>
      <protection locked="0" hidden="1"/>
    </xf>
    <xf numFmtId="1" fontId="41" fillId="5" borderId="0" xfId="0" applyNumberFormat="1" applyFont="1" applyFill="1" applyBorder="1" applyAlignment="1" applyProtection="1">
      <alignment horizontal="center" vertical="center"/>
      <protection locked="0" hidden="1"/>
    </xf>
    <xf numFmtId="1" fontId="41" fillId="5" borderId="2" xfId="0" applyNumberFormat="1" applyFont="1" applyFill="1" applyBorder="1" applyAlignment="1" applyProtection="1">
      <alignment horizontal="center" vertical="center"/>
      <protection locked="0" hidden="1"/>
    </xf>
    <xf numFmtId="1" fontId="41" fillId="5" borderId="21" xfId="0" applyNumberFormat="1" applyFont="1" applyFill="1" applyBorder="1" applyAlignment="1" applyProtection="1">
      <alignment horizontal="center" vertical="center"/>
      <protection locked="0" hidden="1"/>
    </xf>
    <xf numFmtId="1" fontId="41" fillId="5" borderId="15" xfId="0" applyNumberFormat="1" applyFont="1" applyFill="1" applyBorder="1" applyAlignment="1" applyProtection="1">
      <alignment horizontal="center" vertical="center"/>
      <protection locked="0" hidden="1"/>
    </xf>
    <xf numFmtId="1" fontId="41" fillId="5" borderId="17" xfId="0" applyNumberFormat="1" applyFont="1" applyFill="1" applyBorder="1" applyAlignment="1" applyProtection="1">
      <alignment horizontal="center" vertical="center"/>
      <protection locked="0" hidden="1"/>
    </xf>
    <xf numFmtId="20" fontId="5" fillId="0" borderId="49" xfId="0" applyNumberFormat="1" applyFont="1" applyBorder="1" applyAlignment="1" applyProtection="1">
      <alignment horizontal="center" vertical="center"/>
      <protection locked="0" hidden="1"/>
    </xf>
    <xf numFmtId="0" fontId="5" fillId="0" borderId="49" xfId="0" applyFont="1" applyBorder="1" applyAlignment="1" applyProtection="1">
      <alignment horizontal="center" vertical="center"/>
      <protection locked="0" hidden="1"/>
    </xf>
    <xf numFmtId="0" fontId="5" fillId="0" borderId="57" xfId="0" applyFont="1" applyBorder="1" applyAlignment="1" applyProtection="1">
      <alignment horizontal="center" vertical="center"/>
      <protection locked="0" hidden="1"/>
    </xf>
    <xf numFmtId="0" fontId="5" fillId="0" borderId="54" xfId="0" applyFont="1" applyBorder="1" applyAlignment="1" applyProtection="1">
      <alignment horizontal="center" vertical="center"/>
      <protection locked="0" hidden="1"/>
    </xf>
    <xf numFmtId="0" fontId="5" fillId="0" borderId="58" xfId="0" applyFont="1" applyBorder="1" applyAlignment="1" applyProtection="1">
      <alignment horizontal="center" vertical="center"/>
      <protection locked="0" hidden="1"/>
    </xf>
    <xf numFmtId="0" fontId="5" fillId="0" borderId="56" xfId="0" applyFont="1" applyBorder="1" applyAlignment="1" applyProtection="1">
      <alignment horizontal="center" vertical="center"/>
      <protection locked="0" hidden="1"/>
    </xf>
    <xf numFmtId="0" fontId="5" fillId="0" borderId="59" xfId="0" applyFont="1" applyBorder="1" applyAlignment="1" applyProtection="1">
      <alignment horizontal="center" vertical="center"/>
      <protection locked="0" hidden="1"/>
    </xf>
    <xf numFmtId="14" fontId="5" fillId="0" borderId="60" xfId="0" applyNumberFormat="1" applyFont="1" applyBorder="1" applyAlignment="1" applyProtection="1">
      <alignment horizontal="center" vertical="center"/>
      <protection hidden="1"/>
    </xf>
    <xf numFmtId="14" fontId="5" fillId="0" borderId="61" xfId="0" applyNumberFormat="1" applyFont="1" applyBorder="1" applyAlignment="1" applyProtection="1">
      <alignment horizontal="center" vertical="center"/>
      <protection hidden="1"/>
    </xf>
    <xf numFmtId="14" fontId="5" fillId="0" borderId="53" xfId="0" applyNumberFormat="1" applyFont="1" applyBorder="1" applyAlignment="1" applyProtection="1">
      <alignment horizontal="center" vertical="center"/>
      <protection hidden="1"/>
    </xf>
    <xf numFmtId="14" fontId="5" fillId="0" borderId="54" xfId="0" applyNumberFormat="1" applyFont="1" applyBorder="1" applyAlignment="1" applyProtection="1">
      <alignment horizontal="center" vertical="center"/>
      <protection hidden="1"/>
    </xf>
    <xf numFmtId="14" fontId="5" fillId="0" borderId="62" xfId="0" applyNumberFormat="1" applyFont="1" applyBorder="1" applyAlignment="1" applyProtection="1">
      <alignment horizontal="center" vertical="center"/>
      <protection hidden="1"/>
    </xf>
    <xf numFmtId="14" fontId="5" fillId="0" borderId="50" xfId="0" applyNumberFormat="1" applyFont="1" applyBorder="1" applyAlignment="1" applyProtection="1">
      <alignment horizontal="center" vertical="center"/>
      <protection hidden="1"/>
    </xf>
    <xf numFmtId="1" fontId="41" fillId="5" borderId="12" xfId="0" applyNumberFormat="1" applyFont="1" applyFill="1" applyBorder="1" applyAlignment="1" applyProtection="1">
      <alignment horizontal="center" vertical="center"/>
      <protection locked="0" hidden="1"/>
    </xf>
    <xf numFmtId="1" fontId="41" fillId="5" borderId="3" xfId="0" applyNumberFormat="1" applyFont="1" applyFill="1" applyBorder="1" applyAlignment="1" applyProtection="1">
      <alignment horizontal="center" vertical="center"/>
      <protection locked="0" hidden="1"/>
    </xf>
    <xf numFmtId="1" fontId="41" fillId="5" borderId="5" xfId="0" applyNumberFormat="1" applyFont="1" applyFill="1" applyBorder="1" applyAlignment="1" applyProtection="1">
      <alignment horizontal="center" vertical="center"/>
      <protection locked="0" hidden="1"/>
    </xf>
    <xf numFmtId="164" fontId="10" fillId="0" borderId="1" xfId="0" applyNumberFormat="1" applyFont="1" applyBorder="1" applyAlignment="1" applyProtection="1">
      <alignment horizontal="left" vertical="top"/>
      <protection hidden="1"/>
    </xf>
    <xf numFmtId="164" fontId="10" fillId="0" borderId="0" xfId="0" applyNumberFormat="1" applyFont="1" applyBorder="1" applyAlignment="1" applyProtection="1">
      <alignment horizontal="left" vertical="top"/>
      <protection hidden="1"/>
    </xf>
    <xf numFmtId="164" fontId="10" fillId="0" borderId="2" xfId="0" applyNumberFormat="1" applyFont="1" applyBorder="1" applyAlignment="1" applyProtection="1">
      <alignment horizontal="left" vertical="top"/>
      <protection hidden="1"/>
    </xf>
    <xf numFmtId="164" fontId="10" fillId="0" borderId="21" xfId="0" applyNumberFormat="1" applyFont="1" applyBorder="1" applyAlignment="1" applyProtection="1">
      <alignment horizontal="left" vertical="top"/>
      <protection hidden="1"/>
    </xf>
    <xf numFmtId="164" fontId="10" fillId="0" borderId="15" xfId="0" applyNumberFormat="1" applyFont="1" applyBorder="1" applyAlignment="1" applyProtection="1">
      <alignment horizontal="left" vertical="top"/>
      <protection hidden="1"/>
    </xf>
    <xf numFmtId="164" fontId="10" fillId="0" borderId="17" xfId="0" applyNumberFormat="1" applyFont="1" applyBorder="1" applyAlignment="1" applyProtection="1">
      <alignment horizontal="left" vertical="top"/>
      <protection hidden="1"/>
    </xf>
    <xf numFmtId="0" fontId="5" fillId="0" borderId="52" xfId="0" applyFont="1" applyBorder="1" applyAlignment="1" applyProtection="1">
      <alignment horizontal="center" vertical="center"/>
      <protection hidden="1"/>
    </xf>
    <xf numFmtId="0" fontId="5" fillId="0" borderId="49" xfId="0" applyFont="1" applyBorder="1" applyAlignment="1" applyProtection="1">
      <alignment horizontal="center" vertical="center"/>
      <protection hidden="1"/>
    </xf>
    <xf numFmtId="0" fontId="5" fillId="0" borderId="53" xfId="0" applyFont="1" applyBorder="1" applyAlignment="1" applyProtection="1">
      <alignment horizontal="center" vertical="center"/>
      <protection hidden="1"/>
    </xf>
    <xf numFmtId="0" fontId="5" fillId="0" borderId="54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/>
      <protection hidden="1"/>
    </xf>
    <xf numFmtId="0" fontId="5" fillId="0" borderId="56" xfId="0" applyFont="1" applyBorder="1" applyAlignment="1" applyProtection="1">
      <alignment horizontal="center" vertical="center"/>
      <protection hidden="1"/>
    </xf>
    <xf numFmtId="14" fontId="5" fillId="0" borderId="61" xfId="0" applyNumberFormat="1" applyFont="1" applyBorder="1" applyAlignment="1" applyProtection="1">
      <alignment horizontal="center" vertical="center"/>
      <protection locked="0" hidden="1"/>
    </xf>
    <xf numFmtId="14" fontId="5" fillId="0" borderId="63" xfId="0" applyNumberFormat="1" applyFont="1" applyBorder="1" applyAlignment="1" applyProtection="1">
      <alignment horizontal="center" vertical="center"/>
      <protection locked="0" hidden="1"/>
    </xf>
    <xf numFmtId="14" fontId="5" fillId="0" borderId="54" xfId="0" applyNumberFormat="1" applyFont="1" applyBorder="1" applyAlignment="1" applyProtection="1">
      <alignment horizontal="center" vertical="center"/>
      <protection locked="0" hidden="1"/>
    </xf>
    <xf numFmtId="14" fontId="5" fillId="0" borderId="58" xfId="0" applyNumberFormat="1" applyFont="1" applyBorder="1" applyAlignment="1" applyProtection="1">
      <alignment horizontal="center" vertical="center"/>
      <protection locked="0" hidden="1"/>
    </xf>
    <xf numFmtId="14" fontId="5" fillId="0" borderId="50" xfId="0" applyNumberFormat="1" applyFont="1" applyBorder="1" applyAlignment="1" applyProtection="1">
      <alignment horizontal="center" vertical="center"/>
      <protection locked="0" hidden="1"/>
    </xf>
    <xf numFmtId="14" fontId="5" fillId="0" borderId="64" xfId="0" applyNumberFormat="1" applyFont="1" applyBorder="1" applyAlignment="1" applyProtection="1">
      <alignment horizontal="center" vertical="center"/>
      <protection locked="0" hidden="1"/>
    </xf>
    <xf numFmtId="164" fontId="7" fillId="0" borderId="1" xfId="0" applyNumberFormat="1" applyFont="1" applyBorder="1" applyAlignment="1" applyProtection="1">
      <alignment horizontal="left" vertical="center"/>
      <protection hidden="1"/>
    </xf>
    <xf numFmtId="164" fontId="7" fillId="0" borderId="0" xfId="0" applyNumberFormat="1" applyFont="1" applyBorder="1" applyAlignment="1" applyProtection="1">
      <alignment horizontal="left" vertical="center"/>
      <protection hidden="1"/>
    </xf>
    <xf numFmtId="164" fontId="7" fillId="0" borderId="2" xfId="0" applyNumberFormat="1" applyFont="1" applyBorder="1" applyAlignment="1" applyProtection="1">
      <alignment horizontal="left" vertical="center"/>
      <protection hidden="1"/>
    </xf>
    <xf numFmtId="164" fontId="13" fillId="0" borderId="45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44" xfId="0" applyNumberFormat="1" applyFont="1" applyBorder="1" applyAlignment="1" applyProtection="1">
      <alignment horizontal="left" vertical="center"/>
      <protection locked="0" hidden="1"/>
    </xf>
    <xf numFmtId="164" fontId="13" fillId="0" borderId="34" xfId="0" applyNumberFormat="1" applyFont="1" applyBorder="1" applyAlignment="1" applyProtection="1">
      <alignment horizontal="left" vertical="center"/>
      <protection locked="0" hidden="1"/>
    </xf>
    <xf numFmtId="164" fontId="13" fillId="0" borderId="45" xfId="0" applyNumberFormat="1" applyFont="1" applyBorder="1" applyAlignment="1" applyProtection="1">
      <alignment horizontal="left" vertical="center"/>
      <protection locked="0" hidden="1"/>
    </xf>
    <xf numFmtId="164" fontId="13" fillId="0" borderId="37" xfId="0" applyNumberFormat="1" applyFont="1" applyBorder="1" applyAlignment="1" applyProtection="1">
      <alignment horizontal="left" vertical="center"/>
      <protection locked="0" hidden="1"/>
    </xf>
    <xf numFmtId="0" fontId="3" fillId="0" borderId="16" xfId="0" applyFont="1" applyBorder="1" applyAlignment="1" applyProtection="1">
      <alignment horizontal="center" vertical="center" textRotation="90"/>
      <protection hidden="1"/>
    </xf>
    <xf numFmtId="0" fontId="13" fillId="0" borderId="34" xfId="0" applyFont="1" applyFill="1" applyBorder="1" applyAlignment="1" applyProtection="1">
      <alignment horizontal="center" vertical="center"/>
      <protection locked="0" hidden="1"/>
    </xf>
    <xf numFmtId="0" fontId="13" fillId="0" borderId="31" xfId="0" applyFont="1" applyFill="1" applyBorder="1" applyAlignment="1" applyProtection="1">
      <alignment horizontal="center" vertical="center"/>
      <protection locked="0" hidden="1"/>
    </xf>
    <xf numFmtId="0" fontId="13" fillId="0" borderId="34" xfId="0" applyFont="1" applyBorder="1" applyAlignment="1" applyProtection="1">
      <alignment horizontal="center" vertical="center"/>
      <protection locked="0" hidden="1"/>
    </xf>
    <xf numFmtId="0" fontId="13" fillId="0" borderId="45" xfId="0" applyFont="1" applyBorder="1" applyAlignment="1" applyProtection="1">
      <alignment horizontal="center" vertical="center"/>
      <protection locked="0" hidden="1"/>
    </xf>
    <xf numFmtId="164" fontId="13" fillId="0" borderId="31" xfId="0" applyNumberFormat="1" applyFont="1" applyBorder="1" applyAlignment="1" applyProtection="1">
      <alignment horizontal="left" vertical="center"/>
      <protection locked="0" hidden="1"/>
    </xf>
    <xf numFmtId="0" fontId="13" fillId="0" borderId="44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45" xfId="0" applyNumberFormat="1" applyFont="1" applyFill="1" applyBorder="1" applyAlignment="1" applyProtection="1">
      <alignment horizontal="center" vertical="center"/>
      <protection locked="0" hidden="1"/>
    </xf>
    <xf numFmtId="175" fontId="13" fillId="0" borderId="37" xfId="1" applyFont="1" applyFill="1" applyBorder="1" applyAlignment="1" applyProtection="1">
      <alignment horizontal="center" vertical="center"/>
      <protection locked="0" hidden="1"/>
    </xf>
    <xf numFmtId="175" fontId="13" fillId="0" borderId="34" xfId="1" applyFont="1" applyFill="1" applyBorder="1" applyAlignment="1" applyProtection="1">
      <alignment horizontal="center" vertical="center"/>
      <protection locked="0" hidden="1"/>
    </xf>
    <xf numFmtId="164" fontId="5" fillId="0" borderId="9" xfId="0" applyNumberFormat="1" applyFont="1" applyFill="1" applyBorder="1" applyAlignment="1" applyProtection="1">
      <alignment horizontal="center" vertical="center"/>
      <protection hidden="1"/>
    </xf>
    <xf numFmtId="164" fontId="5" fillId="0" borderId="7" xfId="0" applyNumberFormat="1" applyFont="1" applyFill="1" applyBorder="1" applyAlignment="1" applyProtection="1">
      <alignment horizontal="center" vertical="center"/>
      <protection hidden="1"/>
    </xf>
    <xf numFmtId="164" fontId="5" fillId="0" borderId="10" xfId="0" applyNumberFormat="1" applyFont="1" applyFill="1" applyBorder="1" applyAlignment="1" applyProtection="1">
      <alignment horizontal="center" vertical="center"/>
      <protection hidden="1"/>
    </xf>
    <xf numFmtId="0" fontId="19" fillId="0" borderId="36" xfId="2" applyBorder="1" applyAlignment="1" applyProtection="1">
      <alignment horizontal="center" vertical="center"/>
      <protection locked="0"/>
    </xf>
    <xf numFmtId="164" fontId="13" fillId="0" borderId="44" xfId="0" applyNumberFormat="1" applyFont="1" applyFill="1" applyBorder="1" applyAlignment="1" applyProtection="1">
      <alignment horizontal="left" vertical="center"/>
      <protection locked="0" hidden="1"/>
    </xf>
    <xf numFmtId="0" fontId="13" fillId="0" borderId="44" xfId="0" applyNumberFormat="1" applyFont="1" applyFill="1" applyBorder="1" applyAlignment="1" applyProtection="1">
      <alignment horizontal="left" vertical="center"/>
      <protection locked="0" hidden="1"/>
    </xf>
    <xf numFmtId="0" fontId="13" fillId="0" borderId="34" xfId="0" applyNumberFormat="1" applyFont="1" applyFill="1" applyBorder="1" applyAlignment="1" applyProtection="1">
      <alignment horizontal="left" vertical="center"/>
      <protection locked="0" hidden="1"/>
    </xf>
    <xf numFmtId="0" fontId="13" fillId="0" borderId="45" xfId="0" applyNumberFormat="1" applyFont="1" applyFill="1" applyBorder="1" applyAlignment="1" applyProtection="1">
      <alignment horizontal="left" vertical="center"/>
      <protection locked="0" hidden="1"/>
    </xf>
    <xf numFmtId="0" fontId="3" fillId="0" borderId="25" xfId="0" applyFont="1" applyBorder="1" applyAlignment="1" applyProtection="1">
      <alignment horizontal="center" vertical="center" textRotation="90"/>
      <protection hidden="1"/>
    </xf>
    <xf numFmtId="0" fontId="3" fillId="0" borderId="24" xfId="0" applyFont="1" applyBorder="1" applyAlignment="1" applyProtection="1">
      <alignment horizontal="center" vertical="center" textRotation="90"/>
      <protection hidden="1"/>
    </xf>
    <xf numFmtId="0" fontId="3" fillId="0" borderId="51" xfId="0" applyFont="1" applyBorder="1" applyAlignment="1" applyProtection="1">
      <alignment horizontal="center" vertical="center" textRotation="90"/>
      <protection hidden="1"/>
    </xf>
    <xf numFmtId="0" fontId="48" fillId="0" borderId="18" xfId="0" applyFont="1" applyBorder="1" applyAlignment="1" applyProtection="1">
      <alignment horizontal="center" vertical="center"/>
      <protection hidden="1"/>
    </xf>
    <xf numFmtId="0" fontId="48" fillId="0" borderId="5" xfId="0" applyFont="1" applyBorder="1" applyAlignment="1" applyProtection="1">
      <alignment horizontal="center" vertical="center"/>
      <protection hidden="1"/>
    </xf>
    <xf numFmtId="0" fontId="61" fillId="11" borderId="12" xfId="0" applyFont="1" applyFill="1" applyBorder="1" applyAlignment="1" applyProtection="1">
      <alignment horizontal="center" vertical="center" wrapText="1" readingOrder="1"/>
      <protection hidden="1"/>
    </xf>
    <xf numFmtId="0" fontId="61" fillId="11" borderId="3" xfId="0" applyFont="1" applyFill="1" applyBorder="1" applyAlignment="1" applyProtection="1">
      <alignment horizontal="center" vertical="center" wrapText="1" readingOrder="1"/>
      <protection hidden="1"/>
    </xf>
    <xf numFmtId="0" fontId="61" fillId="11" borderId="5" xfId="0" applyFont="1" applyFill="1" applyBorder="1" applyAlignment="1" applyProtection="1">
      <alignment horizontal="center" vertical="center" wrapText="1" readingOrder="1"/>
      <protection hidden="1"/>
    </xf>
    <xf numFmtId="0" fontId="61" fillId="11" borderId="1" xfId="0" applyFont="1" applyFill="1" applyBorder="1" applyAlignment="1" applyProtection="1">
      <alignment horizontal="center" vertical="center" wrapText="1" readingOrder="1"/>
      <protection hidden="1"/>
    </xf>
    <xf numFmtId="0" fontId="61" fillId="11" borderId="0" xfId="0" applyFont="1" applyFill="1" applyBorder="1" applyAlignment="1" applyProtection="1">
      <alignment horizontal="center" vertical="center" wrapText="1" readingOrder="1"/>
      <protection hidden="1"/>
    </xf>
    <xf numFmtId="0" fontId="61" fillId="11" borderId="2" xfId="0" applyFont="1" applyFill="1" applyBorder="1" applyAlignment="1" applyProtection="1">
      <alignment horizontal="center" vertical="center" wrapText="1" readingOrder="1"/>
      <protection hidden="1"/>
    </xf>
    <xf numFmtId="0" fontId="61" fillId="11" borderId="21" xfId="0" applyFont="1" applyFill="1" applyBorder="1" applyAlignment="1" applyProtection="1">
      <alignment horizontal="center" vertical="center" wrapText="1" readingOrder="1"/>
      <protection hidden="1"/>
    </xf>
    <xf numFmtId="0" fontId="61" fillId="11" borderId="15" xfId="0" applyFont="1" applyFill="1" applyBorder="1" applyAlignment="1" applyProtection="1">
      <alignment horizontal="center" vertical="center" wrapText="1" readingOrder="1"/>
      <protection hidden="1"/>
    </xf>
    <xf numFmtId="0" fontId="61" fillId="11" borderId="17" xfId="0" applyFont="1" applyFill="1" applyBorder="1" applyAlignment="1" applyProtection="1">
      <alignment horizontal="center" vertical="center" wrapText="1" readingOrder="1"/>
      <protection hidden="1"/>
    </xf>
    <xf numFmtId="171" fontId="13" fillId="15" borderId="34" xfId="0" applyNumberFormat="1" applyFont="1" applyFill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wrapText="1"/>
      <protection hidden="1"/>
    </xf>
    <xf numFmtId="0" fontId="5" fillId="0" borderId="17" xfId="0" applyFont="1" applyBorder="1" applyAlignment="1" applyProtection="1">
      <alignment horizontal="center" wrapText="1"/>
      <protection hidden="1"/>
    </xf>
    <xf numFmtId="0" fontId="6" fillId="0" borderId="3" xfId="0" applyFont="1" applyBorder="1" applyAlignment="1" applyProtection="1">
      <alignment horizontal="center" wrapText="1"/>
      <protection hidden="1"/>
    </xf>
    <xf numFmtId="0" fontId="6" fillId="0" borderId="5" xfId="0" applyFont="1" applyBorder="1" applyAlignment="1" applyProtection="1">
      <alignment horizontal="center" wrapText="1"/>
      <protection hidden="1"/>
    </xf>
    <xf numFmtId="0" fontId="6" fillId="0" borderId="0" xfId="0" applyFont="1" applyBorder="1" applyAlignment="1" applyProtection="1">
      <alignment horizontal="center" wrapText="1"/>
      <protection hidden="1"/>
    </xf>
    <xf numFmtId="0" fontId="6" fillId="0" borderId="2" xfId="0" applyFont="1" applyBorder="1" applyAlignment="1" applyProtection="1">
      <alignment horizontal="center" wrapText="1"/>
      <protection hidden="1"/>
    </xf>
    <xf numFmtId="170" fontId="38" fillId="0" borderId="9" xfId="0" applyNumberFormat="1" applyFont="1" applyBorder="1" applyAlignment="1" applyProtection="1">
      <alignment horizontal="center" vertical="center"/>
      <protection hidden="1"/>
    </xf>
    <xf numFmtId="170" fontId="38" fillId="0" borderId="7" xfId="0" applyNumberFormat="1" applyFont="1" applyBorder="1" applyAlignment="1" applyProtection="1">
      <alignment horizontal="center" vertical="center"/>
      <protection hidden="1"/>
    </xf>
    <xf numFmtId="170" fontId="38" fillId="0" borderId="10" xfId="0" applyNumberFormat="1" applyFont="1" applyBorder="1" applyAlignment="1" applyProtection="1">
      <alignment horizontal="center" vertical="center"/>
      <protection hidden="1"/>
    </xf>
    <xf numFmtId="170" fontId="38" fillId="0" borderId="11" xfId="0" applyNumberFormat="1" applyFont="1" applyBorder="1" applyAlignment="1" applyProtection="1">
      <alignment horizontal="center" vertical="center"/>
      <protection hidden="1"/>
    </xf>
    <xf numFmtId="170" fontId="38" fillId="0" borderId="0" xfId="0" applyNumberFormat="1" applyFont="1" applyBorder="1" applyAlignment="1" applyProtection="1">
      <alignment horizontal="center" vertical="center"/>
      <protection hidden="1"/>
    </xf>
    <xf numFmtId="170" fontId="38" fillId="0" borderId="2" xfId="0" applyNumberFormat="1" applyFont="1" applyBorder="1" applyAlignment="1" applyProtection="1">
      <alignment horizontal="center" vertical="center"/>
      <protection hidden="1"/>
    </xf>
    <xf numFmtId="170" fontId="38" fillId="0" borderId="36" xfId="0" applyNumberFormat="1" applyFont="1" applyBorder="1" applyAlignment="1" applyProtection="1">
      <alignment horizontal="center" vertical="center"/>
      <protection hidden="1"/>
    </xf>
    <xf numFmtId="170" fontId="38" fillId="0" borderId="15" xfId="0" applyNumberFormat="1" applyFont="1" applyBorder="1" applyAlignment="1" applyProtection="1">
      <alignment horizontal="center" vertical="center"/>
      <protection hidden="1"/>
    </xf>
    <xf numFmtId="170" fontId="38" fillId="0" borderId="17" xfId="0" applyNumberFormat="1" applyFont="1" applyBorder="1" applyAlignment="1" applyProtection="1">
      <alignment horizontal="center" vertical="center"/>
      <protection hidden="1"/>
    </xf>
    <xf numFmtId="0" fontId="39" fillId="0" borderId="12" xfId="0" applyFont="1" applyBorder="1" applyAlignment="1" applyProtection="1">
      <alignment horizontal="center" vertical="center" wrapText="1"/>
      <protection hidden="1"/>
    </xf>
    <xf numFmtId="0" fontId="39" fillId="0" borderId="3" xfId="0" applyFont="1" applyBorder="1" applyAlignment="1" applyProtection="1">
      <alignment horizontal="center" vertical="center" wrapText="1"/>
      <protection hidden="1"/>
    </xf>
    <xf numFmtId="0" fontId="39" fillId="0" borderId="4" xfId="0" applyFont="1" applyBorder="1" applyAlignment="1" applyProtection="1">
      <alignment horizontal="center" vertical="center" wrapText="1"/>
      <protection hidden="1"/>
    </xf>
    <xf numFmtId="0" fontId="39" fillId="0" borderId="37" xfId="0" applyFont="1" applyBorder="1" applyAlignment="1" applyProtection="1">
      <alignment horizontal="center" vertical="center" wrapText="1"/>
      <protection hidden="1"/>
    </xf>
    <xf numFmtId="0" fontId="39" fillId="0" borderId="34" xfId="0" applyFont="1" applyBorder="1" applyAlignment="1" applyProtection="1">
      <alignment horizontal="center" vertical="center" wrapText="1"/>
      <protection hidden="1"/>
    </xf>
    <xf numFmtId="0" fontId="39" fillId="0" borderId="45" xfId="0" applyFont="1" applyBorder="1" applyAlignment="1" applyProtection="1">
      <alignment horizontal="center" vertical="center" wrapText="1"/>
      <protection hidden="1"/>
    </xf>
    <xf numFmtId="0" fontId="13" fillId="0" borderId="15" xfId="0" applyFont="1" applyBorder="1" applyAlignment="1" applyProtection="1">
      <alignment horizontal="left" vertical="center"/>
      <protection locked="0" hidden="1"/>
    </xf>
    <xf numFmtId="0" fontId="75" fillId="0" borderId="41" xfId="0" applyFont="1" applyBorder="1" applyAlignment="1" applyProtection="1">
      <alignment horizontal="center" vertical="center" wrapText="1"/>
      <protection hidden="1"/>
    </xf>
    <xf numFmtId="0" fontId="75" fillId="0" borderId="42" xfId="0" applyFont="1" applyBorder="1" applyAlignment="1" applyProtection="1">
      <alignment horizontal="center" vertical="center" wrapText="1"/>
      <protection hidden="1"/>
    </xf>
    <xf numFmtId="0" fontId="75" fillId="0" borderId="43" xfId="0" applyFont="1" applyBorder="1" applyAlignment="1" applyProtection="1">
      <alignment horizontal="center" vertical="center" wrapText="1"/>
      <protection hidden="1"/>
    </xf>
    <xf numFmtId="0" fontId="75" fillId="0" borderId="26" xfId="0" applyFont="1" applyBorder="1" applyAlignment="1" applyProtection="1">
      <alignment horizontal="center" vertical="center" wrapText="1"/>
      <protection hidden="1"/>
    </xf>
    <xf numFmtId="0" fontId="75" fillId="0" borderId="0" xfId="0" applyFont="1" applyBorder="1" applyAlignment="1" applyProtection="1">
      <alignment horizontal="center" vertical="center" wrapText="1"/>
      <protection hidden="1"/>
    </xf>
    <xf numFmtId="0" fontId="75" fillId="0" borderId="27" xfId="0" applyFont="1" applyBorder="1" applyAlignment="1" applyProtection="1">
      <alignment horizontal="center" vertical="center" wrapText="1"/>
      <protection hidden="1"/>
    </xf>
    <xf numFmtId="49" fontId="42" fillId="0" borderId="49" xfId="0" applyNumberFormat="1" applyFont="1" applyBorder="1" applyAlignment="1" applyProtection="1">
      <alignment horizontal="center" vertical="center"/>
      <protection locked="0" hidden="1"/>
    </xf>
    <xf numFmtId="49" fontId="42" fillId="0" borderId="50" xfId="0" applyNumberFormat="1" applyFont="1" applyBorder="1" applyAlignment="1" applyProtection="1">
      <alignment horizontal="center" vertical="center"/>
      <protection locked="0" hidden="1"/>
    </xf>
    <xf numFmtId="0" fontId="13" fillId="0" borderId="35" xfId="0" applyFont="1" applyBorder="1" applyAlignment="1" applyProtection="1">
      <alignment horizontal="left" vertical="center"/>
      <protection locked="0" hidden="1"/>
    </xf>
    <xf numFmtId="164" fontId="13" fillId="15" borderId="37" xfId="0" applyNumberFormat="1" applyFont="1" applyFill="1" applyBorder="1" applyAlignment="1" applyProtection="1">
      <alignment horizontal="left" vertical="center"/>
      <protection locked="0" hidden="1"/>
    </xf>
    <xf numFmtId="164" fontId="13" fillId="15" borderId="34" xfId="0" applyNumberFormat="1" applyFont="1" applyFill="1" applyBorder="1" applyAlignment="1" applyProtection="1">
      <alignment horizontal="left" vertical="center"/>
      <protection locked="0" hidden="1"/>
    </xf>
    <xf numFmtId="164" fontId="13" fillId="15" borderId="45" xfId="0" applyNumberFormat="1" applyFont="1" applyFill="1" applyBorder="1" applyAlignment="1" applyProtection="1">
      <alignment horizontal="left" vertical="center"/>
      <protection locked="0" hidden="1"/>
    </xf>
    <xf numFmtId="0" fontId="5" fillId="0" borderId="7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horizontal="left" vertical="center"/>
      <protection hidden="1"/>
    </xf>
    <xf numFmtId="0" fontId="45" fillId="0" borderId="13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5" fillId="0" borderId="7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5" fillId="0" borderId="8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5" fillId="0" borderId="1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5" fillId="0" borderId="0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5" fillId="0" borderId="6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5" fillId="0" borderId="21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5" fillId="0" borderId="15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5" fillId="0" borderId="35" xfId="0" applyNumberFormat="1" applyFont="1" applyFill="1" applyBorder="1" applyAlignment="1" applyProtection="1">
      <alignment horizontal="center" vertical="distributed" wrapText="1" readingOrder="1"/>
      <protection hidden="1"/>
    </xf>
    <xf numFmtId="0" fontId="5" fillId="0" borderId="0" xfId="0" applyFont="1" applyBorder="1" applyAlignment="1" applyProtection="1">
      <alignment horizontal="center" wrapText="1"/>
      <protection hidden="1"/>
    </xf>
    <xf numFmtId="0" fontId="5" fillId="0" borderId="2" xfId="0" applyFont="1" applyBorder="1" applyAlignment="1" applyProtection="1">
      <alignment horizontal="center" wrapText="1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0" fontId="3" fillId="2" borderId="32" xfId="0" applyFont="1" applyFill="1" applyBorder="1" applyAlignment="1" applyProtection="1">
      <alignment horizontal="right" vertical="center"/>
      <protection hidden="1"/>
    </xf>
    <xf numFmtId="0" fontId="3" fillId="2" borderId="23" xfId="0" applyFont="1" applyFill="1" applyBorder="1" applyAlignment="1" applyProtection="1">
      <alignment horizontal="right" vertical="center"/>
      <protection hidden="1"/>
    </xf>
    <xf numFmtId="0" fontId="12" fillId="12" borderId="1" xfId="0" applyFont="1" applyFill="1" applyBorder="1" applyAlignment="1" applyProtection="1">
      <alignment horizontal="center" vertical="center"/>
      <protection hidden="1"/>
    </xf>
    <xf numFmtId="0" fontId="12" fillId="12" borderId="0" xfId="0" applyFont="1" applyFill="1" applyBorder="1" applyAlignment="1" applyProtection="1">
      <alignment horizontal="center" vertical="center"/>
      <protection hidden="1"/>
    </xf>
    <xf numFmtId="0" fontId="45" fillId="0" borderId="0" xfId="0" applyFont="1" applyAlignment="1" applyProtection="1">
      <alignment horizontal="center" vertical="center"/>
      <protection hidden="1"/>
    </xf>
    <xf numFmtId="0" fontId="45" fillId="0" borderId="15" xfId="0" applyFont="1" applyBorder="1" applyAlignment="1" applyProtection="1">
      <alignment horizontal="center" vertical="center"/>
      <protection hidden="1"/>
    </xf>
    <xf numFmtId="0" fontId="45" fillId="0" borderId="11" xfId="0" applyFont="1" applyBorder="1" applyAlignment="1" applyProtection="1">
      <alignment horizontal="center" vertical="center"/>
      <protection hidden="1"/>
    </xf>
    <xf numFmtId="0" fontId="45" fillId="0" borderId="6" xfId="0" applyFont="1" applyBorder="1" applyAlignment="1" applyProtection="1">
      <alignment horizontal="center" vertical="center"/>
      <protection hidden="1"/>
    </xf>
    <xf numFmtId="0" fontId="45" fillId="0" borderId="36" xfId="0" applyFont="1" applyBorder="1" applyAlignment="1" applyProtection="1">
      <alignment horizontal="center" vertical="center"/>
      <protection hidden="1"/>
    </xf>
    <xf numFmtId="0" fontId="45" fillId="0" borderId="35" xfId="0" applyFont="1" applyBorder="1" applyAlignment="1" applyProtection="1">
      <alignment horizontal="center" vertical="center"/>
      <protection hidden="1"/>
    </xf>
    <xf numFmtId="0" fontId="56" fillId="2" borderId="41" xfId="0" applyFont="1" applyFill="1" applyBorder="1" applyAlignment="1" applyProtection="1">
      <alignment horizontal="center" vertical="center"/>
      <protection hidden="1"/>
    </xf>
    <xf numFmtId="0" fontId="56" fillId="2" borderId="42" xfId="0" applyFont="1" applyFill="1" applyBorder="1" applyAlignment="1" applyProtection="1">
      <alignment horizontal="center" vertical="center"/>
      <protection hidden="1"/>
    </xf>
    <xf numFmtId="0" fontId="56" fillId="2" borderId="43" xfId="0" applyFont="1" applyFill="1" applyBorder="1" applyAlignment="1" applyProtection="1">
      <alignment horizontal="center" vertical="center"/>
      <protection hidden="1"/>
    </xf>
    <xf numFmtId="0" fontId="56" fillId="2" borderId="28" xfId="0" applyFont="1" applyFill="1" applyBorder="1" applyAlignment="1" applyProtection="1">
      <alignment horizontal="center" vertical="center"/>
      <protection hidden="1"/>
    </xf>
    <xf numFmtId="0" fontId="56" fillId="2" borderId="29" xfId="0" applyFont="1" applyFill="1" applyBorder="1" applyAlignment="1" applyProtection="1">
      <alignment horizontal="center" vertical="center"/>
      <protection hidden="1"/>
    </xf>
    <xf numFmtId="0" fontId="56" fillId="2" borderId="30" xfId="0" applyFont="1" applyFill="1" applyBorder="1" applyAlignment="1" applyProtection="1">
      <alignment horizontal="center" vertical="center"/>
      <protection hidden="1"/>
    </xf>
    <xf numFmtId="0" fontId="29" fillId="11" borderId="32" xfId="0" applyFont="1" applyFill="1" applyBorder="1" applyAlignment="1" applyProtection="1">
      <alignment horizontal="center"/>
    </xf>
    <xf numFmtId="0" fontId="29" fillId="11" borderId="23" xfId="0" applyFont="1" applyFill="1" applyBorder="1" applyAlignment="1" applyProtection="1">
      <alignment horizontal="center"/>
    </xf>
    <xf numFmtId="0" fontId="29" fillId="11" borderId="33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8" fillId="7" borderId="32" xfId="0" applyFont="1" applyFill="1" applyBorder="1" applyAlignment="1" applyProtection="1">
      <alignment horizontal="center" vertical="center"/>
      <protection hidden="1"/>
    </xf>
    <xf numFmtId="0" fontId="8" fillId="7" borderId="23" xfId="0" applyFont="1" applyFill="1" applyBorder="1" applyAlignment="1" applyProtection="1">
      <alignment horizontal="center" vertical="center"/>
      <protection hidden="1"/>
    </xf>
    <xf numFmtId="0" fontId="8" fillId="7" borderId="33" xfId="0" applyFont="1" applyFill="1" applyBorder="1" applyAlignment="1" applyProtection="1">
      <alignment horizontal="center" vertical="center"/>
      <protection hidden="1"/>
    </xf>
    <xf numFmtId="0" fontId="11" fillId="13" borderId="32" xfId="0" applyFont="1" applyFill="1" applyBorder="1" applyAlignment="1" applyProtection="1">
      <alignment horizontal="center" vertical="center"/>
      <protection hidden="1"/>
    </xf>
    <xf numFmtId="0" fontId="11" fillId="13" borderId="23" xfId="0" applyFont="1" applyFill="1" applyBorder="1" applyAlignment="1" applyProtection="1">
      <alignment horizontal="center" vertical="center"/>
      <protection hidden="1"/>
    </xf>
    <xf numFmtId="0" fontId="11" fillId="13" borderId="33" xfId="0" applyFont="1" applyFill="1" applyBorder="1" applyAlignment="1" applyProtection="1">
      <alignment horizontal="center" vertical="center"/>
      <protection hidden="1"/>
    </xf>
    <xf numFmtId="169" fontId="18" fillId="0" borderId="13" xfId="0" applyNumberFormat="1" applyFont="1" applyBorder="1" applyAlignment="1" applyProtection="1">
      <alignment horizontal="center" vertical="center"/>
      <protection hidden="1"/>
    </xf>
    <xf numFmtId="169" fontId="18" fillId="0" borderId="7" xfId="0" applyNumberFormat="1" applyFont="1" applyBorder="1" applyAlignment="1" applyProtection="1">
      <alignment horizontal="center" vertical="center"/>
      <protection hidden="1"/>
    </xf>
    <xf numFmtId="169" fontId="18" fillId="0" borderId="10" xfId="0" applyNumberFormat="1" applyFont="1" applyBorder="1" applyAlignment="1" applyProtection="1">
      <alignment horizontal="center" vertical="center"/>
      <protection hidden="1"/>
    </xf>
    <xf numFmtId="169" fontId="18" fillId="0" borderId="1" xfId="0" applyNumberFormat="1" applyFont="1" applyBorder="1" applyAlignment="1" applyProtection="1">
      <alignment horizontal="center" vertical="center"/>
      <protection hidden="1"/>
    </xf>
    <xf numFmtId="169" fontId="18" fillId="0" borderId="0" xfId="0" applyNumberFormat="1" applyFont="1" applyBorder="1" applyAlignment="1" applyProtection="1">
      <alignment horizontal="center" vertical="center"/>
      <protection hidden="1"/>
    </xf>
    <xf numFmtId="169" fontId="18" fillId="0" borderId="2" xfId="0" applyNumberFormat="1" applyFont="1" applyBorder="1" applyAlignment="1" applyProtection="1">
      <alignment horizontal="center" vertical="center"/>
      <protection hidden="1"/>
    </xf>
    <xf numFmtId="169" fontId="18" fillId="0" borderId="21" xfId="0" applyNumberFormat="1" applyFont="1" applyBorder="1" applyAlignment="1" applyProtection="1">
      <alignment horizontal="center" vertical="center"/>
      <protection hidden="1"/>
    </xf>
    <xf numFmtId="169" fontId="18" fillId="0" borderId="15" xfId="0" applyNumberFormat="1" applyFont="1" applyBorder="1" applyAlignment="1" applyProtection="1">
      <alignment horizontal="center" vertical="center"/>
      <protection hidden="1"/>
    </xf>
    <xf numFmtId="169" fontId="18" fillId="0" borderId="17" xfId="0" applyNumberFormat="1" applyFont="1" applyBorder="1" applyAlignment="1" applyProtection="1">
      <alignment horizontal="center" vertical="center"/>
      <protection hidden="1"/>
    </xf>
    <xf numFmtId="14" fontId="39" fillId="0" borderId="3" xfId="0" applyNumberFormat="1" applyFont="1" applyBorder="1" applyAlignment="1" applyProtection="1">
      <alignment horizontal="center" vertical="center" wrapText="1"/>
      <protection hidden="1"/>
    </xf>
    <xf numFmtId="14" fontId="39" fillId="0" borderId="5" xfId="0" applyNumberFormat="1" applyFont="1" applyBorder="1" applyAlignment="1" applyProtection="1">
      <alignment horizontal="center" vertical="center" wrapText="1"/>
      <protection hidden="1"/>
    </xf>
    <xf numFmtId="14" fontId="39" fillId="0" borderId="34" xfId="0" applyNumberFormat="1" applyFont="1" applyBorder="1" applyAlignment="1" applyProtection="1">
      <alignment horizontal="center" vertical="center" wrapText="1"/>
      <protection hidden="1"/>
    </xf>
    <xf numFmtId="14" fontId="39" fillId="0" borderId="31" xfId="0" applyNumberFormat="1" applyFont="1" applyBorder="1" applyAlignment="1" applyProtection="1">
      <alignment horizontal="center" vertical="center" wrapText="1"/>
      <protection hidden="1"/>
    </xf>
    <xf numFmtId="14" fontId="39" fillId="0" borderId="12" xfId="0" applyNumberFormat="1" applyFont="1" applyBorder="1" applyAlignment="1" applyProtection="1">
      <alignment horizontal="center" vertical="center" wrapText="1"/>
      <protection hidden="1"/>
    </xf>
    <xf numFmtId="14" fontId="39" fillId="0" borderId="37" xfId="0" applyNumberFormat="1" applyFont="1" applyBorder="1" applyAlignment="1" applyProtection="1">
      <alignment horizontal="center" vertical="center" wrapText="1"/>
      <protection hidden="1"/>
    </xf>
    <xf numFmtId="164" fontId="63" fillId="0" borderId="16" xfId="0" applyNumberFormat="1" applyFont="1" applyBorder="1" applyAlignment="1" applyProtection="1">
      <alignment horizontal="center" vertical="center"/>
      <protection hidden="1"/>
    </xf>
    <xf numFmtId="0" fontId="63" fillId="0" borderId="16" xfId="0" applyFont="1" applyBorder="1" applyAlignment="1" applyProtection="1">
      <alignment horizontal="center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3" fillId="0" borderId="44" xfId="0" applyFont="1" applyBorder="1" applyAlignment="1" applyProtection="1">
      <alignment horizontal="center" vertical="center"/>
      <protection hidden="1"/>
    </xf>
    <xf numFmtId="0" fontId="3" fillId="0" borderId="34" xfId="0" applyFont="1" applyBorder="1" applyAlignment="1" applyProtection="1">
      <alignment horizontal="center" vertical="center"/>
      <protection hidden="1"/>
    </xf>
    <xf numFmtId="0" fontId="3" fillId="0" borderId="45" xfId="0" applyFont="1" applyBorder="1" applyAlignment="1" applyProtection="1">
      <alignment horizontal="center" vertical="center"/>
      <protection hidden="1"/>
    </xf>
    <xf numFmtId="0" fontId="63" fillId="0" borderId="41" xfId="0" applyFont="1" applyBorder="1" applyAlignment="1" applyProtection="1">
      <alignment horizontal="center" vertical="center"/>
      <protection hidden="1"/>
    </xf>
    <xf numFmtId="0" fontId="63" fillId="0" borderId="42" xfId="0" applyFont="1" applyBorder="1" applyAlignment="1" applyProtection="1">
      <alignment horizontal="center" vertical="center"/>
      <protection hidden="1"/>
    </xf>
    <xf numFmtId="0" fontId="63" fillId="0" borderId="43" xfId="0" applyFont="1" applyBorder="1" applyAlignment="1" applyProtection="1">
      <alignment horizontal="center" vertical="center"/>
      <protection hidden="1"/>
    </xf>
    <xf numFmtId="0" fontId="63" fillId="0" borderId="26" xfId="0" applyFont="1" applyBorder="1" applyAlignment="1" applyProtection="1">
      <alignment horizontal="center" vertical="center"/>
      <protection hidden="1"/>
    </xf>
    <xf numFmtId="0" fontId="63" fillId="0" borderId="0" xfId="0" applyFont="1" applyBorder="1" applyAlignment="1" applyProtection="1">
      <alignment horizontal="center" vertical="center"/>
      <protection hidden="1"/>
    </xf>
    <xf numFmtId="0" fontId="63" fillId="0" borderId="27" xfId="0" applyFont="1" applyBorder="1" applyAlignment="1" applyProtection="1">
      <alignment horizontal="center" vertical="center"/>
      <protection hidden="1"/>
    </xf>
    <xf numFmtId="0" fontId="63" fillId="0" borderId="28" xfId="0" applyFont="1" applyBorder="1" applyAlignment="1" applyProtection="1">
      <alignment horizontal="center" vertical="center"/>
      <protection hidden="1"/>
    </xf>
    <xf numFmtId="0" fontId="63" fillId="0" borderId="29" xfId="0" applyFont="1" applyBorder="1" applyAlignment="1" applyProtection="1">
      <alignment horizontal="center" vertical="center"/>
      <protection hidden="1"/>
    </xf>
    <xf numFmtId="0" fontId="63" fillId="0" borderId="30" xfId="0" applyFont="1" applyBorder="1" applyAlignment="1" applyProtection="1">
      <alignment horizontal="center" vertical="center"/>
      <protection hidden="1"/>
    </xf>
    <xf numFmtId="169" fontId="54" fillId="0" borderId="13" xfId="0" applyNumberFormat="1" applyFont="1" applyBorder="1" applyAlignment="1" applyProtection="1">
      <alignment horizontal="center" vertical="center"/>
      <protection hidden="1"/>
    </xf>
    <xf numFmtId="169" fontId="54" fillId="0" borderId="7" xfId="0" applyNumberFormat="1" applyFont="1" applyBorder="1" applyAlignment="1" applyProtection="1">
      <alignment horizontal="center" vertical="center"/>
      <protection hidden="1"/>
    </xf>
    <xf numFmtId="169" fontId="54" fillId="0" borderId="8" xfId="0" applyNumberFormat="1" applyFont="1" applyBorder="1" applyAlignment="1" applyProtection="1">
      <alignment horizontal="center" vertical="center"/>
      <protection hidden="1"/>
    </xf>
    <xf numFmtId="169" fontId="54" fillId="0" borderId="1" xfId="0" applyNumberFormat="1" applyFont="1" applyBorder="1" applyAlignment="1" applyProtection="1">
      <alignment horizontal="center" vertical="center"/>
      <protection hidden="1"/>
    </xf>
    <xf numFmtId="169" fontId="54" fillId="0" borderId="0" xfId="0" applyNumberFormat="1" applyFont="1" applyBorder="1" applyAlignment="1" applyProtection="1">
      <alignment horizontal="center" vertical="center"/>
      <protection hidden="1"/>
    </xf>
    <xf numFmtId="169" fontId="54" fillId="0" borderId="6" xfId="0" applyNumberFormat="1" applyFont="1" applyBorder="1" applyAlignment="1" applyProtection="1">
      <alignment horizontal="center" vertical="center"/>
      <protection hidden="1"/>
    </xf>
    <xf numFmtId="169" fontId="54" fillId="0" borderId="21" xfId="0" applyNumberFormat="1" applyFont="1" applyBorder="1" applyAlignment="1" applyProtection="1">
      <alignment horizontal="center" vertical="center"/>
      <protection hidden="1"/>
    </xf>
    <xf numFmtId="169" fontId="54" fillId="0" borderId="15" xfId="0" applyNumberFormat="1" applyFont="1" applyBorder="1" applyAlignment="1" applyProtection="1">
      <alignment horizontal="center" vertical="center"/>
      <protection hidden="1"/>
    </xf>
    <xf numFmtId="169" fontId="54" fillId="0" borderId="35" xfId="0" applyNumberFormat="1" applyFont="1" applyBorder="1" applyAlignment="1" applyProtection="1">
      <alignment horizontal="center" vertical="center"/>
      <protection hidden="1"/>
    </xf>
    <xf numFmtId="0" fontId="7" fillId="0" borderId="18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7" fillId="0" borderId="34" xfId="0" applyFont="1" applyBorder="1" applyAlignment="1" applyProtection="1">
      <alignment horizontal="center" vertical="center"/>
      <protection hidden="1"/>
    </xf>
    <xf numFmtId="0" fontId="7" fillId="0" borderId="31" xfId="0" applyFont="1" applyBorder="1" applyAlignment="1" applyProtection="1">
      <alignment horizontal="center" vertical="center"/>
      <protection hidden="1"/>
    </xf>
    <xf numFmtId="0" fontId="79" fillId="0" borderId="3" xfId="0" applyFont="1" applyBorder="1" applyAlignment="1" applyProtection="1">
      <alignment horizontal="center" vertical="center" wrapText="1"/>
      <protection hidden="1"/>
    </xf>
    <xf numFmtId="0" fontId="79" fillId="0" borderId="81" xfId="0" applyFont="1" applyBorder="1" applyAlignment="1" applyProtection="1">
      <alignment horizontal="center" vertical="center" wrapText="1"/>
      <protection hidden="1"/>
    </xf>
    <xf numFmtId="0" fontId="79" fillId="0" borderId="0" xfId="0" applyFont="1" applyBorder="1" applyAlignment="1" applyProtection="1">
      <alignment horizontal="center" vertical="center" wrapText="1"/>
      <protection hidden="1"/>
    </xf>
    <xf numFmtId="0" fontId="79" fillId="0" borderId="27" xfId="0" applyFont="1" applyBorder="1" applyAlignment="1" applyProtection="1">
      <alignment horizontal="center" vertical="center" wrapText="1"/>
      <protection hidden="1"/>
    </xf>
    <xf numFmtId="0" fontId="77" fillId="0" borderId="15" xfId="0" applyFont="1" applyBorder="1" applyAlignment="1">
      <alignment horizontal="center" vertical="center"/>
    </xf>
    <xf numFmtId="49" fontId="37" fillId="0" borderId="20" xfId="0" applyNumberFormat="1" applyFont="1" applyFill="1" applyBorder="1" applyAlignment="1" applyProtection="1">
      <alignment horizontal="center" vertical="center"/>
      <protection locked="0"/>
    </xf>
    <xf numFmtId="49" fontId="37" fillId="0" borderId="20" xfId="0" quotePrefix="1" applyNumberFormat="1" applyFont="1" applyFill="1" applyBorder="1" applyAlignment="1" applyProtection="1">
      <alignment horizontal="center" vertical="center"/>
      <protection locked="0"/>
    </xf>
    <xf numFmtId="166" fontId="36" fillId="0" borderId="79" xfId="0" applyNumberFormat="1" applyFont="1" applyFill="1" applyBorder="1" applyAlignment="1" applyProtection="1">
      <alignment horizontal="right" vertical="center"/>
    </xf>
    <xf numFmtId="166" fontId="36" fillId="0" borderId="80" xfId="0" applyNumberFormat="1" applyFont="1" applyFill="1" applyBorder="1" applyAlignment="1" applyProtection="1">
      <alignment horizontal="right" vertical="center"/>
    </xf>
    <xf numFmtId="166" fontId="36" fillId="0" borderId="19" xfId="0" applyNumberFormat="1" applyFont="1" applyFill="1" applyBorder="1" applyAlignment="1" applyProtection="1">
      <alignment horizontal="right" vertical="center"/>
    </xf>
    <xf numFmtId="165" fontId="33" fillId="3" borderId="67" xfId="0" applyNumberFormat="1" applyFont="1" applyFill="1" applyBorder="1" applyAlignment="1" applyProtection="1">
      <alignment horizontal="left" vertical="center"/>
    </xf>
    <xf numFmtId="165" fontId="33" fillId="3" borderId="68" xfId="0" applyNumberFormat="1" applyFont="1" applyFill="1" applyBorder="1" applyAlignment="1" applyProtection="1">
      <alignment horizontal="left" vertical="center"/>
    </xf>
    <xf numFmtId="165" fontId="32" fillId="3" borderId="68" xfId="0" applyNumberFormat="1" applyFont="1" applyFill="1" applyBorder="1" applyAlignment="1" applyProtection="1">
      <alignment horizontal="left" vertical="center"/>
    </xf>
    <xf numFmtId="0" fontId="33" fillId="3" borderId="67" xfId="0" applyFont="1" applyFill="1" applyBorder="1" applyAlignment="1" applyProtection="1">
      <alignment horizontal="center" vertical="center"/>
    </xf>
    <xf numFmtId="0" fontId="33" fillId="3" borderId="68" xfId="0" applyFont="1" applyFill="1" applyBorder="1" applyAlignment="1" applyProtection="1">
      <alignment horizontal="center" vertical="center"/>
    </xf>
    <xf numFmtId="0" fontId="29" fillId="3" borderId="75" xfId="0" applyFont="1" applyFill="1" applyBorder="1" applyAlignment="1" applyProtection="1">
      <alignment horizontal="center" vertical="center" textRotation="90"/>
    </xf>
    <xf numFmtId="166" fontId="36" fillId="0" borderId="80" xfId="0" applyNumberFormat="1" applyFont="1" applyFill="1" applyBorder="1" applyAlignment="1" applyProtection="1">
      <alignment horizontal="right" vertical="center"/>
      <protection locked="0"/>
    </xf>
    <xf numFmtId="166" fontId="36" fillId="0" borderId="19" xfId="0" applyNumberFormat="1" applyFont="1" applyFill="1" applyBorder="1" applyAlignment="1" applyProtection="1">
      <alignment horizontal="right" vertical="center"/>
      <protection locked="0"/>
    </xf>
    <xf numFmtId="166" fontId="36" fillId="0" borderId="20" xfId="0" applyNumberFormat="1" applyFont="1" applyFill="1" applyBorder="1" applyAlignment="1" applyProtection="1">
      <alignment horizontal="right" vertical="center"/>
      <protection locked="0"/>
    </xf>
    <xf numFmtId="14" fontId="36" fillId="0" borderId="80" xfId="0" applyNumberFormat="1" applyFont="1" applyFill="1" applyBorder="1" applyAlignment="1" applyProtection="1">
      <alignment horizontal="right" vertical="center"/>
    </xf>
    <xf numFmtId="14" fontId="36" fillId="0" borderId="19" xfId="0" applyNumberFormat="1" applyFont="1" applyFill="1" applyBorder="1" applyAlignment="1" applyProtection="1">
      <alignment horizontal="right" vertical="center"/>
    </xf>
    <xf numFmtId="0" fontId="31" fillId="3" borderId="68" xfId="0" applyFont="1" applyFill="1" applyBorder="1" applyAlignment="1" applyProtection="1">
      <alignment horizontal="center" vertical="center"/>
    </xf>
    <xf numFmtId="0" fontId="31" fillId="3" borderId="69" xfId="0" applyFont="1" applyFill="1" applyBorder="1" applyAlignment="1" applyProtection="1">
      <alignment horizontal="center" vertical="center"/>
    </xf>
    <xf numFmtId="0" fontId="31" fillId="3" borderId="77" xfId="0" applyFont="1" applyFill="1" applyBorder="1" applyAlignment="1" applyProtection="1">
      <alignment horizontal="center" vertical="center" wrapText="1"/>
    </xf>
    <xf numFmtId="0" fontId="16" fillId="2" borderId="52" xfId="0" applyFont="1" applyFill="1" applyBorder="1" applyAlignment="1" applyProtection="1">
      <alignment horizontal="center" vertical="center"/>
    </xf>
    <xf numFmtId="0" fontId="16" fillId="2" borderId="78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 wrapText="1"/>
    </xf>
    <xf numFmtId="0" fontId="27" fillId="0" borderId="16" xfId="0" applyNumberFormat="1" applyFont="1" applyFill="1" applyBorder="1" applyAlignment="1" applyProtection="1">
      <alignment horizontal="left" vertical="center"/>
      <protection locked="0"/>
    </xf>
    <xf numFmtId="0" fontId="11" fillId="14" borderId="12" xfId="0" applyFont="1" applyFill="1" applyBorder="1" applyAlignment="1" applyProtection="1">
      <alignment horizontal="center" vertical="center"/>
    </xf>
    <xf numFmtId="0" fontId="8" fillId="14" borderId="3" xfId="0" applyFont="1" applyFill="1" applyBorder="1" applyAlignment="1" applyProtection="1">
      <alignment horizontal="center" vertical="center"/>
    </xf>
    <xf numFmtId="0" fontId="8" fillId="14" borderId="5" xfId="0" applyFont="1" applyFill="1" applyBorder="1" applyAlignment="1" applyProtection="1">
      <alignment horizontal="center" vertical="center"/>
    </xf>
    <xf numFmtId="0" fontId="20" fillId="8" borderId="12" xfId="0" applyFont="1" applyFill="1" applyBorder="1" applyAlignment="1" applyProtection="1">
      <alignment horizontal="center" vertical="center"/>
    </xf>
    <xf numFmtId="0" fontId="20" fillId="8" borderId="3" xfId="0" applyFont="1" applyFill="1" applyBorder="1" applyAlignment="1" applyProtection="1">
      <alignment horizontal="center" vertical="center"/>
    </xf>
    <xf numFmtId="0" fontId="20" fillId="8" borderId="5" xfId="0" applyFont="1" applyFill="1" applyBorder="1" applyAlignment="1" applyProtection="1">
      <alignment horizontal="center" vertical="center"/>
    </xf>
    <xf numFmtId="0" fontId="11" fillId="14" borderId="25" xfId="0" applyFont="1" applyFill="1" applyBorder="1" applyAlignment="1" applyProtection="1">
      <alignment horizontal="center" vertical="center"/>
    </xf>
    <xf numFmtId="0" fontId="8" fillId="14" borderId="25" xfId="0" applyFont="1" applyFill="1" applyBorder="1" applyAlignment="1" applyProtection="1">
      <alignment horizontal="center" vertical="center"/>
    </xf>
    <xf numFmtId="0" fontId="19" fillId="0" borderId="16" xfId="2" applyFill="1" applyBorder="1" applyAlignment="1" applyProtection="1">
      <alignment horizontal="center" vertical="center"/>
    </xf>
    <xf numFmtId="0" fontId="28" fillId="0" borderId="16" xfId="0" applyFont="1" applyFill="1" applyBorder="1" applyAlignment="1" applyProtection="1">
      <alignment horizontal="center" vertical="center"/>
    </xf>
    <xf numFmtId="0" fontId="6" fillId="6" borderId="9" xfId="0" applyFont="1" applyFill="1" applyBorder="1" applyAlignment="1" applyProtection="1">
      <alignment horizontal="left" vertical="center" wrapText="1"/>
    </xf>
    <xf numFmtId="0" fontId="6" fillId="6" borderId="7" xfId="0" applyFont="1" applyFill="1" applyBorder="1" applyAlignment="1" applyProtection="1">
      <alignment horizontal="left" vertical="center" wrapText="1"/>
    </xf>
    <xf numFmtId="0" fontId="6" fillId="6" borderId="70" xfId="0" applyFont="1" applyFill="1" applyBorder="1" applyAlignment="1" applyProtection="1">
      <alignment horizontal="left" vertical="center" wrapText="1"/>
    </xf>
    <xf numFmtId="0" fontId="6" fillId="6" borderId="72" xfId="0" applyFont="1" applyFill="1" applyBorder="1" applyAlignment="1" applyProtection="1">
      <alignment horizontal="left" vertical="center" wrapText="1"/>
    </xf>
    <xf numFmtId="0" fontId="6" fillId="6" borderId="73" xfId="0" applyFont="1" applyFill="1" applyBorder="1" applyAlignment="1" applyProtection="1">
      <alignment horizontal="left" vertical="center" wrapText="1"/>
    </xf>
    <xf numFmtId="0" fontId="6" fillId="6" borderId="74" xfId="0" applyFont="1" applyFill="1" applyBorder="1" applyAlignment="1" applyProtection="1">
      <alignment horizontal="left" vertical="center" wrapText="1"/>
    </xf>
    <xf numFmtId="0" fontId="12" fillId="3" borderId="67" xfId="0" applyFont="1" applyFill="1" applyBorder="1" applyAlignment="1" applyProtection="1">
      <alignment horizontal="center" vertical="center"/>
    </xf>
    <xf numFmtId="0" fontId="12" fillId="3" borderId="68" xfId="0" applyFont="1" applyFill="1" applyBorder="1" applyAlignment="1" applyProtection="1">
      <alignment horizontal="center" vertical="center"/>
    </xf>
    <xf numFmtId="0" fontId="12" fillId="3" borderId="69" xfId="0" applyFont="1" applyFill="1" applyBorder="1" applyAlignment="1" applyProtection="1">
      <alignment horizontal="center" vertical="center"/>
    </xf>
    <xf numFmtId="0" fontId="29" fillId="3" borderId="16" xfId="0" applyFont="1" applyFill="1" applyBorder="1" applyAlignment="1" applyProtection="1">
      <alignment horizontal="center" vertical="center" textRotation="90"/>
    </xf>
    <xf numFmtId="0" fontId="27" fillId="0" borderId="16" xfId="0" applyNumberFormat="1" applyFont="1" applyFill="1" applyBorder="1" applyAlignment="1" applyProtection="1">
      <alignment horizontal="left" vertical="center"/>
    </xf>
    <xf numFmtId="0" fontId="82" fillId="2" borderId="3" xfId="0" applyFont="1" applyFill="1" applyBorder="1" applyAlignment="1" applyProtection="1">
      <alignment horizontal="center" vertical="center" wrapText="1"/>
    </xf>
    <xf numFmtId="0" fontId="82" fillId="2" borderId="5" xfId="0" applyFont="1" applyFill="1" applyBorder="1" applyAlignment="1" applyProtection="1">
      <alignment horizontal="center" vertical="center" wrapText="1"/>
    </xf>
    <xf numFmtId="0" fontId="82" fillId="2" borderId="15" xfId="0" applyFont="1" applyFill="1" applyBorder="1" applyAlignment="1" applyProtection="1">
      <alignment horizontal="center" vertical="center" wrapText="1"/>
    </xf>
    <xf numFmtId="0" fontId="82" fillId="2" borderId="17" xfId="0" applyFont="1" applyFill="1" applyBorder="1" applyAlignment="1" applyProtection="1">
      <alignment horizontal="center" vertical="center" wrapText="1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6" fillId="6" borderId="44" xfId="0" applyFont="1" applyFill="1" applyBorder="1" applyAlignment="1" applyProtection="1">
      <alignment horizontal="left" vertical="center" wrapText="1"/>
    </xf>
    <xf numFmtId="0" fontId="6" fillId="6" borderId="34" xfId="0" applyFont="1" applyFill="1" applyBorder="1" applyAlignment="1" applyProtection="1">
      <alignment horizontal="left" vertical="center" wrapText="1"/>
    </xf>
    <xf numFmtId="0" fontId="6" fillId="6" borderId="71" xfId="0" applyFont="1" applyFill="1" applyBorder="1" applyAlignment="1" applyProtection="1">
      <alignment horizontal="left" vertical="center" wrapText="1"/>
    </xf>
    <xf numFmtId="0" fontId="16" fillId="2" borderId="62" xfId="0" applyFont="1" applyFill="1" applyBorder="1" applyAlignment="1" applyProtection="1">
      <alignment horizontal="center" vertical="center"/>
    </xf>
    <xf numFmtId="0" fontId="6" fillId="6" borderId="18" xfId="0" applyFont="1" applyFill="1" applyBorder="1" applyAlignment="1" applyProtection="1">
      <alignment horizontal="left" vertical="center" wrapText="1"/>
    </xf>
    <xf numFmtId="0" fontId="6" fillId="6" borderId="3" xfId="0" applyFont="1" applyFill="1" applyBorder="1" applyAlignment="1" applyProtection="1">
      <alignment horizontal="left" vertical="center" wrapText="1"/>
    </xf>
    <xf numFmtId="0" fontId="6" fillId="6" borderId="76" xfId="0" applyFont="1" applyFill="1" applyBorder="1" applyAlignment="1" applyProtection="1">
      <alignment horizontal="left" vertical="center" wrapText="1"/>
    </xf>
    <xf numFmtId="0" fontId="16" fillId="2" borderId="60" xfId="0" applyFont="1" applyFill="1" applyBorder="1" applyAlignment="1" applyProtection="1">
      <alignment horizontal="center" vertical="center"/>
    </xf>
    <xf numFmtId="0" fontId="16" fillId="0" borderId="15" xfId="0" applyFont="1" applyBorder="1" applyAlignment="1">
      <alignment horizontal="left" vertical="center"/>
    </xf>
    <xf numFmtId="0" fontId="22" fillId="0" borderId="3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</cellXfs>
  <cellStyles count="3">
    <cellStyle name="Euro" xfId="1"/>
    <cellStyle name="Hipervínculo" xfId="2" builtinId="8"/>
    <cellStyle name="Normal" xfId="0" builtinId="0"/>
  </cellStyles>
  <dxfs count="29"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13"/>
        </patternFill>
      </fill>
    </dxf>
    <dxf>
      <fill>
        <patternFill patternType="gray125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13"/>
        </patternFill>
      </fill>
    </dxf>
    <dxf>
      <fill>
        <patternFill patternType="gray125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43"/>
        </patternFill>
      </fill>
    </dxf>
    <dxf>
      <fill>
        <patternFill patternType="solid">
          <bgColor indexed="13"/>
        </patternFill>
      </fill>
    </dxf>
    <dxf>
      <fill>
        <patternFill>
          <bgColor indexed="34"/>
        </patternFill>
      </fill>
    </dxf>
    <dxf>
      <font>
        <condense val="0"/>
        <extend val="0"/>
        <color indexed="43"/>
      </font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43"/>
      </font>
    </dxf>
    <dxf>
      <fill>
        <patternFill>
          <bgColor indexed="13"/>
        </patternFill>
      </fill>
    </dxf>
    <dxf>
      <font>
        <condense val="0"/>
        <extend val="0"/>
        <color indexed="43"/>
      </font>
    </dxf>
    <dxf>
      <font>
        <condense val="0"/>
        <extend val="0"/>
        <color auto="1"/>
      </font>
    </dxf>
    <dxf>
      <fill>
        <patternFill patternType="gray125"/>
      </fill>
    </dxf>
    <dxf>
      <font>
        <condense val="0"/>
        <extend val="0"/>
        <color indexed="9"/>
      </font>
      <fill>
        <patternFill patternType="solid"/>
      </fill>
    </dxf>
    <dxf>
      <font>
        <condense val="0"/>
        <extend val="0"/>
        <color indexed="9"/>
      </font>
    </dxf>
    <dxf>
      <fill>
        <patternFill>
          <bgColor indexed="4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strike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ill>
        <patternFill>
          <bgColor indexed="13"/>
        </patternFill>
      </fill>
    </dxf>
    <dxf>
      <font>
        <condense val="0"/>
        <extend val="0"/>
        <color indexed="43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9" dropStyle="combo" dx="15" fmlaLink="' Derechos de Inscripción '!$C$16" fmlaRange="' Datos de Organizadores '!$B$3:$M$28" sel="6" val="0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Radio" checked="Checked" firstButton="1" fmlaLink="Publicidad" lockText="1" noThreeD="1"/>
</file>

<file path=xl/ctrlProps/ctrlProp2.xml><?xml version="1.0" encoding="utf-8"?>
<formControlPr xmlns="http://schemas.microsoft.com/office/spreadsheetml/2009/9/main" objectType="CheckBox" fmlaLink="Blanco" lockText="1" noThreeD="1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CheckBox" checked="Checked" fmlaLink="'HOJA EXPORTACION'!$V$3" lockText="1" noThreeD="1"/>
</file>

<file path=xl/ctrlProps/ctrlProp22.xml><?xml version="1.0" encoding="utf-8"?>
<formControlPr xmlns="http://schemas.microsoft.com/office/spreadsheetml/2009/9/main" objectType="CheckBox" fmlaLink="'HOJA EXPORTACION'!$J$3" lockText="1" noThreeD="1"/>
</file>

<file path=xl/ctrlProps/ctrlProp23.xml><?xml version="1.0" encoding="utf-8"?>
<formControlPr xmlns="http://schemas.microsoft.com/office/spreadsheetml/2009/9/main" objectType="Drop" dropLines="11" dropStyle="combo" dx="15" fmlaLink="' Derechos de Inscripción '!$C$16" fmlaRange="' Datos de Organizadores '!$B$3:$J$30" sel="6" val="0"/>
</file>

<file path=xl/ctrlProps/ctrlProp3.xml><?xml version="1.0" encoding="utf-8"?>
<formControlPr xmlns="http://schemas.microsoft.com/office/spreadsheetml/2009/9/main" objectType="Drop" dropLines="49" dropStyle="combo" dx="15" fmlaLink="' Datos de Organizadores '!$P$31" fmlaRange="' Datos de Organizadores '!$L$41:$L$60" noThreeD="1" sel="1" val="0"/>
</file>

<file path=xl/ctrlProps/ctrlProp4.xml><?xml version="1.0" encoding="utf-8"?>
<formControlPr xmlns="http://schemas.microsoft.com/office/spreadsheetml/2009/9/main" objectType="Radio" firstButton="1" fmlaLink="Turbo" lockText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</xdr:colOff>
      <xdr:row>75</xdr:row>
      <xdr:rowOff>50800</xdr:rowOff>
    </xdr:from>
    <xdr:to>
      <xdr:col>32</xdr:col>
      <xdr:colOff>50800</xdr:colOff>
      <xdr:row>81</xdr:row>
      <xdr:rowOff>144</xdr:rowOff>
    </xdr:to>
    <xdr:sp macro="" textlink="">
      <xdr:nvSpPr>
        <xdr:cNvPr id="1281" name="Rectangle 223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Arrowheads="1"/>
        </xdr:cNvSpPr>
      </xdr:nvSpPr>
      <xdr:spPr bwMode="auto">
        <a:xfrm>
          <a:off x="7340600" y="11366500"/>
          <a:ext cx="774700" cy="508000"/>
        </a:xfrm>
        <a:prstGeom prst="rect">
          <a:avLst/>
        </a:prstGeom>
        <a:noFill/>
        <a:ln w="2540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38100</xdr:colOff>
          <xdr:row>77</xdr:row>
          <xdr:rowOff>0</xdr:rowOff>
        </xdr:from>
        <xdr:to>
          <xdr:col>32</xdr:col>
          <xdr:colOff>50800</xdr:colOff>
          <xdr:row>81</xdr:row>
          <xdr:rowOff>0</xdr:rowOff>
        </xdr:to>
        <xdr:grpSp>
          <xdr:nvGrpSpPr>
            <xdr:cNvPr id="1860" name="Group 224">
              <a:extLs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381750" y="10067925"/>
              <a:ext cx="669925" cy="495300"/>
              <a:chOff x="671" y="1204"/>
              <a:chExt cx="70" cy="55"/>
            </a:xfrm>
          </xdr:grpSpPr>
          <xdr:sp macro="" textlink="">
            <xdr:nvSpPr>
              <xdr:cNvPr id="1244" name="Cuadro de grupo 220" hidden="1">
                <a:extLst>
                  <a:ext uri="{63B3BB69-23CF-44E3-9099-C40C66FF867C}">
                    <a14:compatExt spid="_x0000_s1244"/>
                  </a:ext>
                  <a:ext uri="{FF2B5EF4-FFF2-40B4-BE49-F238E27FC236}">
                    <a16:creationId xmlns:a16="http://schemas.microsoft.com/office/drawing/2014/main" id="{00000000-0008-0000-0000-0000DC040000}"/>
                  </a:ext>
                </a:extLst>
              </xdr:cNvPr>
              <xdr:cNvSpPr/>
            </xdr:nvSpPr>
            <xdr:spPr bwMode="auto">
              <a:xfrm>
                <a:off x="671" y="1204"/>
                <a:ext cx="70" cy="55"/>
              </a:xfrm>
              <a:prstGeom prst="rect">
                <a:avLst/>
              </a:prstGeom>
              <a:noFill/>
              <a:ln w="25400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</xdr:sp>
          <xdr:sp macro="" textlink="">
            <xdr:nvSpPr>
              <xdr:cNvPr id="1245" name="Botón de opción 221" hidden="1">
                <a:extLst>
                  <a:ext uri="{63B3BB69-23CF-44E3-9099-C40C66FF867C}">
                    <a14:compatExt spid="_x0000_s1245"/>
                  </a:ext>
                  <a:ext uri="{FF2B5EF4-FFF2-40B4-BE49-F238E27FC236}">
                    <a16:creationId xmlns:a16="http://schemas.microsoft.com/office/drawing/2014/main" id="{00000000-0008-0000-0000-0000DD040000}"/>
                  </a:ext>
                </a:extLst>
              </xdr:cNvPr>
              <xdr:cNvSpPr/>
            </xdr:nvSpPr>
            <xdr:spPr bwMode="auto">
              <a:xfrm>
                <a:off x="675" y="1213"/>
                <a:ext cx="40" cy="17"/>
              </a:xfrm>
              <a:prstGeom prst="rect">
                <a:avLst/>
              </a:prstGeom>
              <a:noFill/>
              <a:ln w="25400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E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SI</a:t>
                </a:r>
              </a:p>
            </xdr:txBody>
          </xdr:sp>
          <xdr:sp macro="" textlink="">
            <xdr:nvSpPr>
              <xdr:cNvPr id="1246" name="Botón de opción 222" hidden="1">
                <a:extLst>
                  <a:ext uri="{63B3BB69-23CF-44E3-9099-C40C66FF867C}">
                    <a14:compatExt spid="_x0000_s1246"/>
                  </a:ext>
                  <a:ext uri="{FF2B5EF4-FFF2-40B4-BE49-F238E27FC236}">
                    <a16:creationId xmlns:a16="http://schemas.microsoft.com/office/drawing/2014/main" id="{00000000-0008-0000-0000-0000DE040000}"/>
                  </a:ext>
                </a:extLst>
              </xdr:cNvPr>
              <xdr:cNvSpPr/>
            </xdr:nvSpPr>
            <xdr:spPr bwMode="auto">
              <a:xfrm>
                <a:off x="675" y="1236"/>
                <a:ext cx="54" cy="17"/>
              </a:xfrm>
              <a:prstGeom prst="rect">
                <a:avLst/>
              </a:prstGeom>
              <a:noFill/>
              <a:ln w="25400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E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114300</xdr:colOff>
          <xdr:row>7</xdr:row>
          <xdr:rowOff>66675</xdr:rowOff>
        </xdr:from>
        <xdr:to>
          <xdr:col>32</xdr:col>
          <xdr:colOff>142875</xdr:colOff>
          <xdr:row>8</xdr:row>
          <xdr:rowOff>104775</xdr:rowOff>
        </xdr:to>
        <xdr:sp macro="" textlink="">
          <xdr:nvSpPr>
            <xdr:cNvPr id="1070" name="Lista desplegable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161925</xdr:colOff>
          <xdr:row>7</xdr:row>
          <xdr:rowOff>38100</xdr:rowOff>
        </xdr:from>
        <xdr:to>
          <xdr:col>15</xdr:col>
          <xdr:colOff>38100</xdr:colOff>
          <xdr:row>8</xdr:row>
          <xdr:rowOff>85725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55</xdr:row>
          <xdr:rowOff>28575</xdr:rowOff>
        </xdr:from>
        <xdr:to>
          <xdr:col>32</xdr:col>
          <xdr:colOff>142875</xdr:colOff>
          <xdr:row>56</xdr:row>
          <xdr:rowOff>0</xdr:rowOff>
        </xdr:to>
        <xdr:sp macro="" textlink="">
          <xdr:nvSpPr>
            <xdr:cNvPr id="1181" name="Lista desplegable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59</xdr:row>
          <xdr:rowOff>0</xdr:rowOff>
        </xdr:from>
        <xdr:to>
          <xdr:col>11</xdr:col>
          <xdr:colOff>180975</xdr:colOff>
          <xdr:row>59</xdr:row>
          <xdr:rowOff>219075</xdr:rowOff>
        </xdr:to>
        <xdr:sp macro="" textlink="">
          <xdr:nvSpPr>
            <xdr:cNvPr id="1222" name="Botón de opción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352425</xdr:colOff>
          <xdr:row>59</xdr:row>
          <xdr:rowOff>0</xdr:rowOff>
        </xdr:from>
        <xdr:to>
          <xdr:col>12</xdr:col>
          <xdr:colOff>161925</xdr:colOff>
          <xdr:row>59</xdr:row>
          <xdr:rowOff>219075</xdr:rowOff>
        </xdr:to>
        <xdr:sp macro="" textlink="">
          <xdr:nvSpPr>
            <xdr:cNvPr id="1223" name="Botón de opción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131</xdr:row>
          <xdr:rowOff>161925</xdr:rowOff>
        </xdr:from>
        <xdr:to>
          <xdr:col>28</xdr:col>
          <xdr:colOff>104775</xdr:colOff>
          <xdr:row>133</xdr:row>
          <xdr:rowOff>9525</xdr:rowOff>
        </xdr:to>
        <xdr:sp macro="" textlink="">
          <xdr:nvSpPr>
            <xdr:cNvPr id="1259" name="Casilla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131</xdr:row>
          <xdr:rowOff>180975</xdr:rowOff>
        </xdr:from>
        <xdr:to>
          <xdr:col>31</xdr:col>
          <xdr:colOff>142875</xdr:colOff>
          <xdr:row>133</xdr:row>
          <xdr:rowOff>28575</xdr:rowOff>
        </xdr:to>
        <xdr:sp macro="" textlink="">
          <xdr:nvSpPr>
            <xdr:cNvPr id="1260" name="Casilla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132</xdr:row>
          <xdr:rowOff>0</xdr:rowOff>
        </xdr:from>
        <xdr:to>
          <xdr:col>23</xdr:col>
          <xdr:colOff>123825</xdr:colOff>
          <xdr:row>133</xdr:row>
          <xdr:rowOff>28575</xdr:rowOff>
        </xdr:to>
        <xdr:sp macro="" textlink="">
          <xdr:nvSpPr>
            <xdr:cNvPr id="1257" name="Casilla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131</xdr:row>
          <xdr:rowOff>180975</xdr:rowOff>
        </xdr:from>
        <xdr:to>
          <xdr:col>21</xdr:col>
          <xdr:colOff>28575</xdr:colOff>
          <xdr:row>133</xdr:row>
          <xdr:rowOff>28575</xdr:rowOff>
        </xdr:to>
        <xdr:sp macro="" textlink="">
          <xdr:nvSpPr>
            <xdr:cNvPr id="1258" name="Casilla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133</xdr:row>
          <xdr:rowOff>0</xdr:rowOff>
        </xdr:from>
        <xdr:to>
          <xdr:col>23</xdr:col>
          <xdr:colOff>123825</xdr:colOff>
          <xdr:row>134</xdr:row>
          <xdr:rowOff>28575</xdr:rowOff>
        </xdr:to>
        <xdr:sp macro="" textlink="">
          <xdr:nvSpPr>
            <xdr:cNvPr id="1261" name="Casilla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132</xdr:row>
          <xdr:rowOff>180975</xdr:rowOff>
        </xdr:from>
        <xdr:to>
          <xdr:col>21</xdr:col>
          <xdr:colOff>28575</xdr:colOff>
          <xdr:row>134</xdr:row>
          <xdr:rowOff>28575</xdr:rowOff>
        </xdr:to>
        <xdr:sp macro="" textlink="">
          <xdr:nvSpPr>
            <xdr:cNvPr id="1262" name="Casilla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134</xdr:row>
          <xdr:rowOff>0</xdr:rowOff>
        </xdr:from>
        <xdr:to>
          <xdr:col>23</xdr:col>
          <xdr:colOff>123825</xdr:colOff>
          <xdr:row>135</xdr:row>
          <xdr:rowOff>28575</xdr:rowOff>
        </xdr:to>
        <xdr:sp macro="" textlink="">
          <xdr:nvSpPr>
            <xdr:cNvPr id="1263" name="Casilla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133</xdr:row>
          <xdr:rowOff>180975</xdr:rowOff>
        </xdr:from>
        <xdr:to>
          <xdr:col>21</xdr:col>
          <xdr:colOff>28575</xdr:colOff>
          <xdr:row>135</xdr:row>
          <xdr:rowOff>28575</xdr:rowOff>
        </xdr:to>
        <xdr:sp macro="" textlink="">
          <xdr:nvSpPr>
            <xdr:cNvPr id="1264" name="Casilla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132</xdr:row>
          <xdr:rowOff>161925</xdr:rowOff>
        </xdr:from>
        <xdr:to>
          <xdr:col>28</xdr:col>
          <xdr:colOff>104775</xdr:colOff>
          <xdr:row>134</xdr:row>
          <xdr:rowOff>9525</xdr:rowOff>
        </xdr:to>
        <xdr:sp macro="" textlink="">
          <xdr:nvSpPr>
            <xdr:cNvPr id="1265" name="Casilla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132</xdr:row>
          <xdr:rowOff>180975</xdr:rowOff>
        </xdr:from>
        <xdr:to>
          <xdr:col>31</xdr:col>
          <xdr:colOff>142875</xdr:colOff>
          <xdr:row>134</xdr:row>
          <xdr:rowOff>28575</xdr:rowOff>
        </xdr:to>
        <xdr:sp macro="" textlink="">
          <xdr:nvSpPr>
            <xdr:cNvPr id="1266" name="Casilla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133</xdr:row>
          <xdr:rowOff>161925</xdr:rowOff>
        </xdr:from>
        <xdr:to>
          <xdr:col>28</xdr:col>
          <xdr:colOff>104775</xdr:colOff>
          <xdr:row>135</xdr:row>
          <xdr:rowOff>9525</xdr:rowOff>
        </xdr:to>
        <xdr:sp macro="" textlink="">
          <xdr:nvSpPr>
            <xdr:cNvPr id="1267" name="Casilla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133</xdr:row>
          <xdr:rowOff>180975</xdr:rowOff>
        </xdr:from>
        <xdr:to>
          <xdr:col>31</xdr:col>
          <xdr:colOff>142875</xdr:colOff>
          <xdr:row>135</xdr:row>
          <xdr:rowOff>28575</xdr:rowOff>
        </xdr:to>
        <xdr:sp macro="" textlink="">
          <xdr:nvSpPr>
            <xdr:cNvPr id="1268" name="Casilla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2</xdr:col>
      <xdr:colOff>25400</xdr:colOff>
      <xdr:row>10</xdr:row>
      <xdr:rowOff>12700</xdr:rowOff>
    </xdr:from>
    <xdr:to>
      <xdr:col>11</xdr:col>
      <xdr:colOff>88900</xdr:colOff>
      <xdr:row>15</xdr:row>
      <xdr:rowOff>12700</xdr:rowOff>
    </xdr:to>
    <xdr:pic>
      <xdr:nvPicPr>
        <xdr:cNvPr id="1861" name="Imagen 1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473200"/>
          <a:ext cx="2374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92</xdr:row>
      <xdr:rowOff>12700</xdr:rowOff>
    </xdr:from>
    <xdr:to>
      <xdr:col>11</xdr:col>
      <xdr:colOff>88900</xdr:colOff>
      <xdr:row>112</xdr:row>
      <xdr:rowOff>12699</xdr:rowOff>
    </xdr:to>
    <xdr:pic>
      <xdr:nvPicPr>
        <xdr:cNvPr id="1862" name="Imagen 30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" y="13220700"/>
          <a:ext cx="23876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123825</xdr:colOff>
          <xdr:row>87</xdr:row>
          <xdr:rowOff>47625</xdr:rowOff>
        </xdr:from>
        <xdr:to>
          <xdr:col>25</xdr:col>
          <xdr:colOff>152400</xdr:colOff>
          <xdr:row>89</xdr:row>
          <xdr:rowOff>104775</xdr:rowOff>
        </xdr:to>
        <xdr:sp macro="" textlink="">
          <xdr:nvSpPr>
            <xdr:cNvPr id="1269" name="Casilla 234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152400</xdr:colOff>
          <xdr:row>43</xdr:row>
          <xdr:rowOff>76200</xdr:rowOff>
        </xdr:from>
        <xdr:to>
          <xdr:col>35</xdr:col>
          <xdr:colOff>0</xdr:colOff>
          <xdr:row>45</xdr:row>
          <xdr:rowOff>76200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endParaRPr lang="es-ES" sz="12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  <a:p>
              <a:pPr algn="l" rtl="0">
                <a:defRPr sz="1000"/>
              </a:pPr>
              <a:endParaRPr lang="es-ES" sz="12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248</xdr:col>
          <xdr:colOff>0</xdr:colOff>
          <xdr:row>15</xdr:row>
          <xdr:rowOff>0</xdr:rowOff>
        </xdr:from>
        <xdr:to>
          <xdr:col>249</xdr:col>
          <xdr:colOff>0</xdr:colOff>
          <xdr:row>16</xdr:row>
          <xdr:rowOff>9525</xdr:rowOff>
        </xdr:to>
        <xdr:sp macro="" textlink="">
          <xdr:nvSpPr>
            <xdr:cNvPr id="2058" name="Lista desplegable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3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1</xdr:row>
      <xdr:rowOff>88900</xdr:rowOff>
    </xdr:from>
    <xdr:to>
      <xdr:col>5</xdr:col>
      <xdr:colOff>152400</xdr:colOff>
      <xdr:row>2</xdr:row>
      <xdr:rowOff>685800</xdr:rowOff>
    </xdr:to>
    <xdr:pic>
      <xdr:nvPicPr>
        <xdr:cNvPr id="2134" name="Imagen 30">
          <a:extLst>
            <a:ext uri="{FF2B5EF4-FFF2-40B4-BE49-F238E27FC236}">
              <a16:creationId xmlns:a16="http://schemas.microsoft.com/office/drawing/2014/main" id="{00000000-0008-0000-0300-00005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900"/>
          <a:ext cx="24130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acgibralfaro@outlook.com" TargetMode="External"/><Relationship Id="rId4" Type="http://schemas.openxmlformats.org/officeDocument/2006/relationships/ctrlProp" Target="../ctrlProps/ctrlProp2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inscripcion@escuderiasur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autoPageBreaks="0"/>
  </sheetPr>
  <dimension ref="A1:AJ320"/>
  <sheetViews>
    <sheetView showGridLines="0" showRowColHeaders="0" showZeros="0" tabSelected="1" showOutlineSymbols="0" topLeftCell="A18" zoomScaleNormal="100" zoomScaleSheetLayoutView="100" workbookViewId="0">
      <selection activeCell="AA60" sqref="AA60:AG62"/>
    </sheetView>
  </sheetViews>
  <sheetFormatPr baseColWidth="10" defaultColWidth="0" defaultRowHeight="0" customHeight="1" zeroHeight="1"/>
  <cols>
    <col min="1" max="1" width="6.7109375" style="70" customWidth="1"/>
    <col min="2" max="2" width="2.42578125" style="70" customWidth="1"/>
    <col min="3" max="3" width="4.7109375" style="70" customWidth="1"/>
    <col min="4" max="7" width="3.42578125" style="70" customWidth="1"/>
    <col min="8" max="8" width="4.42578125" style="70" customWidth="1"/>
    <col min="9" max="9" width="2.28515625" style="70" customWidth="1"/>
    <col min="10" max="10" width="3.42578125" style="70" customWidth="1"/>
    <col min="11" max="11" width="1.28515625" style="70" customWidth="1"/>
    <col min="12" max="12" width="7.28515625" style="70" customWidth="1"/>
    <col min="13" max="14" width="3.42578125" style="70" customWidth="1"/>
    <col min="15" max="15" width="2.7109375" style="70" customWidth="1"/>
    <col min="16" max="16" width="2" style="70" customWidth="1"/>
    <col min="17" max="17" width="3.7109375" style="70" customWidth="1"/>
    <col min="18" max="18" width="2" style="70" customWidth="1"/>
    <col min="19" max="19" width="1.140625" style="70" customWidth="1"/>
    <col min="20" max="21" width="2" style="70" customWidth="1"/>
    <col min="22" max="23" width="3.42578125" style="70" customWidth="1"/>
    <col min="24" max="24" width="4.7109375" style="70" customWidth="1"/>
    <col min="25" max="26" width="2.7109375" style="70" customWidth="1"/>
    <col min="27" max="27" width="3.28515625" style="70" customWidth="1"/>
    <col min="28" max="28" width="3.42578125" style="70" customWidth="1"/>
    <col min="29" max="29" width="2.7109375" style="70" customWidth="1"/>
    <col min="30" max="30" width="2" style="70" customWidth="1"/>
    <col min="31" max="31" width="3.42578125" style="70" customWidth="1"/>
    <col min="32" max="32" width="4.42578125" style="70" customWidth="1"/>
    <col min="33" max="33" width="3.42578125" style="70" customWidth="1"/>
    <col min="34" max="34" width="2.42578125" style="70" customWidth="1"/>
    <col min="35" max="35" width="6.42578125" style="70" customWidth="1"/>
    <col min="36" max="36" width="1.140625" style="70" hidden="1" customWidth="1"/>
    <col min="37" max="16384" width="11.42578125" style="70" hidden="1"/>
  </cols>
  <sheetData>
    <row r="1" spans="2:35" ht="5.0999999999999996" customHeight="1"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70" t="s">
        <v>301</v>
      </c>
    </row>
    <row r="2" spans="2:35" s="71" customFormat="1" ht="3.75" customHeight="1">
      <c r="B2" s="64"/>
      <c r="C2" s="65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7"/>
    </row>
    <row r="3" spans="2:35" s="71" customFormat="1" ht="21.75" customHeight="1">
      <c r="B3" s="68"/>
      <c r="C3" s="429" t="s">
        <v>302</v>
      </c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  <c r="R3" s="429"/>
      <c r="S3" s="429"/>
      <c r="T3" s="429"/>
      <c r="U3" s="429"/>
      <c r="V3" s="429"/>
      <c r="W3" s="429"/>
      <c r="X3" s="429"/>
      <c r="Y3" s="429"/>
      <c r="Z3" s="429"/>
      <c r="AA3" s="429"/>
      <c r="AB3" s="429"/>
      <c r="AC3" s="429"/>
      <c r="AD3" s="429"/>
      <c r="AE3" s="429"/>
      <c r="AF3" s="429"/>
      <c r="AG3" s="429"/>
      <c r="AH3" s="69"/>
    </row>
    <row r="4" spans="2:35" s="71" customFormat="1" ht="12" customHeight="1">
      <c r="B4" s="68"/>
      <c r="C4" s="72" t="s">
        <v>54</v>
      </c>
      <c r="D4" s="63" t="s">
        <v>53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9"/>
    </row>
    <row r="5" spans="2:35" s="71" customFormat="1" ht="12" customHeight="1">
      <c r="B5" s="68"/>
      <c r="C5" s="72" t="s">
        <v>55</v>
      </c>
      <c r="D5" s="63" t="s">
        <v>195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9"/>
    </row>
    <row r="6" spans="2:35" s="71" customFormat="1" ht="24" customHeight="1">
      <c r="B6" s="416" t="s">
        <v>196</v>
      </c>
      <c r="C6" s="417"/>
      <c r="D6" s="417"/>
      <c r="E6" s="417"/>
      <c r="F6" s="417"/>
      <c r="G6" s="417"/>
      <c r="H6" s="417"/>
      <c r="I6" s="417"/>
      <c r="J6" s="417"/>
      <c r="K6" s="417"/>
      <c r="L6" s="417"/>
      <c r="M6" s="417"/>
      <c r="N6" s="417"/>
      <c r="O6" s="417"/>
      <c r="P6" s="417"/>
      <c r="Q6" s="417"/>
      <c r="R6" s="417"/>
      <c r="S6" s="417"/>
      <c r="T6" s="417"/>
      <c r="U6" s="417"/>
      <c r="V6" s="417"/>
      <c r="W6" s="417"/>
      <c r="X6" s="417"/>
      <c r="Y6" s="417"/>
      <c r="Z6" s="417"/>
      <c r="AA6" s="417"/>
      <c r="AB6" s="417"/>
      <c r="AC6" s="417"/>
      <c r="AD6" s="417"/>
      <c r="AE6" s="417"/>
      <c r="AF6" s="417"/>
      <c r="AG6" s="417"/>
      <c r="AH6" s="418"/>
    </row>
    <row r="7" spans="2:35" ht="5.0999999999999996" customHeight="1">
      <c r="B7" s="73"/>
      <c r="C7" s="74"/>
      <c r="D7" s="75"/>
      <c r="E7" s="76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7"/>
      <c r="Z7" s="77"/>
      <c r="AA7" s="77"/>
      <c r="AB7" s="77"/>
      <c r="AC7" s="77"/>
      <c r="AD7" s="77"/>
      <c r="AE7" s="77"/>
      <c r="AF7" s="77"/>
      <c r="AG7" s="77"/>
      <c r="AH7" s="77"/>
    </row>
    <row r="8" spans="2:35" ht="12.75" customHeight="1">
      <c r="B8" s="421" t="str">
        <f>Opcion</f>
        <v>ESTADO NORMAL (Todos los datos visibles)</v>
      </c>
      <c r="C8" s="422"/>
      <c r="D8" s="422"/>
      <c r="E8" s="422"/>
      <c r="F8" s="422"/>
      <c r="G8" s="422"/>
      <c r="H8" s="422"/>
      <c r="I8" s="422"/>
      <c r="J8" s="422"/>
      <c r="K8" s="422"/>
      <c r="L8" s="422"/>
      <c r="M8" s="422"/>
      <c r="N8" s="422"/>
      <c r="O8" s="80"/>
      <c r="P8" s="73"/>
      <c r="Q8" s="423" t="s">
        <v>178</v>
      </c>
      <c r="R8" s="424"/>
      <c r="S8" s="424"/>
      <c r="T8" s="424"/>
      <c r="U8" s="424"/>
      <c r="V8" s="424"/>
      <c r="W8" s="424"/>
      <c r="X8" s="424"/>
      <c r="Y8" s="424"/>
      <c r="Z8" s="424"/>
      <c r="AA8" s="424"/>
      <c r="AB8" s="424"/>
      <c r="AC8" s="424"/>
      <c r="AD8" s="424"/>
      <c r="AE8" s="424"/>
      <c r="AF8" s="424"/>
      <c r="AG8" s="424"/>
      <c r="AH8" s="425"/>
    </row>
    <row r="9" spans="2:35" s="71" customFormat="1" ht="12.75" customHeight="1">
      <c r="B9" s="419" t="str">
        <f>Opcion2</f>
        <v>Active la casilla para imprimir un Boletín de Inscripción vacío</v>
      </c>
      <c r="C9" s="420"/>
      <c r="D9" s="420"/>
      <c r="E9" s="420"/>
      <c r="F9" s="420"/>
      <c r="G9" s="420"/>
      <c r="H9" s="420"/>
      <c r="I9" s="420"/>
      <c r="J9" s="420"/>
      <c r="K9" s="420"/>
      <c r="L9" s="420"/>
      <c r="M9" s="420"/>
      <c r="N9" s="420"/>
      <c r="O9" s="78"/>
      <c r="Q9" s="426"/>
      <c r="R9" s="427"/>
      <c r="S9" s="427"/>
      <c r="T9" s="427"/>
      <c r="U9" s="427"/>
      <c r="V9" s="427"/>
      <c r="W9" s="427"/>
      <c r="X9" s="427"/>
      <c r="Y9" s="427"/>
      <c r="Z9" s="427"/>
      <c r="AA9" s="427"/>
      <c r="AB9" s="427"/>
      <c r="AC9" s="427"/>
      <c r="AD9" s="427"/>
      <c r="AE9" s="427"/>
      <c r="AF9" s="427"/>
      <c r="AG9" s="427"/>
      <c r="AH9" s="428"/>
    </row>
    <row r="10" spans="2:35" ht="9" customHeight="1">
      <c r="B10" s="73"/>
      <c r="C10" s="74"/>
      <c r="D10" s="75"/>
      <c r="E10" s="76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7"/>
      <c r="Z10" s="77"/>
      <c r="AA10" s="77"/>
      <c r="AB10" s="77"/>
      <c r="AC10" s="77"/>
      <c r="AD10" s="77"/>
      <c r="AE10" s="77"/>
      <c r="AF10" s="77"/>
      <c r="AG10" s="77"/>
      <c r="AH10" s="77"/>
    </row>
    <row r="11" spans="2:35" ht="13.5" customHeight="1">
      <c r="B11" s="16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143"/>
    </row>
    <row r="12" spans="2:35" ht="17.25" customHeight="1">
      <c r="B12" s="38"/>
      <c r="C12" s="5"/>
      <c r="D12" s="5"/>
      <c r="E12" s="5"/>
      <c r="F12" s="5"/>
      <c r="G12" s="436">
        <f ca="1">NOW()</f>
        <v>44357.868390277778</v>
      </c>
      <c r="H12" s="436"/>
      <c r="I12" s="436"/>
      <c r="J12" s="436"/>
      <c r="K12" s="44"/>
      <c r="L12" s="437" t="s">
        <v>215</v>
      </c>
      <c r="M12" s="437"/>
      <c r="N12" s="437"/>
      <c r="O12" s="437"/>
      <c r="P12" s="437"/>
      <c r="Q12" s="437"/>
      <c r="R12" s="437"/>
      <c r="S12" s="437"/>
      <c r="T12" s="437"/>
      <c r="U12" s="437"/>
      <c r="V12" s="437"/>
      <c r="W12" s="437"/>
      <c r="X12" s="437"/>
      <c r="Y12" s="437"/>
      <c r="Z12" s="44"/>
      <c r="AA12" s="44"/>
      <c r="AB12" s="44"/>
      <c r="AC12" s="44"/>
      <c r="AD12" s="44"/>
      <c r="AE12" s="44"/>
      <c r="AF12" s="44"/>
      <c r="AG12" s="44"/>
      <c r="AH12" s="39"/>
    </row>
    <row r="13" spans="2:35" ht="3" customHeight="1">
      <c r="B13" s="38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39"/>
    </row>
    <row r="14" spans="2:35" ht="16.5" customHeight="1">
      <c r="B14" s="38"/>
      <c r="C14" s="5"/>
      <c r="D14" s="5"/>
      <c r="E14" s="5"/>
      <c r="F14" s="5"/>
      <c r="G14" s="44"/>
      <c r="H14" s="44"/>
      <c r="I14" s="44"/>
      <c r="J14" s="44"/>
      <c r="K14" s="44"/>
      <c r="L14" s="438" t="s">
        <v>507</v>
      </c>
      <c r="M14" s="438"/>
      <c r="N14" s="438"/>
      <c r="O14" s="438"/>
      <c r="P14" s="438"/>
      <c r="Q14" s="438"/>
      <c r="R14" s="438"/>
      <c r="S14" s="438"/>
      <c r="T14" s="438"/>
      <c r="U14" s="438"/>
      <c r="V14" s="438"/>
      <c r="W14" s="438"/>
      <c r="X14" s="438"/>
      <c r="Y14" s="438"/>
      <c r="Z14" s="44"/>
      <c r="AA14" s="44"/>
      <c r="AB14" s="44"/>
      <c r="AC14" s="44"/>
      <c r="AD14" s="44"/>
      <c r="AE14" s="44"/>
      <c r="AF14" s="44"/>
      <c r="AG14" s="44"/>
      <c r="AH14" s="39"/>
    </row>
    <row r="15" spans="2:35" ht="6.75" customHeight="1">
      <c r="B15" s="38"/>
      <c r="C15" s="5"/>
      <c r="D15" s="5"/>
      <c r="E15" s="5"/>
      <c r="F15" s="5"/>
      <c r="G15" s="5"/>
      <c r="H15" s="124"/>
      <c r="I15" s="124"/>
      <c r="J15" s="124"/>
      <c r="K15" s="124"/>
      <c r="L15" s="438"/>
      <c r="M15" s="438"/>
      <c r="N15" s="438"/>
      <c r="O15" s="438"/>
      <c r="P15" s="438"/>
      <c r="Q15" s="438"/>
      <c r="R15" s="438"/>
      <c r="S15" s="438"/>
      <c r="T15" s="438"/>
      <c r="U15" s="438"/>
      <c r="V15" s="438"/>
      <c r="W15" s="438"/>
      <c r="X15" s="438"/>
      <c r="Y15" s="438"/>
      <c r="Z15" s="124"/>
      <c r="AA15" s="124"/>
      <c r="AB15" s="124"/>
      <c r="AC15" s="124"/>
      <c r="AD15" s="124"/>
      <c r="AE15" s="124"/>
      <c r="AF15" s="124"/>
      <c r="AG15" s="124"/>
      <c r="AH15" s="39"/>
    </row>
    <row r="16" spans="2:35" ht="2.25" customHeight="1">
      <c r="B16" s="40">
        <v>3</v>
      </c>
      <c r="C16" s="5"/>
      <c r="D16" s="5"/>
      <c r="E16" s="5"/>
      <c r="F16" s="5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39"/>
    </row>
    <row r="17" spans="2:34" ht="12" customHeight="1">
      <c r="B17" s="40"/>
      <c r="C17" s="342" t="s">
        <v>21</v>
      </c>
      <c r="D17" s="343"/>
      <c r="E17" s="343"/>
      <c r="F17" s="343"/>
      <c r="G17" s="343"/>
      <c r="H17" s="343"/>
      <c r="I17" s="343"/>
      <c r="J17" s="343"/>
      <c r="K17" s="343"/>
      <c r="L17" s="343"/>
      <c r="M17" s="343"/>
      <c r="N17" s="343"/>
      <c r="O17" s="343"/>
      <c r="P17" s="343"/>
      <c r="Q17" s="343"/>
      <c r="R17" s="343"/>
      <c r="S17" s="343"/>
      <c r="T17" s="343"/>
      <c r="U17" s="343"/>
      <c r="V17" s="343"/>
      <c r="W17" s="343"/>
      <c r="X17" s="344"/>
      <c r="Y17" s="101"/>
      <c r="Z17" s="342" t="s">
        <v>190</v>
      </c>
      <c r="AA17" s="343"/>
      <c r="AB17" s="343"/>
      <c r="AC17" s="343"/>
      <c r="AD17" s="343"/>
      <c r="AE17" s="343"/>
      <c r="AF17" s="343"/>
      <c r="AG17" s="344"/>
      <c r="AH17" s="39"/>
    </row>
    <row r="18" spans="2:34" ht="6" customHeight="1">
      <c r="B18" s="40"/>
      <c r="C18" s="430" t="str">
        <f>IF(Blanco=TRUE,"",' Derechos de Inscripción '!B18)</f>
        <v>VI Subida al Cerro de los Cañones</v>
      </c>
      <c r="D18" s="431"/>
      <c r="E18" s="431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31"/>
      <c r="Q18" s="431"/>
      <c r="R18" s="431"/>
      <c r="S18" s="431"/>
      <c r="T18" s="431"/>
      <c r="U18" s="431"/>
      <c r="V18" s="431"/>
      <c r="W18" s="431"/>
      <c r="X18" s="432"/>
      <c r="Y18" s="101"/>
      <c r="Z18" s="439" t="str">
        <f>IF(Blanco=TRUE,"",' Derechos de Inscripción '!$D$16)</f>
        <v>10-11/07/2021</v>
      </c>
      <c r="AA18" s="440"/>
      <c r="AB18" s="440"/>
      <c r="AC18" s="440"/>
      <c r="AD18" s="440"/>
      <c r="AE18" s="440"/>
      <c r="AF18" s="440"/>
      <c r="AG18" s="441"/>
      <c r="AH18" s="39"/>
    </row>
    <row r="19" spans="2:34" ht="12" customHeight="1">
      <c r="B19" s="40"/>
      <c r="C19" s="433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5"/>
      <c r="Y19" s="101"/>
      <c r="Z19" s="442"/>
      <c r="AA19" s="443"/>
      <c r="AB19" s="443"/>
      <c r="AC19" s="443"/>
      <c r="AD19" s="443"/>
      <c r="AE19" s="443"/>
      <c r="AF19" s="443"/>
      <c r="AG19" s="444"/>
      <c r="AH19" s="39"/>
    </row>
    <row r="20" spans="2:34" ht="6" customHeight="1">
      <c r="B20" s="40"/>
      <c r="C20" s="20"/>
      <c r="D20" s="20"/>
      <c r="E20" s="20"/>
      <c r="F20" s="20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0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39"/>
    </row>
    <row r="21" spans="2:34" ht="20.100000000000001" customHeight="1">
      <c r="B21" s="38"/>
      <c r="C21" s="413" t="str">
        <f>IF(Blanco=TRUE,"",' Derechos de Inscripción '!D21)</f>
        <v>ESC. CERRO DE LOS CAÑONES</v>
      </c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5"/>
      <c r="Q21" s="5"/>
      <c r="R21" s="445" t="s">
        <v>173</v>
      </c>
      <c r="S21" s="446"/>
      <c r="T21" s="446"/>
      <c r="U21" s="446"/>
      <c r="V21" s="446"/>
      <c r="W21" s="446"/>
      <c r="X21" s="446"/>
      <c r="Y21" s="446"/>
      <c r="Z21" s="446"/>
      <c r="AA21" s="446"/>
      <c r="AB21" s="446"/>
      <c r="AC21" s="446"/>
      <c r="AD21" s="446"/>
      <c r="AE21" s="446"/>
      <c r="AF21" s="446"/>
      <c r="AG21" s="447"/>
      <c r="AH21" s="39"/>
    </row>
    <row r="22" spans="2:34" ht="6.75" customHeight="1">
      <c r="B22" s="38"/>
      <c r="C22" s="460" t="str">
        <f>IF(Blanco=TRUE,"",' Derechos de Inscripción '!D22)</f>
        <v>CALLE HUERTOS, 47 , BAJO</v>
      </c>
      <c r="D22" s="461"/>
      <c r="E22" s="461"/>
      <c r="F22" s="461"/>
      <c r="G22" s="461"/>
      <c r="H22" s="461"/>
      <c r="I22" s="461"/>
      <c r="J22" s="461"/>
      <c r="K22" s="461"/>
      <c r="L22" s="461"/>
      <c r="M22" s="461"/>
      <c r="N22" s="461"/>
      <c r="O22" s="461"/>
      <c r="P22" s="462"/>
      <c r="Q22" s="5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39"/>
    </row>
    <row r="23" spans="2:34" ht="6.75" customHeight="1">
      <c r="B23" s="38"/>
      <c r="C23" s="460"/>
      <c r="D23" s="461"/>
      <c r="E23" s="461"/>
      <c r="F23" s="461"/>
      <c r="G23" s="461"/>
      <c r="H23" s="461"/>
      <c r="I23" s="461"/>
      <c r="J23" s="461"/>
      <c r="K23" s="461"/>
      <c r="L23" s="461"/>
      <c r="M23" s="461"/>
      <c r="N23" s="461"/>
      <c r="O23" s="461"/>
      <c r="P23" s="462"/>
      <c r="Q23" s="5"/>
      <c r="R23" s="347" t="s">
        <v>174</v>
      </c>
      <c r="S23" s="348"/>
      <c r="T23" s="348"/>
      <c r="U23" s="348"/>
      <c r="V23" s="348"/>
      <c r="W23" s="348"/>
      <c r="X23" s="348"/>
      <c r="Y23" s="348"/>
      <c r="Z23" s="349"/>
      <c r="AA23" s="454" t="s">
        <v>175</v>
      </c>
      <c r="AB23" s="455"/>
      <c r="AC23" s="455"/>
      <c r="AD23" s="456"/>
      <c r="AE23" s="347" t="s">
        <v>179</v>
      </c>
      <c r="AF23" s="348"/>
      <c r="AG23" s="349"/>
      <c r="AH23" s="39"/>
    </row>
    <row r="24" spans="2:34" ht="6.75" customHeight="1">
      <c r="B24" s="38"/>
      <c r="C24" s="503" t="str">
        <f>IF(Blanco=TRUE,"",IF(TEXT(' Derechos de Inscripción '!D23,"00000")=" ","",TEXT(' Derechos de Inscripción '!D23,"00000")&amp;"-"&amp;' Derechos de Inscripción '!F23&amp;" "&amp;' Derechos de Inscripción '!D24))</f>
        <v>18420-LANJARÓN (GRANADA)</v>
      </c>
      <c r="D24" s="504"/>
      <c r="E24" s="504"/>
      <c r="F24" s="504"/>
      <c r="G24" s="504"/>
      <c r="H24" s="504"/>
      <c r="I24" s="504"/>
      <c r="J24" s="504"/>
      <c r="K24" s="504"/>
      <c r="L24" s="504"/>
      <c r="M24" s="504"/>
      <c r="N24" s="504"/>
      <c r="O24" s="504"/>
      <c r="P24" s="505"/>
      <c r="Q24" s="5"/>
      <c r="R24" s="350"/>
      <c r="S24" s="351"/>
      <c r="T24" s="351"/>
      <c r="U24" s="351"/>
      <c r="V24" s="351"/>
      <c r="W24" s="351"/>
      <c r="X24" s="351"/>
      <c r="Y24" s="351"/>
      <c r="Z24" s="352"/>
      <c r="AA24" s="457"/>
      <c r="AB24" s="458"/>
      <c r="AC24" s="458"/>
      <c r="AD24" s="459"/>
      <c r="AE24" s="350"/>
      <c r="AF24" s="351"/>
      <c r="AG24" s="352"/>
      <c r="AH24" s="39"/>
    </row>
    <row r="25" spans="2:34" ht="6.75" customHeight="1">
      <c r="B25" s="38"/>
      <c r="C25" s="503"/>
      <c r="D25" s="504"/>
      <c r="E25" s="504"/>
      <c r="F25" s="504"/>
      <c r="G25" s="504"/>
      <c r="H25" s="504"/>
      <c r="I25" s="504"/>
      <c r="J25" s="504"/>
      <c r="K25" s="504"/>
      <c r="L25" s="504"/>
      <c r="M25" s="504"/>
      <c r="N25" s="504"/>
      <c r="O25" s="504"/>
      <c r="P25" s="505"/>
      <c r="Q25" s="5"/>
      <c r="R25" s="476" t="s">
        <v>176</v>
      </c>
      <c r="S25" s="477"/>
      <c r="T25" s="477"/>
      <c r="U25" s="477"/>
      <c r="V25" s="497"/>
      <c r="W25" s="497"/>
      <c r="X25" s="497"/>
      <c r="Y25" s="497"/>
      <c r="Z25" s="498"/>
      <c r="AA25" s="482"/>
      <c r="AB25" s="483"/>
      <c r="AC25" s="483"/>
      <c r="AD25" s="484"/>
      <c r="AE25" s="463"/>
      <c r="AF25" s="464"/>
      <c r="AG25" s="465"/>
      <c r="AH25" s="39"/>
    </row>
    <row r="26" spans="2:34" ht="6.75" customHeight="1">
      <c r="B26" s="38"/>
      <c r="C26" s="460" t="str">
        <f>IF(Blanco=TRUE,"",IF(' Derechos de Inscripción '!D25="",IF(' Derechos de Inscripción '!F25="","","FAX: "&amp;' Derechos de Inscripción '!F25),IF(' Derechos de Inscripción '!F25="","TLF: "&amp;' Derechos de Inscripción '!D25,"TLF: "&amp;' Derechos de Inscripción '!D25&amp;" - FAX: "&amp;' Derechos de Inscripción '!F25)))</f>
        <v>TLF: 958 772 150 - FAX: 0</v>
      </c>
      <c r="D26" s="461"/>
      <c r="E26" s="461"/>
      <c r="F26" s="461"/>
      <c r="G26" s="461"/>
      <c r="H26" s="461"/>
      <c r="I26" s="461"/>
      <c r="J26" s="461"/>
      <c r="K26" s="461"/>
      <c r="L26" s="461"/>
      <c r="M26" s="461"/>
      <c r="N26" s="461"/>
      <c r="O26" s="461"/>
      <c r="P26" s="462"/>
      <c r="Q26" s="5"/>
      <c r="R26" s="478"/>
      <c r="S26" s="479"/>
      <c r="T26" s="479"/>
      <c r="U26" s="479"/>
      <c r="V26" s="499"/>
      <c r="W26" s="499"/>
      <c r="X26" s="499"/>
      <c r="Y26" s="499"/>
      <c r="Z26" s="500"/>
      <c r="AA26" s="463"/>
      <c r="AB26" s="464"/>
      <c r="AC26" s="464"/>
      <c r="AD26" s="465"/>
      <c r="AE26" s="463"/>
      <c r="AF26" s="464"/>
      <c r="AG26" s="465"/>
      <c r="AH26" s="39"/>
    </row>
    <row r="27" spans="2:34" ht="6.75" customHeight="1">
      <c r="B27" s="38"/>
      <c r="C27" s="460"/>
      <c r="D27" s="461"/>
      <c r="E27" s="461"/>
      <c r="F27" s="461"/>
      <c r="G27" s="461"/>
      <c r="H27" s="461"/>
      <c r="I27" s="461"/>
      <c r="J27" s="461"/>
      <c r="K27" s="461"/>
      <c r="L27" s="461"/>
      <c r="M27" s="461"/>
      <c r="N27" s="461"/>
      <c r="O27" s="461"/>
      <c r="P27" s="462"/>
      <c r="Q27" s="5"/>
      <c r="R27" s="480"/>
      <c r="S27" s="481"/>
      <c r="T27" s="481"/>
      <c r="U27" s="481"/>
      <c r="V27" s="501"/>
      <c r="W27" s="501"/>
      <c r="X27" s="501"/>
      <c r="Y27" s="501"/>
      <c r="Z27" s="502"/>
      <c r="AA27" s="463"/>
      <c r="AB27" s="464"/>
      <c r="AC27" s="464"/>
      <c r="AD27" s="465"/>
      <c r="AE27" s="463"/>
      <c r="AF27" s="464"/>
      <c r="AG27" s="465"/>
      <c r="AH27" s="39"/>
    </row>
    <row r="28" spans="2:34" ht="6.75" customHeight="1">
      <c r="B28" s="38"/>
      <c r="C28" s="485" t="str">
        <f>IF(Blanco=TRUE,"","e_mail: " &amp; ' Derechos de Inscripción '!H25)</f>
        <v>e_mail: inscripciones.subidalanjaron@gmail.com</v>
      </c>
      <c r="D28" s="486"/>
      <c r="E28" s="486"/>
      <c r="F28" s="486"/>
      <c r="G28" s="486"/>
      <c r="H28" s="486"/>
      <c r="I28" s="486"/>
      <c r="J28" s="486"/>
      <c r="K28" s="486"/>
      <c r="L28" s="486"/>
      <c r="M28" s="486"/>
      <c r="N28" s="486"/>
      <c r="O28" s="486"/>
      <c r="P28" s="487"/>
      <c r="Q28" s="5"/>
      <c r="R28" s="491" t="s">
        <v>177</v>
      </c>
      <c r="S28" s="492"/>
      <c r="T28" s="492"/>
      <c r="U28" s="492"/>
      <c r="V28" s="469"/>
      <c r="W28" s="470"/>
      <c r="X28" s="470"/>
      <c r="Y28" s="470"/>
      <c r="Z28" s="471"/>
      <c r="AA28" s="463"/>
      <c r="AB28" s="464"/>
      <c r="AC28" s="464"/>
      <c r="AD28" s="465"/>
      <c r="AE28" s="463"/>
      <c r="AF28" s="464"/>
      <c r="AG28" s="465"/>
      <c r="AH28" s="39"/>
    </row>
    <row r="29" spans="2:34" ht="6" customHeight="1">
      <c r="B29" s="38"/>
      <c r="C29" s="485"/>
      <c r="D29" s="486"/>
      <c r="E29" s="486"/>
      <c r="F29" s="486"/>
      <c r="G29" s="486"/>
      <c r="H29" s="486"/>
      <c r="I29" s="486"/>
      <c r="J29" s="486"/>
      <c r="K29" s="486"/>
      <c r="L29" s="486"/>
      <c r="M29" s="486"/>
      <c r="N29" s="486"/>
      <c r="O29" s="486"/>
      <c r="P29" s="487"/>
      <c r="Q29" s="5"/>
      <c r="R29" s="493"/>
      <c r="S29" s="494"/>
      <c r="T29" s="494"/>
      <c r="U29" s="494"/>
      <c r="V29" s="472"/>
      <c r="W29" s="472"/>
      <c r="X29" s="472"/>
      <c r="Y29" s="472"/>
      <c r="Z29" s="473"/>
      <c r="AA29" s="463"/>
      <c r="AB29" s="464"/>
      <c r="AC29" s="464"/>
      <c r="AD29" s="465"/>
      <c r="AE29" s="463"/>
      <c r="AF29" s="464"/>
      <c r="AG29" s="465"/>
      <c r="AH29" s="39"/>
    </row>
    <row r="30" spans="2:34" ht="6" customHeight="1">
      <c r="B30" s="38"/>
      <c r="C30" s="488"/>
      <c r="D30" s="489"/>
      <c r="E30" s="489"/>
      <c r="F30" s="489"/>
      <c r="G30" s="489"/>
      <c r="H30" s="489"/>
      <c r="I30" s="489"/>
      <c r="J30" s="489"/>
      <c r="K30" s="489"/>
      <c r="L30" s="489"/>
      <c r="M30" s="489"/>
      <c r="N30" s="489"/>
      <c r="O30" s="489"/>
      <c r="P30" s="490"/>
      <c r="Q30" s="5"/>
      <c r="R30" s="495"/>
      <c r="S30" s="496"/>
      <c r="T30" s="496"/>
      <c r="U30" s="496"/>
      <c r="V30" s="474"/>
      <c r="W30" s="474"/>
      <c r="X30" s="474"/>
      <c r="Y30" s="474"/>
      <c r="Z30" s="475"/>
      <c r="AA30" s="466"/>
      <c r="AB30" s="467"/>
      <c r="AC30" s="467"/>
      <c r="AD30" s="468"/>
      <c r="AE30" s="466"/>
      <c r="AF30" s="467"/>
      <c r="AG30" s="468"/>
      <c r="AH30" s="39"/>
    </row>
    <row r="31" spans="2:34" ht="3.75" customHeight="1">
      <c r="B31" s="38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39"/>
    </row>
    <row r="32" spans="2:34" ht="20.100000000000001" customHeight="1">
      <c r="B32" s="38"/>
      <c r="C32" s="373" t="s">
        <v>0</v>
      </c>
      <c r="D32" s="374"/>
      <c r="E32" s="374"/>
      <c r="F32" s="374"/>
      <c r="G32" s="374"/>
      <c r="H32" s="374"/>
      <c r="I32" s="374"/>
      <c r="J32" s="374"/>
      <c r="K32" s="374"/>
      <c r="L32" s="374"/>
      <c r="M32" s="374"/>
      <c r="N32" s="374"/>
      <c r="O32" s="374"/>
      <c r="P32" s="374"/>
      <c r="Q32" s="374"/>
      <c r="R32" s="374"/>
      <c r="S32" s="374"/>
      <c r="T32" s="374"/>
      <c r="U32" s="374"/>
      <c r="V32" s="374"/>
      <c r="W32" s="374"/>
      <c r="X32" s="374"/>
      <c r="Y32" s="374"/>
      <c r="Z32" s="374"/>
      <c r="AA32" s="374"/>
      <c r="AB32" s="374"/>
      <c r="AC32" s="374"/>
      <c r="AD32" s="374"/>
      <c r="AE32" s="374"/>
      <c r="AF32" s="374"/>
      <c r="AG32" s="375"/>
      <c r="AH32" s="39"/>
    </row>
    <row r="33" spans="2:34" ht="3.75" customHeight="1">
      <c r="B33" s="38"/>
      <c r="C33" s="137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39"/>
    </row>
    <row r="34" spans="2:34" ht="12" customHeight="1">
      <c r="B34" s="38"/>
      <c r="C34" s="511"/>
      <c r="D34" s="96" t="s">
        <v>186</v>
      </c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8"/>
      <c r="AH34" s="39"/>
    </row>
    <row r="35" spans="2:34" ht="12" customHeight="1">
      <c r="B35" s="38"/>
      <c r="C35" s="511"/>
      <c r="D35" s="138" t="s">
        <v>312</v>
      </c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139"/>
      <c r="Q35" s="140" t="s">
        <v>187</v>
      </c>
      <c r="R35" s="140"/>
      <c r="S35" s="140"/>
      <c r="T35" s="140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8"/>
      <c r="AH35" s="39"/>
    </row>
    <row r="36" spans="2:34" ht="18" customHeight="1">
      <c r="B36" s="38"/>
      <c r="C36" s="511"/>
      <c r="D36" s="520"/>
      <c r="E36" s="521"/>
      <c r="F36" s="521"/>
      <c r="G36" s="521"/>
      <c r="H36" s="521"/>
      <c r="I36" s="521"/>
      <c r="J36" s="521"/>
      <c r="K36" s="521"/>
      <c r="L36" s="521"/>
      <c r="M36" s="521"/>
      <c r="N36" s="521"/>
      <c r="O36" s="521"/>
      <c r="P36" s="521"/>
      <c r="Q36" s="452"/>
      <c r="R36" s="452"/>
      <c r="S36" s="452"/>
      <c r="T36" s="452"/>
      <c r="U36" s="452"/>
      <c r="V36" s="452"/>
      <c r="W36" s="452"/>
      <c r="X36" s="452"/>
      <c r="Y36" s="452"/>
      <c r="Z36" s="452"/>
      <c r="AA36" s="452"/>
      <c r="AB36" s="452"/>
      <c r="AC36" s="452"/>
      <c r="AD36" s="452"/>
      <c r="AE36" s="452"/>
      <c r="AF36" s="452"/>
      <c r="AG36" s="453"/>
      <c r="AH36" s="39"/>
    </row>
    <row r="37" spans="2:34" ht="12" customHeight="1">
      <c r="B37" s="38"/>
      <c r="C37" s="511"/>
      <c r="D37" s="19" t="s">
        <v>2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1"/>
      <c r="Q37" s="24" t="s">
        <v>3</v>
      </c>
      <c r="R37" s="24"/>
      <c r="S37" s="24"/>
      <c r="T37" s="24"/>
      <c r="U37" s="25"/>
      <c r="V37" s="26" t="s">
        <v>4</v>
      </c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8"/>
      <c r="AH37" s="39"/>
    </row>
    <row r="38" spans="2:34" ht="18" customHeight="1">
      <c r="B38" s="38"/>
      <c r="C38" s="511"/>
      <c r="D38" s="510"/>
      <c r="E38" s="508"/>
      <c r="F38" s="508"/>
      <c r="G38" s="508"/>
      <c r="H38" s="508"/>
      <c r="I38" s="508"/>
      <c r="J38" s="508"/>
      <c r="K38" s="508"/>
      <c r="L38" s="508"/>
      <c r="M38" s="508"/>
      <c r="N38" s="508"/>
      <c r="O38" s="508"/>
      <c r="P38" s="509"/>
      <c r="Q38" s="514"/>
      <c r="R38" s="514"/>
      <c r="S38" s="514"/>
      <c r="T38" s="514"/>
      <c r="U38" s="515"/>
      <c r="V38" s="507"/>
      <c r="W38" s="508"/>
      <c r="X38" s="508"/>
      <c r="Y38" s="508"/>
      <c r="Z38" s="508"/>
      <c r="AA38" s="508"/>
      <c r="AB38" s="508"/>
      <c r="AC38" s="508"/>
      <c r="AD38" s="508"/>
      <c r="AE38" s="508"/>
      <c r="AF38" s="508"/>
      <c r="AG38" s="516"/>
      <c r="AH38" s="39"/>
    </row>
    <row r="39" spans="2:34" ht="15" customHeight="1">
      <c r="B39" s="38"/>
      <c r="C39" s="511"/>
      <c r="D39" s="29" t="s">
        <v>5</v>
      </c>
      <c r="E39" s="30"/>
      <c r="F39" s="30"/>
      <c r="G39" s="30"/>
      <c r="H39" s="30"/>
      <c r="I39" s="25"/>
      <c r="J39" s="24" t="s">
        <v>6</v>
      </c>
      <c r="K39" s="30"/>
      <c r="L39" s="30"/>
      <c r="M39" s="30"/>
      <c r="N39" s="30"/>
      <c r="O39" s="30"/>
      <c r="P39" s="25"/>
      <c r="Q39" s="24" t="s">
        <v>8</v>
      </c>
      <c r="R39" s="30"/>
      <c r="S39" s="30"/>
      <c r="T39" s="30"/>
      <c r="U39" s="30"/>
      <c r="V39" s="30"/>
      <c r="W39" s="30"/>
      <c r="X39" s="30"/>
      <c r="Y39" s="26" t="s">
        <v>7</v>
      </c>
      <c r="Z39" s="24"/>
      <c r="AA39" s="30"/>
      <c r="AB39" s="30"/>
      <c r="AC39" s="25"/>
      <c r="AD39" s="24" t="s">
        <v>9</v>
      </c>
      <c r="AE39" s="24"/>
      <c r="AF39" s="30"/>
      <c r="AG39" s="31"/>
      <c r="AH39" s="39"/>
    </row>
    <row r="40" spans="2:34" ht="18" customHeight="1">
      <c r="B40" s="38"/>
      <c r="C40" s="511"/>
      <c r="D40" s="510"/>
      <c r="E40" s="508"/>
      <c r="F40" s="508"/>
      <c r="G40" s="508"/>
      <c r="H40" s="508"/>
      <c r="I40" s="509"/>
      <c r="J40" s="507"/>
      <c r="K40" s="508"/>
      <c r="L40" s="508"/>
      <c r="M40" s="508"/>
      <c r="N40" s="508"/>
      <c r="O40" s="508"/>
      <c r="P40" s="509"/>
      <c r="Q40" s="517"/>
      <c r="R40" s="518"/>
      <c r="S40" s="518"/>
      <c r="T40" s="518"/>
      <c r="U40" s="518"/>
      <c r="V40" s="518"/>
      <c r="W40" s="518"/>
      <c r="X40" s="519"/>
      <c r="Y40" s="527"/>
      <c r="Z40" s="528"/>
      <c r="AA40" s="528"/>
      <c r="AB40" s="528"/>
      <c r="AC40" s="529"/>
      <c r="AD40" s="512"/>
      <c r="AE40" s="512"/>
      <c r="AF40" s="512"/>
      <c r="AG40" s="513"/>
      <c r="AH40" s="39"/>
    </row>
    <row r="41" spans="2:34" ht="15" customHeight="1">
      <c r="B41" s="38"/>
      <c r="C41" s="511"/>
      <c r="D41" s="19" t="s">
        <v>10</v>
      </c>
      <c r="E41" s="20"/>
      <c r="F41" s="20"/>
      <c r="G41" s="20"/>
      <c r="H41" s="21"/>
      <c r="I41" s="32" t="s">
        <v>10</v>
      </c>
      <c r="J41" s="20"/>
      <c r="K41" s="20"/>
      <c r="L41" s="20"/>
      <c r="M41" s="21"/>
      <c r="N41" s="32" t="s">
        <v>11</v>
      </c>
      <c r="O41" s="20"/>
      <c r="P41" s="20"/>
      <c r="Q41" s="20"/>
      <c r="R41" s="20"/>
      <c r="S41" s="20"/>
      <c r="T41" s="20"/>
      <c r="U41" s="21"/>
      <c r="V41" s="22" t="s">
        <v>12</v>
      </c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3"/>
      <c r="AH41" s="39"/>
    </row>
    <row r="42" spans="2:34" ht="18" customHeight="1">
      <c r="B42" s="38"/>
      <c r="C42" s="511"/>
      <c r="D42" s="448"/>
      <c r="E42" s="449"/>
      <c r="F42" s="449"/>
      <c r="G42" s="449"/>
      <c r="H42" s="450"/>
      <c r="I42" s="451"/>
      <c r="J42" s="449"/>
      <c r="K42" s="449"/>
      <c r="L42" s="449"/>
      <c r="M42" s="450"/>
      <c r="N42" s="451"/>
      <c r="O42" s="449"/>
      <c r="P42" s="449"/>
      <c r="Q42" s="449"/>
      <c r="R42" s="449"/>
      <c r="S42" s="449"/>
      <c r="T42" s="449"/>
      <c r="U42" s="450"/>
      <c r="V42" s="525"/>
      <c r="W42" s="360"/>
      <c r="X42" s="360"/>
      <c r="Y42" s="360"/>
      <c r="Z42" s="360"/>
      <c r="AA42" s="360"/>
      <c r="AB42" s="360"/>
      <c r="AC42" s="360"/>
      <c r="AD42" s="360"/>
      <c r="AE42" s="360"/>
      <c r="AF42" s="360"/>
      <c r="AG42" s="361"/>
      <c r="AH42" s="39"/>
    </row>
    <row r="43" spans="2:34" ht="3.75" customHeight="1">
      <c r="B43" s="38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39"/>
    </row>
    <row r="44" spans="2:34" ht="12" customHeight="1">
      <c r="B44" s="38"/>
      <c r="C44" s="530" t="s">
        <v>188</v>
      </c>
      <c r="D44" s="16" t="s">
        <v>57</v>
      </c>
      <c r="E44" s="7"/>
      <c r="F44" s="7"/>
      <c r="G44" s="7"/>
      <c r="H44" s="7"/>
      <c r="I44" s="7"/>
      <c r="J44" s="7"/>
      <c r="K44" s="7"/>
      <c r="L44" s="79" t="s">
        <v>58</v>
      </c>
      <c r="M44" s="7"/>
      <c r="N44" s="7"/>
      <c r="O44" s="7"/>
      <c r="P44" s="7"/>
      <c r="Q44" s="17"/>
      <c r="R44" s="7"/>
      <c r="S44" s="7"/>
      <c r="T44" s="7"/>
      <c r="U44" s="8"/>
      <c r="V44" s="79" t="s">
        <v>1</v>
      </c>
      <c r="W44" s="7"/>
      <c r="X44" s="7"/>
      <c r="Y44" s="7"/>
      <c r="Z44" s="7"/>
      <c r="AA44" s="7"/>
      <c r="AB44" s="7"/>
      <c r="AC44" s="7"/>
      <c r="AD44" s="7"/>
      <c r="AE44" s="7"/>
      <c r="AF44" s="533" t="s">
        <v>510</v>
      </c>
      <c r="AG44" s="534"/>
      <c r="AH44" s="39"/>
    </row>
    <row r="45" spans="2:34" ht="18" customHeight="1">
      <c r="B45" s="38"/>
      <c r="C45" s="531"/>
      <c r="D45" s="520"/>
      <c r="E45" s="521"/>
      <c r="F45" s="521"/>
      <c r="G45" s="521"/>
      <c r="H45" s="521"/>
      <c r="I45" s="521"/>
      <c r="J45" s="521"/>
      <c r="K45" s="521"/>
      <c r="L45" s="302"/>
      <c r="M45" s="303"/>
      <c r="N45" s="303"/>
      <c r="O45" s="303"/>
      <c r="P45" s="303"/>
      <c r="Q45" s="303"/>
      <c r="R45" s="303"/>
      <c r="S45" s="303"/>
      <c r="T45" s="303"/>
      <c r="U45" s="506"/>
      <c r="V45" s="302"/>
      <c r="W45" s="303"/>
      <c r="X45" s="303"/>
      <c r="Y45" s="303"/>
      <c r="Z45" s="303"/>
      <c r="AA45" s="303"/>
      <c r="AB45" s="303"/>
      <c r="AC45" s="303"/>
      <c r="AD45" s="303"/>
      <c r="AE45" s="303"/>
      <c r="AF45" s="302"/>
      <c r="AG45" s="304"/>
      <c r="AH45" s="39"/>
    </row>
    <row r="46" spans="2:34" ht="12" customHeight="1">
      <c r="B46" s="38"/>
      <c r="C46" s="531"/>
      <c r="D46" s="9" t="s">
        <v>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10"/>
      <c r="Q46" s="11" t="s">
        <v>3</v>
      </c>
      <c r="R46" s="11"/>
      <c r="S46" s="11"/>
      <c r="T46" s="11"/>
      <c r="U46" s="12"/>
      <c r="V46" s="13" t="s">
        <v>4</v>
      </c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5"/>
      <c r="AH46" s="39"/>
    </row>
    <row r="47" spans="2:34" ht="18" customHeight="1">
      <c r="B47" s="38"/>
      <c r="C47" s="531"/>
      <c r="D47" s="510"/>
      <c r="E47" s="508"/>
      <c r="F47" s="508"/>
      <c r="G47" s="508"/>
      <c r="H47" s="508"/>
      <c r="I47" s="508"/>
      <c r="J47" s="508"/>
      <c r="K47" s="508"/>
      <c r="L47" s="508"/>
      <c r="M47" s="508"/>
      <c r="N47" s="508"/>
      <c r="O47" s="508"/>
      <c r="P47" s="509"/>
      <c r="Q47" s="514"/>
      <c r="R47" s="514"/>
      <c r="S47" s="514"/>
      <c r="T47" s="514"/>
      <c r="U47" s="515"/>
      <c r="V47" s="507"/>
      <c r="W47" s="508"/>
      <c r="X47" s="508"/>
      <c r="Y47" s="508"/>
      <c r="Z47" s="508"/>
      <c r="AA47" s="508"/>
      <c r="AB47" s="508"/>
      <c r="AC47" s="508"/>
      <c r="AD47" s="508"/>
      <c r="AE47" s="508"/>
      <c r="AF47" s="508"/>
      <c r="AG47" s="516"/>
      <c r="AH47" s="39"/>
    </row>
    <row r="48" spans="2:34" ht="15" customHeight="1">
      <c r="B48" s="38"/>
      <c r="C48" s="531"/>
      <c r="D48" s="29" t="s">
        <v>5</v>
      </c>
      <c r="E48" s="30"/>
      <c r="F48" s="30"/>
      <c r="G48" s="30"/>
      <c r="H48" s="30"/>
      <c r="I48" s="25"/>
      <c r="J48" s="24" t="s">
        <v>6</v>
      </c>
      <c r="K48" s="30"/>
      <c r="L48" s="30"/>
      <c r="M48" s="30"/>
      <c r="N48" s="30"/>
      <c r="O48" s="30"/>
      <c r="P48" s="25"/>
      <c r="Q48" s="24" t="s">
        <v>189</v>
      </c>
      <c r="R48" s="30"/>
      <c r="S48" s="30"/>
      <c r="T48" s="30"/>
      <c r="U48" s="30"/>
      <c r="V48" s="30"/>
      <c r="W48" s="30"/>
      <c r="X48" s="30"/>
      <c r="Y48" s="26" t="s">
        <v>7</v>
      </c>
      <c r="Z48" s="24"/>
      <c r="AA48" s="30"/>
      <c r="AB48" s="30"/>
      <c r="AC48" s="25"/>
      <c r="AD48" s="522" t="s">
        <v>323</v>
      </c>
      <c r="AE48" s="523"/>
      <c r="AF48" s="523"/>
      <c r="AG48" s="524"/>
      <c r="AH48" s="39"/>
    </row>
    <row r="49" spans="2:34" ht="18" customHeight="1">
      <c r="B49" s="38"/>
      <c r="C49" s="531"/>
      <c r="D49" s="576"/>
      <c r="E49" s="577"/>
      <c r="F49" s="577"/>
      <c r="G49" s="577"/>
      <c r="H49" s="577"/>
      <c r="I49" s="578"/>
      <c r="J49" s="507"/>
      <c r="K49" s="508"/>
      <c r="L49" s="508"/>
      <c r="M49" s="508"/>
      <c r="N49" s="508"/>
      <c r="O49" s="508"/>
      <c r="P49" s="509"/>
      <c r="Q49" s="526"/>
      <c r="R49" s="452"/>
      <c r="S49" s="452"/>
      <c r="T49" s="452"/>
      <c r="U49" s="452"/>
      <c r="V49" s="452"/>
      <c r="W49" s="452"/>
      <c r="X49" s="452"/>
      <c r="Y49" s="526"/>
      <c r="Z49" s="452"/>
      <c r="AA49" s="452"/>
      <c r="AB49" s="452"/>
      <c r="AC49" s="452"/>
      <c r="AD49" s="544"/>
      <c r="AE49" s="544"/>
      <c r="AF49" s="544"/>
      <c r="AG49" s="207" t="str">
        <f>IF($AD$49="","",(IF($AD$49&gt;=$AH$107,"JR",IF($AD$49&lt;=$AH$108,"SR",""))))</f>
        <v/>
      </c>
      <c r="AH49" s="39"/>
    </row>
    <row r="50" spans="2:34" ht="15" customHeight="1">
      <c r="B50" s="38"/>
      <c r="C50" s="531"/>
      <c r="D50" s="19" t="s">
        <v>10</v>
      </c>
      <c r="E50" s="20"/>
      <c r="F50" s="20"/>
      <c r="G50" s="20"/>
      <c r="H50" s="21"/>
      <c r="I50" s="32" t="s">
        <v>10</v>
      </c>
      <c r="J50" s="20"/>
      <c r="K50" s="20"/>
      <c r="L50" s="20"/>
      <c r="M50" s="21"/>
      <c r="N50" s="32" t="s">
        <v>11</v>
      </c>
      <c r="O50" s="20"/>
      <c r="P50" s="20"/>
      <c r="Q50" s="20"/>
      <c r="R50" s="20"/>
      <c r="S50" s="20"/>
      <c r="T50" s="20"/>
      <c r="U50" s="21"/>
      <c r="V50" s="22" t="s">
        <v>12</v>
      </c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3"/>
      <c r="AH50" s="39"/>
    </row>
    <row r="51" spans="2:34" ht="18" customHeight="1">
      <c r="B51" s="38"/>
      <c r="C51" s="532"/>
      <c r="D51" s="362"/>
      <c r="E51" s="363"/>
      <c r="F51" s="363"/>
      <c r="G51" s="363"/>
      <c r="H51" s="364"/>
      <c r="I51" s="451"/>
      <c r="J51" s="449"/>
      <c r="K51" s="449"/>
      <c r="L51" s="449"/>
      <c r="M51" s="450"/>
      <c r="N51" s="451"/>
      <c r="O51" s="449"/>
      <c r="P51" s="449"/>
      <c r="Q51" s="449"/>
      <c r="R51" s="449"/>
      <c r="S51" s="449"/>
      <c r="T51" s="449"/>
      <c r="U51" s="450"/>
      <c r="V51" s="359"/>
      <c r="W51" s="360"/>
      <c r="X51" s="360"/>
      <c r="Y51" s="360"/>
      <c r="Z51" s="360"/>
      <c r="AA51" s="360"/>
      <c r="AB51" s="360"/>
      <c r="AC51" s="360"/>
      <c r="AD51" s="360"/>
      <c r="AE51" s="360"/>
      <c r="AF51" s="360"/>
      <c r="AG51" s="361"/>
      <c r="AH51" s="39"/>
    </row>
    <row r="52" spans="2:34" ht="3.75" customHeight="1">
      <c r="B52" s="38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39"/>
    </row>
    <row r="53" spans="2:34" ht="20.100000000000001" customHeight="1">
      <c r="B53" s="38"/>
      <c r="C53" s="373" t="s">
        <v>13</v>
      </c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4"/>
      <c r="O53" s="374"/>
      <c r="P53" s="374"/>
      <c r="Q53" s="374"/>
      <c r="R53" s="374"/>
      <c r="S53" s="374"/>
      <c r="T53" s="374"/>
      <c r="U53" s="374"/>
      <c r="V53" s="374"/>
      <c r="W53" s="374"/>
      <c r="X53" s="374"/>
      <c r="Y53" s="374"/>
      <c r="Z53" s="374"/>
      <c r="AA53" s="374"/>
      <c r="AB53" s="374"/>
      <c r="AC53" s="374"/>
      <c r="AD53" s="374"/>
      <c r="AE53" s="374"/>
      <c r="AF53" s="374"/>
      <c r="AG53" s="375"/>
      <c r="AH53" s="39"/>
    </row>
    <row r="54" spans="2:34" ht="3" customHeight="1">
      <c r="B54" s="38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39"/>
    </row>
    <row r="55" spans="2:34" ht="11.25" customHeight="1">
      <c r="B55" s="38"/>
      <c r="C55" s="16" t="s">
        <v>107</v>
      </c>
      <c r="D55" s="7"/>
      <c r="E55" s="7"/>
      <c r="F55" s="7"/>
      <c r="G55" s="7"/>
      <c r="H55" s="99"/>
      <c r="I55" s="105"/>
      <c r="J55" s="109" t="s">
        <v>210</v>
      </c>
      <c r="K55" s="108"/>
      <c r="L55" s="108"/>
      <c r="M55" s="108"/>
      <c r="N55" s="108"/>
      <c r="O55" s="108"/>
      <c r="P55" s="108"/>
      <c r="Q55" s="396" t="s">
        <v>289</v>
      </c>
      <c r="R55" s="397"/>
      <c r="S55" s="397"/>
      <c r="T55" s="397"/>
      <c r="U55" s="397"/>
      <c r="V55" s="397"/>
      <c r="W55" s="397"/>
      <c r="X55" s="397"/>
      <c r="Y55" s="397"/>
      <c r="Z55" s="397"/>
      <c r="AA55" s="397"/>
      <c r="AB55" s="397"/>
      <c r="AC55" s="397"/>
      <c r="AD55" s="397"/>
      <c r="AE55" s="397"/>
      <c r="AF55" s="397"/>
      <c r="AG55" s="398"/>
      <c r="AH55" s="39"/>
    </row>
    <row r="56" spans="2:34" ht="18.75" customHeight="1">
      <c r="B56" s="185"/>
      <c r="C56" s="371"/>
      <c r="D56" s="371"/>
      <c r="E56" s="371"/>
      <c r="F56" s="371"/>
      <c r="G56" s="371"/>
      <c r="H56" s="371"/>
      <c r="I56" s="372"/>
      <c r="J56" s="302"/>
      <c r="K56" s="303"/>
      <c r="L56" s="303"/>
      <c r="M56" s="303"/>
      <c r="N56" s="303"/>
      <c r="O56" s="303"/>
      <c r="P56" s="304"/>
      <c r="Q56" s="300">
        <f>VLOOKUP(' Datos de Organizadores '!P31,' Datos de Organizadores '!Q28:T39,2)</f>
        <v>0</v>
      </c>
      <c r="R56" s="301"/>
      <c r="S56" s="301"/>
      <c r="T56" s="301"/>
      <c r="U56" s="301"/>
      <c r="V56" s="301"/>
      <c r="W56" s="301"/>
      <c r="X56" s="301"/>
      <c r="Y56" s="301"/>
      <c r="Z56" s="301"/>
      <c r="AA56" s="376" t="str">
        <f>IF(Q60="H",VLOOKUP(' Datos de Organizadores '!W29,' Datos de Organizadores '!V30:X40,3)," ")</f>
        <v xml:space="preserve"> </v>
      </c>
      <c r="AB56" s="376"/>
      <c r="AC56" s="376"/>
      <c r="AD56" s="376"/>
      <c r="AE56" s="376"/>
      <c r="AF56" s="376"/>
      <c r="AG56" s="376"/>
      <c r="AH56" s="39"/>
    </row>
    <row r="57" spans="2:34" ht="18.75" customHeight="1">
      <c r="B57" s="38"/>
      <c r="C57" s="9" t="s">
        <v>108</v>
      </c>
      <c r="D57" s="5"/>
      <c r="E57" s="5"/>
      <c r="F57" s="5"/>
      <c r="G57" s="5"/>
      <c r="H57" s="102"/>
      <c r="I57" s="106"/>
      <c r="J57" s="378" t="s">
        <v>275</v>
      </c>
      <c r="K57" s="379"/>
      <c r="L57" s="379"/>
      <c r="M57" s="380"/>
      <c r="N57" s="579" t="s">
        <v>211</v>
      </c>
      <c r="O57" s="579"/>
      <c r="P57" s="580"/>
      <c r="Q57" s="294" t="str">
        <f>IF(PF=0,"",AGRUPAPF)</f>
        <v/>
      </c>
      <c r="R57" s="295"/>
      <c r="S57" s="295"/>
      <c r="T57" s="295"/>
      <c r="U57" s="295"/>
      <c r="V57" s="295"/>
      <c r="W57" s="295"/>
      <c r="X57" s="295"/>
      <c r="Y57" s="295"/>
      <c r="Z57" s="296"/>
      <c r="AA57" s="407" t="s">
        <v>364</v>
      </c>
      <c r="AB57" s="407"/>
      <c r="AC57" s="407"/>
      <c r="AD57" s="407"/>
      <c r="AE57" s="407"/>
      <c r="AF57" s="407"/>
      <c r="AG57" s="407"/>
      <c r="AH57" s="39"/>
    </row>
    <row r="58" spans="2:34" ht="18" customHeight="1">
      <c r="B58" s="185"/>
      <c r="C58" s="371"/>
      <c r="D58" s="371"/>
      <c r="E58" s="371"/>
      <c r="F58" s="371"/>
      <c r="G58" s="371"/>
      <c r="H58" s="371"/>
      <c r="I58" s="372"/>
      <c r="J58" s="302"/>
      <c r="K58" s="303"/>
      <c r="L58" s="303"/>
      <c r="M58" s="506"/>
      <c r="N58" s="303"/>
      <c r="O58" s="303"/>
      <c r="P58" s="304"/>
      <c r="Q58" s="297"/>
      <c r="R58" s="298"/>
      <c r="S58" s="298"/>
      <c r="T58" s="298"/>
      <c r="U58" s="298"/>
      <c r="V58" s="298"/>
      <c r="W58" s="298"/>
      <c r="X58" s="298"/>
      <c r="Y58" s="298"/>
      <c r="Z58" s="299"/>
      <c r="AA58" s="408"/>
      <c r="AB58" s="303"/>
      <c r="AC58" s="303"/>
      <c r="AD58" s="303"/>
      <c r="AE58" s="303"/>
      <c r="AF58" s="303"/>
      <c r="AG58" s="304"/>
      <c r="AH58" s="39"/>
    </row>
    <row r="59" spans="2:34" ht="15" customHeight="1">
      <c r="B59" s="38"/>
      <c r="C59" s="400" t="s">
        <v>110</v>
      </c>
      <c r="D59" s="401"/>
      <c r="E59" s="400" t="s">
        <v>109</v>
      </c>
      <c r="F59" s="402"/>
      <c r="G59" s="402"/>
      <c r="H59" s="402"/>
      <c r="I59" s="401"/>
      <c r="J59" s="11" t="s">
        <v>218</v>
      </c>
      <c r="K59" s="5"/>
      <c r="L59" s="5"/>
      <c r="M59" s="5"/>
      <c r="N59" s="381"/>
      <c r="O59" s="381"/>
      <c r="P59" s="382"/>
      <c r="Q59" s="292" t="s">
        <v>14</v>
      </c>
      <c r="R59" s="292"/>
      <c r="S59" s="292"/>
      <c r="T59" s="292"/>
      <c r="U59" s="292"/>
      <c r="V59" s="399"/>
      <c r="W59" s="291" t="s">
        <v>226</v>
      </c>
      <c r="X59" s="292"/>
      <c r="Y59" s="292"/>
      <c r="Z59" s="293"/>
      <c r="AA59" s="377" t="s">
        <v>473</v>
      </c>
      <c r="AB59" s="292"/>
      <c r="AC59" s="292"/>
      <c r="AD59" s="292"/>
      <c r="AE59" s="292"/>
      <c r="AF59" s="292"/>
      <c r="AG59" s="293"/>
      <c r="AH59" s="39"/>
    </row>
    <row r="60" spans="2:34" ht="18" customHeight="1">
      <c r="B60" s="185"/>
      <c r="C60" s="403"/>
      <c r="D60" s="404"/>
      <c r="E60" s="518"/>
      <c r="F60" s="518"/>
      <c r="G60" s="518"/>
      <c r="H60" s="518"/>
      <c r="I60" s="404"/>
      <c r="J60" s="209"/>
      <c r="K60" s="210"/>
      <c r="L60" s="210"/>
      <c r="M60" s="210"/>
      <c r="N60" s="210"/>
      <c r="O60" s="210"/>
      <c r="P60" s="211"/>
      <c r="Q60" s="583" t="str">
        <f>IF(Campeonato=2,"",IF(Grupo=1,"",' Datos de Organizadores '!Q31))</f>
        <v/>
      </c>
      <c r="R60" s="584"/>
      <c r="S60" s="584"/>
      <c r="T60" s="584"/>
      <c r="U60" s="584"/>
      <c r="V60" s="585"/>
      <c r="W60" s="383" t="str">
        <f>CLASE</f>
        <v/>
      </c>
      <c r="X60" s="384"/>
      <c r="Y60" s="384"/>
      <c r="Z60" s="385"/>
      <c r="AA60" s="320"/>
      <c r="AB60" s="321"/>
      <c r="AC60" s="321"/>
      <c r="AD60" s="321"/>
      <c r="AE60" s="321"/>
      <c r="AF60" s="321"/>
      <c r="AG60" s="322"/>
      <c r="AH60" s="39"/>
    </row>
    <row r="61" spans="2:34" ht="15" customHeight="1">
      <c r="B61" s="185"/>
      <c r="C61" s="186" t="s">
        <v>217</v>
      </c>
      <c r="D61" s="112"/>
      <c r="E61" s="112"/>
      <c r="F61" s="112"/>
      <c r="G61" s="112"/>
      <c r="H61" s="113"/>
      <c r="I61" s="107"/>
      <c r="J61" s="13" t="s">
        <v>328</v>
      </c>
      <c r="K61" s="5"/>
      <c r="L61" s="5"/>
      <c r="M61" s="5"/>
      <c r="N61" s="5"/>
      <c r="O61" s="102"/>
      <c r="P61" s="180"/>
      <c r="Q61" s="586"/>
      <c r="R61" s="587"/>
      <c r="S61" s="587"/>
      <c r="T61" s="587"/>
      <c r="U61" s="587"/>
      <c r="V61" s="588"/>
      <c r="W61" s="386"/>
      <c r="X61" s="386"/>
      <c r="Y61" s="386"/>
      <c r="Z61" s="387"/>
      <c r="AA61" s="323"/>
      <c r="AB61" s="324"/>
      <c r="AC61" s="324"/>
      <c r="AD61" s="324"/>
      <c r="AE61" s="324"/>
      <c r="AF61" s="324"/>
      <c r="AG61" s="325"/>
      <c r="AH61" s="39"/>
    </row>
    <row r="62" spans="2:34" ht="18" customHeight="1">
      <c r="B62" s="38"/>
      <c r="C62" s="393">
        <f>IF(Turbo=2,VALUE(CILINDRADA),ROUND(VALUE(CILINDRADA)*1.7,0))</f>
        <v>0</v>
      </c>
      <c r="D62" s="394"/>
      <c r="E62" s="394"/>
      <c r="F62" s="394"/>
      <c r="G62" s="394"/>
      <c r="H62" s="394"/>
      <c r="I62" s="395"/>
      <c r="J62" s="390"/>
      <c r="K62" s="391"/>
      <c r="L62" s="391"/>
      <c r="M62" s="391"/>
      <c r="N62" s="391"/>
      <c r="O62" s="391"/>
      <c r="P62" s="392"/>
      <c r="Q62" s="589"/>
      <c r="R62" s="590"/>
      <c r="S62" s="590"/>
      <c r="T62" s="590"/>
      <c r="U62" s="590"/>
      <c r="V62" s="591"/>
      <c r="W62" s="388"/>
      <c r="X62" s="388"/>
      <c r="Y62" s="388"/>
      <c r="Z62" s="389"/>
      <c r="AA62" s="326"/>
      <c r="AB62" s="327"/>
      <c r="AC62" s="327"/>
      <c r="AD62" s="327"/>
      <c r="AE62" s="327"/>
      <c r="AF62" s="327"/>
      <c r="AG62" s="328"/>
      <c r="AH62" s="39"/>
    </row>
    <row r="63" spans="2:34" ht="3.75" customHeight="1">
      <c r="B63" s="38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23"/>
      <c r="AF63" s="123"/>
      <c r="AG63" s="123"/>
      <c r="AH63" s="39"/>
    </row>
    <row r="64" spans="2:34" ht="20.100000000000001" hidden="1" customHeight="1">
      <c r="B64" s="38"/>
      <c r="C64" s="618" t="s">
        <v>209</v>
      </c>
      <c r="D64" s="619"/>
      <c r="E64" s="619"/>
      <c r="F64" s="619"/>
      <c r="G64" s="619"/>
      <c r="H64" s="619"/>
      <c r="I64" s="619"/>
      <c r="J64" s="619"/>
      <c r="K64" s="619"/>
      <c r="L64" s="619"/>
      <c r="M64" s="619"/>
      <c r="N64" s="619"/>
      <c r="O64" s="619"/>
      <c r="P64" s="619"/>
      <c r="Q64" s="619"/>
      <c r="R64" s="619"/>
      <c r="S64" s="619"/>
      <c r="T64" s="619"/>
      <c r="U64" s="619"/>
      <c r="V64" s="619"/>
      <c r="W64" s="619"/>
      <c r="X64" s="619"/>
      <c r="Y64" s="619"/>
      <c r="Z64" s="619"/>
      <c r="AA64" s="619"/>
      <c r="AB64" s="619"/>
      <c r="AC64" s="619"/>
      <c r="AD64" s="619"/>
      <c r="AE64" s="619"/>
      <c r="AF64" s="619"/>
      <c r="AG64" s="620"/>
      <c r="AH64" s="39"/>
    </row>
    <row r="65" spans="2:34" ht="3.75" hidden="1" customHeight="1">
      <c r="B65" s="38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39"/>
    </row>
    <row r="66" spans="2:34" ht="18" hidden="1" customHeight="1">
      <c r="B66" s="38"/>
      <c r="C66" s="409" t="s">
        <v>207</v>
      </c>
      <c r="D66" s="410"/>
      <c r="E66" s="410"/>
      <c r="F66" s="410"/>
      <c r="G66" s="410"/>
      <c r="H66" s="410"/>
      <c r="I66" s="410"/>
      <c r="J66" s="410"/>
      <c r="K66" s="410"/>
      <c r="L66" s="410"/>
      <c r="M66" s="410"/>
      <c r="N66" s="410"/>
      <c r="O66" s="410"/>
      <c r="P66" s="410"/>
      <c r="Q66" s="410"/>
      <c r="R66" s="410"/>
      <c r="S66" s="410"/>
      <c r="T66" s="410"/>
      <c r="U66" s="410"/>
      <c r="V66" s="410"/>
      <c r="W66" s="410"/>
      <c r="X66" s="410"/>
      <c r="Y66" s="410"/>
      <c r="Z66" s="410"/>
      <c r="AA66" s="410"/>
      <c r="AB66" s="410"/>
      <c r="AC66" s="410"/>
      <c r="AD66" s="410"/>
      <c r="AE66" s="410"/>
      <c r="AF66" s="410"/>
      <c r="AG66" s="411"/>
      <c r="AH66" s="39"/>
    </row>
    <row r="67" spans="2:34" ht="15.75" hidden="1" customHeight="1">
      <c r="B67" s="38"/>
      <c r="C67" s="90" t="s">
        <v>180</v>
      </c>
      <c r="D67" s="18"/>
      <c r="E67" s="405"/>
      <c r="F67" s="405"/>
      <c r="G67" s="405"/>
      <c r="H67" s="405"/>
      <c r="I67" s="405"/>
      <c r="J67" s="405"/>
      <c r="K67" s="405"/>
      <c r="L67" s="405"/>
      <c r="M67" s="405"/>
      <c r="N67" s="405"/>
      <c r="O67" s="405"/>
      <c r="P67" s="406"/>
      <c r="Q67" s="365" t="s">
        <v>181</v>
      </c>
      <c r="R67" s="366"/>
      <c r="S67" s="366"/>
      <c r="T67" s="366"/>
      <c r="U67" s="366"/>
      <c r="V67" s="366"/>
      <c r="W67" s="366"/>
      <c r="X67" s="366"/>
      <c r="Y67" s="366"/>
      <c r="Z67" s="366"/>
      <c r="AA67" s="366"/>
      <c r="AB67" s="366"/>
      <c r="AC67" s="366"/>
      <c r="AD67" s="366"/>
      <c r="AE67" s="366"/>
      <c r="AF67" s="366"/>
      <c r="AG67" s="367"/>
      <c r="AH67" s="39"/>
    </row>
    <row r="68" spans="2:34" ht="15.75" hidden="1" customHeight="1">
      <c r="B68" s="38"/>
      <c r="C68" s="90" t="s">
        <v>182</v>
      </c>
      <c r="D68" s="18"/>
      <c r="E68" s="405"/>
      <c r="F68" s="405"/>
      <c r="G68" s="405"/>
      <c r="H68" s="405"/>
      <c r="I68" s="405"/>
      <c r="J68" s="405"/>
      <c r="K68" s="405"/>
      <c r="L68" s="405"/>
      <c r="M68" s="405"/>
      <c r="N68" s="405"/>
      <c r="O68" s="405"/>
      <c r="P68" s="406"/>
      <c r="Q68" s="368"/>
      <c r="R68" s="369"/>
      <c r="S68" s="369"/>
      <c r="T68" s="369"/>
      <c r="U68" s="369"/>
      <c r="V68" s="369"/>
      <c r="W68" s="369"/>
      <c r="X68" s="369"/>
      <c r="Y68" s="369"/>
      <c r="Z68" s="369"/>
      <c r="AA68" s="369"/>
      <c r="AB68" s="369"/>
      <c r="AC68" s="369"/>
      <c r="AD68" s="369"/>
      <c r="AE68" s="369"/>
      <c r="AF68" s="369"/>
      <c r="AG68" s="370"/>
      <c r="AH68" s="39"/>
    </row>
    <row r="69" spans="2:34" ht="15.75" hidden="1" customHeight="1">
      <c r="B69" s="38"/>
      <c r="C69" s="90" t="s">
        <v>183</v>
      </c>
      <c r="D69" s="18"/>
      <c r="E69" s="405"/>
      <c r="F69" s="405"/>
      <c r="G69" s="405"/>
      <c r="H69" s="405"/>
      <c r="I69" s="405"/>
      <c r="J69" s="405"/>
      <c r="K69" s="405"/>
      <c r="L69" s="405"/>
      <c r="M69" s="405"/>
      <c r="N69" s="405"/>
      <c r="O69" s="405"/>
      <c r="P69" s="406"/>
      <c r="Q69" s="5"/>
      <c r="R69" s="5"/>
      <c r="S69" s="573"/>
      <c r="T69" s="573"/>
      <c r="U69" s="573"/>
      <c r="V69" s="573"/>
      <c r="W69" s="573"/>
      <c r="X69" s="573"/>
      <c r="Y69" s="573"/>
      <c r="Z69" s="573"/>
      <c r="AA69" s="573"/>
      <c r="AB69" s="573"/>
      <c r="AC69" s="573"/>
      <c r="AD69" s="573"/>
      <c r="AE69" s="573"/>
      <c r="AF69" s="573"/>
      <c r="AG69" s="6"/>
      <c r="AH69" s="39"/>
    </row>
    <row r="70" spans="2:34" ht="15.75" hidden="1" customHeight="1">
      <c r="B70" s="38"/>
      <c r="C70" s="90" t="s">
        <v>184</v>
      </c>
      <c r="D70" s="18"/>
      <c r="E70" s="405"/>
      <c r="F70" s="405"/>
      <c r="G70" s="405"/>
      <c r="H70" s="405"/>
      <c r="I70" s="405"/>
      <c r="J70" s="405"/>
      <c r="K70" s="405"/>
      <c r="L70" s="405"/>
      <c r="M70" s="405"/>
      <c r="N70" s="405"/>
      <c r="O70" s="405"/>
      <c r="P70" s="406"/>
      <c r="Q70" s="5"/>
      <c r="R70" s="5"/>
      <c r="S70" s="574"/>
      <c r="T70" s="574"/>
      <c r="U70" s="574"/>
      <c r="V70" s="574"/>
      <c r="W70" s="574"/>
      <c r="X70" s="574"/>
      <c r="Y70" s="574"/>
      <c r="Z70" s="574"/>
      <c r="AA70" s="574"/>
      <c r="AB70" s="574"/>
      <c r="AC70" s="574"/>
      <c r="AD70" s="574"/>
      <c r="AE70" s="574"/>
      <c r="AF70" s="574"/>
      <c r="AG70" s="6"/>
      <c r="AH70" s="39"/>
    </row>
    <row r="71" spans="2:34" ht="15.75" hidden="1" customHeight="1">
      <c r="B71" s="38"/>
      <c r="C71" s="581" t="s">
        <v>185</v>
      </c>
      <c r="D71" s="582"/>
      <c r="E71" s="566"/>
      <c r="F71" s="566"/>
      <c r="G71" s="91" t="s">
        <v>5</v>
      </c>
      <c r="H71" s="92"/>
      <c r="I71" s="566"/>
      <c r="J71" s="566"/>
      <c r="K71" s="566"/>
      <c r="L71" s="566"/>
      <c r="M71" s="566"/>
      <c r="N71" s="566"/>
      <c r="O71" s="566"/>
      <c r="P71" s="575"/>
      <c r="Q71" s="92"/>
      <c r="R71" s="92"/>
      <c r="S71" s="93"/>
      <c r="T71" s="94"/>
      <c r="U71" s="94"/>
      <c r="V71" s="94"/>
      <c r="W71" s="93"/>
      <c r="X71" s="94"/>
      <c r="Y71" s="93"/>
      <c r="Z71" s="94"/>
      <c r="AA71" s="93"/>
      <c r="AB71" s="94"/>
      <c r="AC71" s="94"/>
      <c r="AD71" s="94"/>
      <c r="AE71" s="94"/>
      <c r="AF71" s="94"/>
      <c r="AG71" s="95"/>
      <c r="AH71" s="39"/>
    </row>
    <row r="72" spans="2:34" ht="6.75" customHeight="1">
      <c r="B72" s="38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39"/>
    </row>
    <row r="73" spans="2:34" ht="20.100000000000001" customHeight="1">
      <c r="B73" s="38"/>
      <c r="C73" s="373" t="s">
        <v>16</v>
      </c>
      <c r="D73" s="374"/>
      <c r="E73" s="374"/>
      <c r="F73" s="374"/>
      <c r="G73" s="374"/>
      <c r="H73" s="374"/>
      <c r="I73" s="374"/>
      <c r="J73" s="374"/>
      <c r="K73" s="374"/>
      <c r="L73" s="374"/>
      <c r="M73" s="374"/>
      <c r="N73" s="374"/>
      <c r="O73" s="374"/>
      <c r="P73" s="374"/>
      <c r="Q73" s="374"/>
      <c r="R73" s="374"/>
      <c r="S73" s="374"/>
      <c r="T73" s="374"/>
      <c r="U73" s="374"/>
      <c r="V73" s="374"/>
      <c r="W73" s="374"/>
      <c r="X73" s="374"/>
      <c r="Y73" s="374"/>
      <c r="Z73" s="374"/>
      <c r="AA73" s="374"/>
      <c r="AB73" s="374"/>
      <c r="AC73" s="374"/>
      <c r="AD73" s="374"/>
      <c r="AE73" s="374"/>
      <c r="AF73" s="374"/>
      <c r="AG73" s="375"/>
      <c r="AH73" s="39"/>
    </row>
    <row r="74" spans="2:34" ht="3" customHeight="1">
      <c r="B74" s="38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39"/>
    </row>
    <row r="75" spans="2:34" ht="9" customHeight="1">
      <c r="B75" s="38"/>
      <c r="C75" s="634" t="s">
        <v>274</v>
      </c>
      <c r="D75" s="630">
        <f>VLOOKUP(' Derechos de Inscripción '!C16,' Datos de Organizadores '!$A$3:$M$10,12)</f>
        <v>44379</v>
      </c>
      <c r="E75" s="630"/>
      <c r="F75" s="631"/>
      <c r="G75" s="560" t="s">
        <v>282</v>
      </c>
      <c r="H75" s="561"/>
      <c r="I75" s="561"/>
      <c r="J75" s="562"/>
      <c r="K75" s="638" t="s">
        <v>527</v>
      </c>
      <c r="L75" s="639"/>
      <c r="M75" s="639"/>
      <c r="N75" s="639"/>
      <c r="O75" s="639"/>
      <c r="P75" s="639"/>
      <c r="Q75" s="639"/>
      <c r="R75" s="639"/>
      <c r="S75" s="639"/>
      <c r="T75" s="639"/>
      <c r="U75" s="639"/>
      <c r="V75" s="639"/>
      <c r="W75" s="639"/>
      <c r="X75" s="639"/>
      <c r="Y75" s="639"/>
      <c r="Z75" s="639"/>
      <c r="AA75" s="639"/>
      <c r="AB75" s="640"/>
      <c r="AC75" s="662" t="s">
        <v>194</v>
      </c>
      <c r="AD75" s="663"/>
      <c r="AE75" s="663"/>
      <c r="AF75" s="663"/>
      <c r="AG75" s="664"/>
      <c r="AH75" s="39"/>
    </row>
    <row r="76" spans="2:34" ht="6" customHeight="1">
      <c r="B76" s="38"/>
      <c r="C76" s="635"/>
      <c r="D76" s="632"/>
      <c r="E76" s="632"/>
      <c r="F76" s="633"/>
      <c r="G76" s="563"/>
      <c r="H76" s="564"/>
      <c r="I76" s="564"/>
      <c r="J76" s="565"/>
      <c r="K76" s="641"/>
      <c r="L76" s="642"/>
      <c r="M76" s="642"/>
      <c r="N76" s="642"/>
      <c r="O76" s="642"/>
      <c r="P76" s="642"/>
      <c r="Q76" s="642"/>
      <c r="R76" s="642"/>
      <c r="S76" s="642"/>
      <c r="T76" s="642"/>
      <c r="U76" s="642"/>
      <c r="V76" s="642"/>
      <c r="W76" s="642"/>
      <c r="X76" s="642"/>
      <c r="Y76" s="642"/>
      <c r="Z76" s="642"/>
      <c r="AA76" s="642"/>
      <c r="AB76" s="643"/>
      <c r="AC76" s="665"/>
      <c r="AD76" s="666"/>
      <c r="AE76" s="666"/>
      <c r="AF76" s="666"/>
      <c r="AG76" s="667"/>
      <c r="AH76" s="39"/>
    </row>
    <row r="77" spans="2:34" ht="3" hidden="1" customHeight="1">
      <c r="B77" s="38"/>
      <c r="C77" s="4"/>
      <c r="D77" s="5"/>
      <c r="E77" s="5"/>
      <c r="F77" s="10"/>
      <c r="G77" s="5"/>
      <c r="H77" s="5"/>
      <c r="I77" s="5"/>
      <c r="J77" s="5"/>
      <c r="K77" s="259"/>
      <c r="L77" s="259"/>
      <c r="M77" s="259"/>
      <c r="N77" s="259"/>
      <c r="O77" s="259"/>
      <c r="P77" s="259"/>
      <c r="Q77" s="259"/>
      <c r="R77" s="259"/>
      <c r="S77" s="259"/>
      <c r="T77" s="259"/>
      <c r="U77" s="259"/>
      <c r="V77" s="259"/>
      <c r="W77" s="259"/>
      <c r="X77" s="259"/>
      <c r="Y77" s="259"/>
      <c r="Z77" s="259"/>
      <c r="AA77" s="259"/>
      <c r="AB77" s="259"/>
      <c r="AC77" s="85"/>
      <c r="AD77" s="5"/>
      <c r="AE77" s="5"/>
      <c r="AF77" s="5"/>
      <c r="AG77" s="6"/>
      <c r="AH77" s="39"/>
    </row>
    <row r="78" spans="2:34" ht="3" customHeight="1">
      <c r="B78" s="38"/>
      <c r="C78" s="621">
        <f>IF(' Datos de Organizadores '!P4=2,' Derechos de Inscripción '!J29*2,' Derechos de Inscripción '!J29)</f>
        <v>195</v>
      </c>
      <c r="D78" s="622"/>
      <c r="E78" s="622"/>
      <c r="F78" s="623"/>
      <c r="G78" s="653">
        <f>50+C78</f>
        <v>245</v>
      </c>
      <c r="H78" s="654"/>
      <c r="I78" s="654"/>
      <c r="J78" s="655"/>
      <c r="K78" s="305" t="s">
        <v>528</v>
      </c>
      <c r="L78" s="306"/>
      <c r="M78" s="307"/>
      <c r="N78" s="599">
        <v>3856</v>
      </c>
      <c r="O78" s="599"/>
      <c r="P78" s="599"/>
      <c r="Q78" s="599"/>
      <c r="R78" s="260"/>
      <c r="S78" s="260"/>
      <c r="T78" s="260"/>
      <c r="U78" s="260"/>
      <c r="V78" s="306" t="s">
        <v>529</v>
      </c>
      <c r="W78" s="306"/>
      <c r="X78" s="306"/>
      <c r="Y78" s="306"/>
      <c r="Z78" s="306"/>
      <c r="AA78" s="306"/>
      <c r="AB78" s="307"/>
      <c r="AC78" s="551"/>
      <c r="AD78" s="552"/>
      <c r="AE78" s="552"/>
      <c r="AF78" s="552"/>
      <c r="AG78" s="553"/>
      <c r="AH78" s="39"/>
    </row>
    <row r="79" spans="2:34" ht="9" customHeight="1">
      <c r="B79" s="38"/>
      <c r="C79" s="624"/>
      <c r="D79" s="625"/>
      <c r="E79" s="625"/>
      <c r="F79" s="626"/>
      <c r="G79" s="656"/>
      <c r="H79" s="657"/>
      <c r="I79" s="657"/>
      <c r="J79" s="658"/>
      <c r="K79" s="305"/>
      <c r="L79" s="306"/>
      <c r="M79" s="307"/>
      <c r="N79" s="599"/>
      <c r="O79" s="599"/>
      <c r="P79" s="599"/>
      <c r="Q79" s="599"/>
      <c r="R79" s="601">
        <v>49</v>
      </c>
      <c r="S79" s="599"/>
      <c r="T79" s="599"/>
      <c r="U79" s="602"/>
      <c r="V79" s="306"/>
      <c r="W79" s="306"/>
      <c r="X79" s="306"/>
      <c r="Y79" s="306"/>
      <c r="Z79" s="306"/>
      <c r="AA79" s="306"/>
      <c r="AB79" s="307"/>
      <c r="AC79" s="554"/>
      <c r="AD79" s="555"/>
      <c r="AE79" s="555"/>
      <c r="AF79" s="555"/>
      <c r="AG79" s="556"/>
      <c r="AH79" s="39"/>
    </row>
    <row r="80" spans="2:34" ht="9" customHeight="1">
      <c r="B80" s="38"/>
      <c r="C80" s="624"/>
      <c r="D80" s="625"/>
      <c r="E80" s="625"/>
      <c r="F80" s="626"/>
      <c r="G80" s="656"/>
      <c r="H80" s="657"/>
      <c r="I80" s="657"/>
      <c r="J80" s="658"/>
      <c r="K80" s="305"/>
      <c r="L80" s="306"/>
      <c r="M80" s="307"/>
      <c r="N80" s="599"/>
      <c r="O80" s="599"/>
      <c r="P80" s="599"/>
      <c r="Q80" s="599"/>
      <c r="R80" s="601"/>
      <c r="S80" s="599"/>
      <c r="T80" s="599"/>
      <c r="U80" s="602"/>
      <c r="V80" s="306"/>
      <c r="W80" s="306"/>
      <c r="X80" s="306"/>
      <c r="Y80" s="306"/>
      <c r="Z80" s="306"/>
      <c r="AA80" s="306"/>
      <c r="AB80" s="307"/>
      <c r="AC80" s="554"/>
      <c r="AD80" s="555"/>
      <c r="AE80" s="555"/>
      <c r="AF80" s="555"/>
      <c r="AG80" s="556"/>
      <c r="AH80" s="39"/>
    </row>
    <row r="81" spans="2:36" ht="18" customHeight="1">
      <c r="B81" s="38"/>
      <c r="C81" s="624"/>
      <c r="D81" s="625"/>
      <c r="E81" s="625"/>
      <c r="F81" s="626"/>
      <c r="G81" s="656"/>
      <c r="H81" s="657"/>
      <c r="I81" s="657"/>
      <c r="J81" s="658"/>
      <c r="K81" s="305"/>
      <c r="L81" s="306"/>
      <c r="M81" s="307"/>
      <c r="N81" s="599"/>
      <c r="O81" s="599"/>
      <c r="P81" s="599"/>
      <c r="Q81" s="599"/>
      <c r="R81" s="601"/>
      <c r="S81" s="599"/>
      <c r="T81" s="599"/>
      <c r="U81" s="602"/>
      <c r="V81" s="306"/>
      <c r="W81" s="306"/>
      <c r="X81" s="306"/>
      <c r="Y81" s="306"/>
      <c r="Z81" s="306"/>
      <c r="AA81" s="306"/>
      <c r="AB81" s="307"/>
      <c r="AC81" s="554"/>
      <c r="AD81" s="555"/>
      <c r="AE81" s="555"/>
      <c r="AF81" s="555"/>
      <c r="AG81" s="556"/>
      <c r="AH81" s="39"/>
    </row>
    <row r="82" spans="2:36" ht="3" customHeight="1">
      <c r="B82" s="38"/>
      <c r="C82" s="627"/>
      <c r="D82" s="628"/>
      <c r="E82" s="628"/>
      <c r="F82" s="629"/>
      <c r="G82" s="659"/>
      <c r="H82" s="660"/>
      <c r="I82" s="660"/>
      <c r="J82" s="661"/>
      <c r="K82" s="308"/>
      <c r="L82" s="309"/>
      <c r="M82" s="310"/>
      <c r="N82" s="600"/>
      <c r="O82" s="600"/>
      <c r="P82" s="600"/>
      <c r="Q82" s="600"/>
      <c r="R82" s="603"/>
      <c r="S82" s="600"/>
      <c r="T82" s="600"/>
      <c r="U82" s="604"/>
      <c r="V82" s="309"/>
      <c r="W82" s="309"/>
      <c r="X82" s="309"/>
      <c r="Y82" s="309"/>
      <c r="Z82" s="309"/>
      <c r="AA82" s="309"/>
      <c r="AB82" s="310"/>
      <c r="AC82" s="557"/>
      <c r="AD82" s="558"/>
      <c r="AE82" s="558"/>
      <c r="AF82" s="558"/>
      <c r="AG82" s="559"/>
      <c r="AH82" s="39"/>
    </row>
    <row r="83" spans="2:36" ht="5.25" customHeight="1" thickBot="1">
      <c r="B83" s="38"/>
      <c r="C83" s="7"/>
      <c r="D83" s="8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338"/>
      <c r="R83" s="338"/>
      <c r="S83" s="338"/>
      <c r="T83" s="338"/>
      <c r="U83" s="338"/>
      <c r="V83" s="338"/>
      <c r="W83" s="338"/>
      <c r="X83" s="338"/>
      <c r="Y83" s="338"/>
      <c r="Z83" s="338"/>
      <c r="AA83" s="338"/>
      <c r="AB83" s="338"/>
      <c r="AC83" s="338"/>
      <c r="AD83" s="338"/>
      <c r="AE83" s="338"/>
      <c r="AF83" s="338"/>
      <c r="AG83" s="338"/>
      <c r="AH83" s="39"/>
    </row>
    <row r="84" spans="2:36" ht="14.1" customHeight="1">
      <c r="B84" s="142"/>
      <c r="C84" s="668" t="s">
        <v>472</v>
      </c>
      <c r="D84" s="668"/>
      <c r="E84" s="668"/>
      <c r="F84" s="668"/>
      <c r="G84" s="668"/>
      <c r="H84" s="668"/>
      <c r="I84" s="668"/>
      <c r="J84" s="668"/>
      <c r="K84" s="668"/>
      <c r="L84" s="668"/>
      <c r="M84" s="668"/>
      <c r="N84" s="668"/>
      <c r="O84" s="668"/>
      <c r="P84" s="668"/>
      <c r="Q84" s="669"/>
      <c r="R84" s="567" t="s">
        <v>322</v>
      </c>
      <c r="S84" s="568"/>
      <c r="T84" s="568"/>
      <c r="U84" s="568"/>
      <c r="V84" s="568"/>
      <c r="W84" s="568"/>
      <c r="X84" s="568"/>
      <c r="Y84" s="569"/>
      <c r="Z84" s="547"/>
      <c r="AA84" s="547"/>
      <c r="AB84" s="547"/>
      <c r="AC84" s="547"/>
      <c r="AD84" s="547"/>
      <c r="AE84" s="547"/>
      <c r="AF84" s="547"/>
      <c r="AG84" s="548"/>
      <c r="AH84" s="143"/>
      <c r="AI84" s="149"/>
      <c r="AJ84" s="77"/>
    </row>
    <row r="85" spans="2:36" ht="14.1" customHeight="1">
      <c r="B85" s="38"/>
      <c r="C85" s="670"/>
      <c r="D85" s="670"/>
      <c r="E85" s="670"/>
      <c r="F85" s="670"/>
      <c r="G85" s="670"/>
      <c r="H85" s="670"/>
      <c r="I85" s="670"/>
      <c r="J85" s="670"/>
      <c r="K85" s="670"/>
      <c r="L85" s="670"/>
      <c r="M85" s="670"/>
      <c r="N85" s="670"/>
      <c r="O85" s="670"/>
      <c r="P85" s="670"/>
      <c r="Q85" s="671"/>
      <c r="R85" s="570"/>
      <c r="S85" s="571"/>
      <c r="T85" s="571"/>
      <c r="U85" s="571"/>
      <c r="V85" s="571"/>
      <c r="W85" s="571"/>
      <c r="X85" s="571"/>
      <c r="Y85" s="572"/>
      <c r="Z85" s="549"/>
      <c r="AA85" s="549"/>
      <c r="AB85" s="549"/>
      <c r="AC85" s="549"/>
      <c r="AD85" s="549"/>
      <c r="AE85" s="549"/>
      <c r="AF85" s="549"/>
      <c r="AG85" s="550"/>
      <c r="AH85" s="39"/>
      <c r="AI85" s="149"/>
      <c r="AJ85" s="77"/>
    </row>
    <row r="86" spans="2:36" ht="14.1" customHeight="1">
      <c r="B86" s="38"/>
      <c r="C86" s="670"/>
      <c r="D86" s="670"/>
      <c r="E86" s="670"/>
      <c r="F86" s="670"/>
      <c r="G86" s="670"/>
      <c r="H86" s="670"/>
      <c r="I86" s="670"/>
      <c r="J86" s="670"/>
      <c r="K86" s="670"/>
      <c r="L86" s="670"/>
      <c r="M86" s="670"/>
      <c r="N86" s="670"/>
      <c r="O86" s="670"/>
      <c r="P86" s="670"/>
      <c r="Q86" s="671"/>
      <c r="R86" s="205"/>
      <c r="S86" s="204"/>
      <c r="T86" s="204"/>
      <c r="U86" s="204"/>
      <c r="V86" s="204"/>
      <c r="W86" s="204"/>
      <c r="X86" s="204"/>
      <c r="Y86" s="206"/>
      <c r="Z86" s="549"/>
      <c r="AA86" s="549"/>
      <c r="AB86" s="549"/>
      <c r="AC86" s="549"/>
      <c r="AD86" s="549"/>
      <c r="AE86" s="549"/>
      <c r="AF86" s="549"/>
      <c r="AG86" s="550"/>
      <c r="AH86" s="39"/>
      <c r="AI86" s="77"/>
      <c r="AJ86" s="77"/>
    </row>
    <row r="87" spans="2:36" ht="9.75" customHeight="1" thickBot="1">
      <c r="B87" s="38"/>
      <c r="C87" s="670"/>
      <c r="D87" s="670"/>
      <c r="E87" s="670"/>
      <c r="F87" s="670"/>
      <c r="G87" s="670"/>
      <c r="H87" s="670"/>
      <c r="I87" s="670"/>
      <c r="J87" s="670"/>
      <c r="K87" s="670"/>
      <c r="L87" s="670"/>
      <c r="M87" s="670"/>
      <c r="N87" s="670"/>
      <c r="O87" s="670"/>
      <c r="P87" s="670"/>
      <c r="Q87" s="671"/>
      <c r="R87" s="205"/>
      <c r="S87" s="204"/>
      <c r="T87" s="204"/>
      <c r="U87" s="204"/>
      <c r="V87" s="204"/>
      <c r="W87" s="204"/>
      <c r="X87" s="204"/>
      <c r="Y87" s="206"/>
      <c r="Z87" s="549"/>
      <c r="AA87" s="549"/>
      <c r="AB87" s="549"/>
      <c r="AC87" s="549"/>
      <c r="AD87" s="549"/>
      <c r="AE87" s="549"/>
      <c r="AF87" s="549"/>
      <c r="AG87" s="550"/>
      <c r="AH87" s="39"/>
      <c r="AI87" s="77"/>
      <c r="AJ87" s="77"/>
    </row>
    <row r="88" spans="2:36" ht="15" customHeight="1">
      <c r="B88" s="38"/>
      <c r="C88" s="670"/>
      <c r="D88" s="670"/>
      <c r="E88" s="670"/>
      <c r="F88" s="670"/>
      <c r="G88" s="670"/>
      <c r="H88" s="670"/>
      <c r="I88" s="670"/>
      <c r="J88" s="670"/>
      <c r="K88" s="670"/>
      <c r="L88" s="670"/>
      <c r="M88" s="670"/>
      <c r="N88" s="670"/>
      <c r="O88" s="670"/>
      <c r="P88" s="670"/>
      <c r="Q88" s="671"/>
      <c r="R88" s="329" t="s">
        <v>509</v>
      </c>
      <c r="S88" s="330"/>
      <c r="T88" s="330"/>
      <c r="U88" s="330"/>
      <c r="V88" s="330"/>
      <c r="W88" s="330"/>
      <c r="X88" s="256"/>
      <c r="Y88" s="254"/>
      <c r="Z88" s="549"/>
      <c r="AA88" s="549"/>
      <c r="AB88" s="549"/>
      <c r="AC88" s="549"/>
      <c r="AD88" s="549"/>
      <c r="AE88" s="549"/>
      <c r="AF88" s="549"/>
      <c r="AG88" s="550"/>
      <c r="AH88" s="39"/>
      <c r="AI88" s="77"/>
      <c r="AJ88" s="77"/>
    </row>
    <row r="89" spans="2:36" ht="12.75" customHeight="1">
      <c r="B89" s="38"/>
      <c r="C89" s="670"/>
      <c r="D89" s="670"/>
      <c r="E89" s="670"/>
      <c r="F89" s="670"/>
      <c r="G89" s="670"/>
      <c r="H89" s="670"/>
      <c r="I89" s="670"/>
      <c r="J89" s="670"/>
      <c r="K89" s="670"/>
      <c r="L89" s="670"/>
      <c r="M89" s="670"/>
      <c r="N89" s="670"/>
      <c r="O89" s="670"/>
      <c r="P89" s="670"/>
      <c r="Q89" s="671"/>
      <c r="R89" s="331"/>
      <c r="S89" s="332"/>
      <c r="T89" s="332"/>
      <c r="U89" s="332"/>
      <c r="V89" s="332"/>
      <c r="W89" s="332"/>
      <c r="X89" s="257"/>
      <c r="Y89" s="252"/>
      <c r="Z89" s="592" t="s">
        <v>208</v>
      </c>
      <c r="AA89" s="592"/>
      <c r="AB89" s="592"/>
      <c r="AC89" s="592"/>
      <c r="AD89" s="592"/>
      <c r="AE89" s="592"/>
      <c r="AF89" s="592"/>
      <c r="AG89" s="593"/>
      <c r="AH89" s="39"/>
      <c r="AI89" s="149"/>
    </row>
    <row r="90" spans="2:36" ht="12.75" customHeight="1" thickBot="1">
      <c r="B90" s="38"/>
      <c r="C90" s="670"/>
      <c r="D90" s="670"/>
      <c r="E90" s="670"/>
      <c r="F90" s="670"/>
      <c r="G90" s="670"/>
      <c r="H90" s="670"/>
      <c r="I90" s="670"/>
      <c r="J90" s="670"/>
      <c r="K90" s="670"/>
      <c r="L90" s="670"/>
      <c r="M90" s="670"/>
      <c r="N90" s="670"/>
      <c r="O90" s="670"/>
      <c r="P90" s="670"/>
      <c r="Q90" s="671"/>
      <c r="R90" s="333"/>
      <c r="S90" s="334"/>
      <c r="T90" s="334"/>
      <c r="U90" s="334"/>
      <c r="V90" s="334"/>
      <c r="W90" s="334"/>
      <c r="X90" s="258"/>
      <c r="Y90" s="253"/>
      <c r="Z90" s="545" t="s">
        <v>310</v>
      </c>
      <c r="AA90" s="545"/>
      <c r="AB90" s="545"/>
      <c r="AC90" s="545"/>
      <c r="AD90" s="545"/>
      <c r="AE90" s="545"/>
      <c r="AF90" s="545"/>
      <c r="AG90" s="546"/>
      <c r="AH90" s="39"/>
      <c r="AI90" s="149"/>
      <c r="AJ90" s="77"/>
    </row>
    <row r="91" spans="2:36" ht="5.25" customHeight="1">
      <c r="B91" s="38"/>
      <c r="C91" s="247"/>
      <c r="D91" s="247"/>
      <c r="E91" s="247"/>
      <c r="F91" s="247"/>
      <c r="G91" s="247"/>
      <c r="H91" s="247"/>
      <c r="I91" s="247"/>
      <c r="J91" s="247"/>
      <c r="K91" s="247"/>
      <c r="L91" s="247"/>
      <c r="M91" s="247"/>
      <c r="N91" s="247"/>
      <c r="O91" s="247"/>
      <c r="P91" s="247"/>
      <c r="Q91" s="247"/>
      <c r="R91" s="204"/>
      <c r="S91" s="204"/>
      <c r="T91" s="204"/>
      <c r="U91" s="204"/>
      <c r="V91" s="204"/>
      <c r="W91" s="204"/>
      <c r="X91" s="204"/>
      <c r="Y91" s="5"/>
      <c r="Z91" s="5"/>
      <c r="AA91" s="5"/>
      <c r="AB91" s="5"/>
      <c r="AC91" s="5"/>
      <c r="AD91" s="5"/>
      <c r="AE91" s="5"/>
      <c r="AF91" s="5"/>
      <c r="AG91" s="5"/>
      <c r="AH91" s="39"/>
      <c r="AI91" s="144"/>
    </row>
    <row r="92" spans="2:36" ht="3.75" customHeight="1">
      <c r="B92" s="38"/>
      <c r="C92" s="204"/>
      <c r="D92" s="204"/>
      <c r="E92" s="204"/>
      <c r="F92" s="204"/>
      <c r="G92" s="204"/>
      <c r="H92" s="204"/>
      <c r="I92" s="204"/>
      <c r="J92" s="204"/>
      <c r="K92" s="204"/>
      <c r="L92" s="204"/>
      <c r="M92" s="204"/>
      <c r="N92" s="204"/>
      <c r="O92" s="204"/>
      <c r="P92" s="204"/>
      <c r="Q92" s="204"/>
      <c r="R92" s="204"/>
      <c r="S92" s="204"/>
      <c r="T92" s="204"/>
      <c r="U92" s="204"/>
      <c r="V92" s="204"/>
      <c r="W92" s="204"/>
      <c r="X92" s="204"/>
      <c r="Y92" s="119"/>
      <c r="Z92" s="119"/>
      <c r="AA92" s="119"/>
      <c r="AB92" s="119"/>
      <c r="AC92" s="119"/>
      <c r="AD92" s="119"/>
      <c r="AE92" s="119"/>
      <c r="AF92" s="119"/>
      <c r="AG92" s="119"/>
      <c r="AH92" s="151"/>
      <c r="AI92" s="144"/>
    </row>
    <row r="93" spans="2:36" ht="9.75" hidden="1" customHeight="1">
      <c r="B93" s="38"/>
      <c r="C93" s="204"/>
      <c r="D93" s="204"/>
      <c r="E93" s="204"/>
      <c r="F93" s="204"/>
      <c r="G93" s="204"/>
      <c r="H93" s="204"/>
      <c r="I93" s="204"/>
      <c r="J93" s="204"/>
      <c r="K93" s="204"/>
      <c r="L93" s="204"/>
      <c r="M93" s="204"/>
      <c r="N93" s="204"/>
      <c r="O93" s="204"/>
      <c r="P93" s="204"/>
      <c r="Q93" s="204"/>
      <c r="R93" s="204"/>
      <c r="S93" s="204"/>
      <c r="T93" s="204"/>
      <c r="U93" s="204"/>
      <c r="V93" s="204"/>
      <c r="W93" s="204"/>
      <c r="X93" s="204"/>
      <c r="Y93" s="141"/>
      <c r="Z93" s="141"/>
      <c r="AA93" s="141"/>
      <c r="AB93" s="141"/>
      <c r="AC93" s="141"/>
      <c r="AD93" s="141"/>
      <c r="AE93" s="141"/>
      <c r="AF93" s="141"/>
      <c r="AG93" s="159"/>
      <c r="AH93" s="39"/>
      <c r="AI93" s="144"/>
    </row>
    <row r="94" spans="2:36" ht="7.5" hidden="1" customHeight="1">
      <c r="B94" s="38"/>
      <c r="C94" s="204"/>
      <c r="D94" s="204"/>
      <c r="E94" s="204"/>
      <c r="F94" s="204"/>
      <c r="G94" s="204"/>
      <c r="H94" s="204"/>
      <c r="I94" s="204"/>
      <c r="J94" s="204"/>
      <c r="K94" s="204"/>
      <c r="L94" s="204"/>
      <c r="M94" s="204"/>
      <c r="N94" s="204"/>
      <c r="O94" s="204"/>
      <c r="P94" s="204"/>
      <c r="Q94" s="204"/>
      <c r="R94" s="204"/>
      <c r="S94" s="204"/>
      <c r="T94" s="204"/>
      <c r="U94" s="204"/>
      <c r="V94" s="204"/>
      <c r="W94" s="204"/>
      <c r="X94" s="204"/>
      <c r="Y94" s="141"/>
      <c r="Z94" s="141"/>
      <c r="AA94" s="141"/>
      <c r="AB94" s="141"/>
      <c r="AC94" s="141"/>
      <c r="AD94" s="141"/>
      <c r="AE94" s="141"/>
      <c r="AF94" s="141"/>
      <c r="AG94" s="159"/>
      <c r="AH94" s="39"/>
      <c r="AI94" s="144"/>
    </row>
    <row r="95" spans="2:36" ht="0.75" customHeight="1">
      <c r="B95" s="38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141"/>
      <c r="Z95" s="141"/>
      <c r="AA95" s="141"/>
      <c r="AB95" s="141"/>
      <c r="AC95" s="141"/>
      <c r="AD95" s="141"/>
      <c r="AE95" s="141"/>
      <c r="AF95" s="141"/>
      <c r="AG95" s="173"/>
      <c r="AH95" s="39"/>
      <c r="AI95" s="144"/>
    </row>
    <row r="96" spans="2:36" ht="3.75" hidden="1" customHeight="1">
      <c r="B96" s="38"/>
      <c r="C96" s="5"/>
      <c r="D96" s="18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58"/>
      <c r="AH96" s="39"/>
      <c r="AI96" s="144"/>
    </row>
    <row r="97" spans="2:35" ht="1.5" customHeight="1">
      <c r="B97" s="38"/>
      <c r="C97" s="5"/>
      <c r="D97" s="18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51"/>
      <c r="AI97" s="144"/>
    </row>
    <row r="98" spans="2:35" ht="15.75" hidden="1" customHeight="1">
      <c r="B98" s="120"/>
      <c r="C98" s="92"/>
      <c r="D98" s="121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114"/>
      <c r="R98" s="114"/>
      <c r="S98" s="114"/>
      <c r="T98" s="114"/>
      <c r="U98" s="114"/>
      <c r="V98" s="114"/>
      <c r="W98" s="114"/>
      <c r="X98" s="114"/>
      <c r="Y98" s="119"/>
      <c r="Z98" s="119"/>
      <c r="AA98" s="119"/>
      <c r="AB98" s="119"/>
      <c r="AC98" s="119"/>
      <c r="AD98" s="119"/>
      <c r="AE98" s="119"/>
      <c r="AF98" s="119"/>
      <c r="AG98" s="158"/>
      <c r="AH98" s="122"/>
      <c r="AI98" s="144"/>
    </row>
    <row r="99" spans="2:35" ht="15.75" hidden="1" customHeight="1">
      <c r="B99" s="38"/>
      <c r="C99" s="5"/>
      <c r="D99" s="1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58"/>
      <c r="AH99" s="39"/>
      <c r="AI99" s="144"/>
    </row>
    <row r="100" spans="2:35" ht="15.75" hidden="1" customHeight="1">
      <c r="B100" s="38"/>
      <c r="C100" s="5"/>
      <c r="D100" s="1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58"/>
      <c r="AH100" s="39"/>
      <c r="AI100" s="144"/>
    </row>
    <row r="101" spans="2:35" ht="15.75" hidden="1" customHeight="1">
      <c r="B101" s="38"/>
      <c r="C101" s="5"/>
      <c r="D101" s="1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58"/>
      <c r="AH101" s="39"/>
      <c r="AI101" s="144"/>
    </row>
    <row r="102" spans="2:35" ht="15.75" hidden="1" customHeight="1">
      <c r="B102" s="38"/>
      <c r="C102" s="5"/>
      <c r="D102" s="18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58"/>
      <c r="AH102" s="39"/>
      <c r="AI102" s="144"/>
    </row>
    <row r="103" spans="2:35" ht="15.75" hidden="1" customHeight="1">
      <c r="B103" s="38"/>
      <c r="C103" s="5"/>
      <c r="D103" s="18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58"/>
      <c r="AH103" s="39"/>
      <c r="AI103" s="144"/>
    </row>
    <row r="104" spans="2:35" ht="15.75" hidden="1" customHeight="1">
      <c r="B104" s="38"/>
      <c r="C104" s="5"/>
      <c r="D104" s="1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58"/>
      <c r="AH104" s="39"/>
      <c r="AI104" s="144"/>
    </row>
    <row r="105" spans="2:35" ht="15.75" hidden="1" customHeight="1">
      <c r="B105" s="120"/>
      <c r="C105" s="92"/>
      <c r="D105" s="121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60"/>
      <c r="AH105" s="122"/>
      <c r="AI105" s="144"/>
    </row>
    <row r="106" spans="2:35" ht="0.75" customHeight="1">
      <c r="B106" s="163"/>
      <c r="C106" s="145"/>
      <c r="D106" s="145"/>
      <c r="E106" s="145"/>
      <c r="F106" s="145"/>
      <c r="G106" s="146"/>
      <c r="H106" s="146"/>
      <c r="I106" s="146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  <c r="AB106" s="145"/>
      <c r="AC106" s="145"/>
      <c r="AD106" s="145"/>
      <c r="AE106" s="145"/>
      <c r="AF106" s="145"/>
      <c r="AG106" s="161"/>
      <c r="AH106" s="161"/>
      <c r="AI106" s="77"/>
    </row>
    <row r="107" spans="2:35" ht="15" customHeight="1">
      <c r="B107" s="16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 t="b">
        <v>0</v>
      </c>
      <c r="AH107" s="208">
        <v>35065</v>
      </c>
    </row>
    <row r="108" spans="2:35" ht="11.25" customHeight="1">
      <c r="B108" s="38"/>
      <c r="C108" s="5"/>
      <c r="D108" s="5"/>
      <c r="E108" s="5"/>
      <c r="F108" s="5"/>
      <c r="G108" s="436">
        <v>41291.042360185187</v>
      </c>
      <c r="H108" s="436"/>
      <c r="I108" s="436"/>
      <c r="J108" s="436"/>
      <c r="K108" s="44"/>
      <c r="L108" s="437" t="s">
        <v>215</v>
      </c>
      <c r="M108" s="437"/>
      <c r="N108" s="437"/>
      <c r="O108" s="437"/>
      <c r="P108" s="437"/>
      <c r="Q108" s="437"/>
      <c r="R108" s="437"/>
      <c r="S108" s="437"/>
      <c r="T108" s="437"/>
      <c r="U108" s="437"/>
      <c r="V108" s="437"/>
      <c r="W108" s="437"/>
      <c r="X108" s="437"/>
      <c r="Y108" s="437"/>
      <c r="Z108" s="44"/>
      <c r="AA108" s="44"/>
      <c r="AB108" s="44"/>
      <c r="AC108" s="44"/>
      <c r="AD108" s="44"/>
      <c r="AE108" s="44"/>
      <c r="AF108" s="44"/>
      <c r="AG108" s="44"/>
      <c r="AH108" s="208">
        <v>25934</v>
      </c>
    </row>
    <row r="109" spans="2:35" ht="5.25" customHeight="1">
      <c r="B109" s="38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39"/>
    </row>
    <row r="110" spans="2:35" ht="15" customHeight="1">
      <c r="B110" s="38"/>
      <c r="C110" s="5"/>
      <c r="D110" s="5"/>
      <c r="E110" s="5"/>
      <c r="F110" s="5"/>
      <c r="G110" s="44"/>
      <c r="H110" s="44"/>
      <c r="I110" s="44"/>
      <c r="J110" s="44"/>
      <c r="K110" s="44"/>
      <c r="L110" s="438" t="str">
        <f>L14</f>
        <v>MONTAÑA 2021</v>
      </c>
      <c r="M110" s="438"/>
      <c r="N110" s="438"/>
      <c r="O110" s="438"/>
      <c r="P110" s="438"/>
      <c r="Q110" s="438"/>
      <c r="R110" s="438"/>
      <c r="S110" s="438"/>
      <c r="T110" s="438"/>
      <c r="U110" s="438"/>
      <c r="V110" s="438"/>
      <c r="W110" s="438"/>
      <c r="X110" s="438"/>
      <c r="Y110" s="438"/>
      <c r="Z110" s="44"/>
      <c r="AA110" s="44"/>
      <c r="AB110" s="44"/>
      <c r="AC110" s="44"/>
      <c r="AD110" s="44"/>
      <c r="AE110" s="44"/>
      <c r="AF110" s="44"/>
      <c r="AG110" s="44"/>
      <c r="AH110" s="39"/>
    </row>
    <row r="111" spans="2:35" ht="3.75" customHeight="1">
      <c r="B111" s="38"/>
      <c r="C111" s="5"/>
      <c r="D111" s="5"/>
      <c r="E111" s="5"/>
      <c r="F111" s="5"/>
      <c r="G111" s="5"/>
      <c r="H111" s="124"/>
      <c r="I111" s="124"/>
      <c r="J111" s="124"/>
      <c r="K111" s="124"/>
      <c r="L111" s="438"/>
      <c r="M111" s="438"/>
      <c r="N111" s="438"/>
      <c r="O111" s="438"/>
      <c r="P111" s="438"/>
      <c r="Q111" s="438"/>
      <c r="R111" s="438"/>
      <c r="S111" s="438"/>
      <c r="T111" s="438"/>
      <c r="U111" s="438"/>
      <c r="V111" s="438"/>
      <c r="W111" s="438"/>
      <c r="X111" s="438"/>
      <c r="Y111" s="438"/>
      <c r="Z111" s="124"/>
      <c r="AA111" s="124"/>
      <c r="AB111" s="124"/>
      <c r="AC111" s="124"/>
      <c r="AD111" s="124"/>
      <c r="AE111" s="124"/>
      <c r="AF111" s="124"/>
      <c r="AG111" s="124"/>
      <c r="AH111" s="39"/>
    </row>
    <row r="112" spans="2:35" ht="4.5" customHeight="1">
      <c r="B112" s="40">
        <v>3</v>
      </c>
      <c r="C112" s="5"/>
      <c r="D112" s="5"/>
      <c r="E112" s="5"/>
      <c r="F112" s="5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39"/>
    </row>
    <row r="113" spans="1:34" ht="10.5" customHeight="1">
      <c r="B113" s="40"/>
      <c r="C113" s="342" t="s">
        <v>21</v>
      </c>
      <c r="D113" s="343"/>
      <c r="E113" s="343"/>
      <c r="F113" s="343"/>
      <c r="G113" s="343"/>
      <c r="H113" s="343"/>
      <c r="I113" s="343"/>
      <c r="J113" s="343"/>
      <c r="K113" s="343"/>
      <c r="L113" s="343"/>
      <c r="M113" s="343"/>
      <c r="N113" s="343"/>
      <c r="O113" s="343"/>
      <c r="P113" s="343"/>
      <c r="Q113" s="343"/>
      <c r="R113" s="343"/>
      <c r="S113" s="343"/>
      <c r="T113" s="343"/>
      <c r="U113" s="343"/>
      <c r="V113" s="343"/>
      <c r="W113" s="343"/>
      <c r="X113" s="344"/>
      <c r="Y113" s="101"/>
      <c r="Z113" s="342" t="s">
        <v>190</v>
      </c>
      <c r="AA113" s="343"/>
      <c r="AB113" s="343"/>
      <c r="AC113" s="343"/>
      <c r="AD113" s="343"/>
      <c r="AE113" s="343"/>
      <c r="AF113" s="343"/>
      <c r="AG113" s="344"/>
      <c r="AH113" s="39"/>
    </row>
    <row r="114" spans="1:34" ht="6.75" customHeight="1">
      <c r="B114" s="40"/>
      <c r="C114" s="430" t="str">
        <f>C18</f>
        <v>VI Subida al Cerro de los Cañones</v>
      </c>
      <c r="D114" s="431"/>
      <c r="E114" s="431"/>
      <c r="F114" s="431"/>
      <c r="G114" s="431"/>
      <c r="H114" s="431"/>
      <c r="I114" s="431"/>
      <c r="J114" s="431"/>
      <c r="K114" s="431"/>
      <c r="L114" s="431"/>
      <c r="M114" s="431"/>
      <c r="N114" s="431"/>
      <c r="O114" s="431"/>
      <c r="P114" s="431"/>
      <c r="Q114" s="431"/>
      <c r="R114" s="431"/>
      <c r="S114" s="431"/>
      <c r="T114" s="431"/>
      <c r="U114" s="431"/>
      <c r="V114" s="431"/>
      <c r="W114" s="431"/>
      <c r="X114" s="432"/>
      <c r="Y114" s="101"/>
      <c r="Z114" s="439" t="str">
        <f>Z18</f>
        <v>10-11/07/2021</v>
      </c>
      <c r="AA114" s="440"/>
      <c r="AB114" s="440"/>
      <c r="AC114" s="440"/>
      <c r="AD114" s="440"/>
      <c r="AE114" s="440"/>
      <c r="AF114" s="440"/>
      <c r="AG114" s="441"/>
      <c r="AH114" s="39"/>
    </row>
    <row r="115" spans="1:34" ht="13.5" customHeight="1">
      <c r="B115" s="40"/>
      <c r="C115" s="433"/>
      <c r="D115" s="434"/>
      <c r="E115" s="434"/>
      <c r="F115" s="434"/>
      <c r="G115" s="434"/>
      <c r="H115" s="434"/>
      <c r="I115" s="434"/>
      <c r="J115" s="434"/>
      <c r="K115" s="434"/>
      <c r="L115" s="434"/>
      <c r="M115" s="434"/>
      <c r="N115" s="434"/>
      <c r="O115" s="434"/>
      <c r="P115" s="434"/>
      <c r="Q115" s="434"/>
      <c r="R115" s="434"/>
      <c r="S115" s="434"/>
      <c r="T115" s="434"/>
      <c r="U115" s="434"/>
      <c r="V115" s="434"/>
      <c r="W115" s="434"/>
      <c r="X115" s="435"/>
      <c r="Y115" s="101"/>
      <c r="Z115" s="442"/>
      <c r="AA115" s="443"/>
      <c r="AB115" s="443"/>
      <c r="AC115" s="443"/>
      <c r="AD115" s="443"/>
      <c r="AE115" s="443"/>
      <c r="AF115" s="443"/>
      <c r="AG115" s="444"/>
      <c r="AH115" s="39"/>
    </row>
    <row r="116" spans="1:34" ht="13.5" customHeight="1" thickBot="1">
      <c r="B116" s="40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56"/>
      <c r="AA116" s="156"/>
      <c r="AB116" s="156"/>
      <c r="AC116" s="156"/>
      <c r="AD116" s="156"/>
      <c r="AE116" s="156"/>
      <c r="AF116" s="156"/>
      <c r="AG116" s="156"/>
      <c r="AH116" s="39"/>
    </row>
    <row r="117" spans="1:34" ht="6.75" customHeight="1">
      <c r="B117" s="38"/>
      <c r="C117" s="637" t="s">
        <v>188</v>
      </c>
      <c r="D117" s="637"/>
      <c r="E117" s="637"/>
      <c r="F117" s="637"/>
      <c r="G117" s="346" t="str">
        <f>CONCATENATE(D45," ",L45," ",V45)</f>
        <v xml:space="preserve">  </v>
      </c>
      <c r="H117" s="346"/>
      <c r="I117" s="346"/>
      <c r="J117" s="346"/>
      <c r="K117" s="346"/>
      <c r="L117" s="346"/>
      <c r="M117" s="346"/>
      <c r="N117" s="346"/>
      <c r="O117" s="346"/>
      <c r="P117" s="346"/>
      <c r="Q117" s="346"/>
      <c r="R117" s="346"/>
      <c r="S117" s="346"/>
      <c r="T117" s="346"/>
      <c r="U117" s="346"/>
      <c r="V117" s="346"/>
      <c r="W117" s="346"/>
      <c r="X117" s="346"/>
      <c r="Y117" s="176"/>
      <c r="Z117" s="605" t="s">
        <v>285</v>
      </c>
      <c r="AA117" s="606"/>
      <c r="AB117" s="606"/>
      <c r="AC117" s="607"/>
      <c r="AD117" s="167"/>
      <c r="AE117" s="347" t="s">
        <v>179</v>
      </c>
      <c r="AF117" s="348"/>
      <c r="AG117" s="349"/>
      <c r="AH117" s="39"/>
    </row>
    <row r="118" spans="1:34" ht="6.75" customHeight="1" thickBot="1">
      <c r="B118" s="38"/>
      <c r="C118" s="637"/>
      <c r="D118" s="637"/>
      <c r="E118" s="637"/>
      <c r="F118" s="637"/>
      <c r="G118" s="346"/>
      <c r="H118" s="346"/>
      <c r="I118" s="346"/>
      <c r="J118" s="346"/>
      <c r="K118" s="346"/>
      <c r="L118" s="346"/>
      <c r="M118" s="346"/>
      <c r="N118" s="346"/>
      <c r="O118" s="346"/>
      <c r="P118" s="346"/>
      <c r="Q118" s="346"/>
      <c r="R118" s="346"/>
      <c r="S118" s="346"/>
      <c r="T118" s="346"/>
      <c r="U118" s="346"/>
      <c r="V118" s="346"/>
      <c r="W118" s="346"/>
      <c r="X118" s="346"/>
      <c r="Y118" s="176"/>
      <c r="Z118" s="608"/>
      <c r="AA118" s="609"/>
      <c r="AB118" s="609"/>
      <c r="AC118" s="610"/>
      <c r="AD118" s="167"/>
      <c r="AE118" s="350"/>
      <c r="AF118" s="351"/>
      <c r="AG118" s="352"/>
      <c r="AH118" s="39"/>
    </row>
    <row r="119" spans="1:34" ht="6.75" customHeight="1">
      <c r="B119" s="38"/>
      <c r="C119" s="637"/>
      <c r="D119" s="637"/>
      <c r="E119" s="637"/>
      <c r="F119" s="637"/>
      <c r="G119" s="346"/>
      <c r="H119" s="346"/>
      <c r="I119" s="346"/>
      <c r="J119" s="346"/>
      <c r="K119" s="346"/>
      <c r="L119" s="346"/>
      <c r="M119" s="346"/>
      <c r="N119" s="346"/>
      <c r="O119" s="346"/>
      <c r="P119" s="346"/>
      <c r="Q119" s="346"/>
      <c r="R119" s="346"/>
      <c r="S119" s="346"/>
      <c r="T119" s="346"/>
      <c r="U119" s="346"/>
      <c r="V119" s="346"/>
      <c r="W119" s="346"/>
      <c r="X119" s="346"/>
      <c r="Y119" s="176"/>
      <c r="Z119" s="644" t="str">
        <f>CONCATENATE(Q60," - ",W60)</f>
        <v xml:space="preserve"> - </v>
      </c>
      <c r="AA119" s="645"/>
      <c r="AB119" s="645"/>
      <c r="AC119" s="646"/>
      <c r="AD119" s="168"/>
      <c r="AE119" s="353">
        <f>AE25</f>
        <v>0</v>
      </c>
      <c r="AF119" s="354"/>
      <c r="AG119" s="355"/>
      <c r="AH119" s="39"/>
    </row>
    <row r="120" spans="1:34" ht="6.75" customHeight="1">
      <c r="B120" s="38"/>
      <c r="C120" s="165"/>
      <c r="D120" s="165"/>
      <c r="E120" s="165"/>
      <c r="F120" s="165"/>
      <c r="G120" s="165"/>
      <c r="H120" s="165"/>
      <c r="I120" s="165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647"/>
      <c r="AA120" s="648"/>
      <c r="AB120" s="648"/>
      <c r="AC120" s="649"/>
      <c r="AD120" s="168"/>
      <c r="AE120" s="353"/>
      <c r="AF120" s="354"/>
      <c r="AG120" s="355"/>
      <c r="AH120" s="39"/>
    </row>
    <row r="121" spans="1:34" ht="6.75" customHeight="1">
      <c r="B121" s="38"/>
      <c r="C121" s="636" t="s">
        <v>268</v>
      </c>
      <c r="D121" s="636"/>
      <c r="E121" s="636"/>
      <c r="F121" s="636"/>
      <c r="G121" s="345" t="str">
        <f>CONCATENATE(C56," ",C58)</f>
        <v xml:space="preserve"> </v>
      </c>
      <c r="H121" s="345"/>
      <c r="I121" s="345"/>
      <c r="J121" s="345"/>
      <c r="K121" s="345"/>
      <c r="L121" s="345"/>
      <c r="M121" s="345"/>
      <c r="N121" s="345"/>
      <c r="O121" s="345"/>
      <c r="P121" s="345"/>
      <c r="Q121" s="345"/>
      <c r="R121" s="345"/>
      <c r="S121" s="345"/>
      <c r="T121" s="345"/>
      <c r="U121" s="345"/>
      <c r="V121" s="345"/>
      <c r="W121" s="345"/>
      <c r="X121" s="345"/>
      <c r="Y121" s="174"/>
      <c r="Z121" s="647"/>
      <c r="AA121" s="648"/>
      <c r="AB121" s="648"/>
      <c r="AC121" s="649"/>
      <c r="AD121" s="168"/>
      <c r="AE121" s="353"/>
      <c r="AF121" s="354"/>
      <c r="AG121" s="355"/>
      <c r="AH121" s="39"/>
    </row>
    <row r="122" spans="1:34" ht="6.75" customHeight="1">
      <c r="B122" s="38"/>
      <c r="C122" s="636"/>
      <c r="D122" s="636"/>
      <c r="E122" s="636"/>
      <c r="F122" s="636"/>
      <c r="G122" s="345"/>
      <c r="H122" s="345"/>
      <c r="I122" s="345"/>
      <c r="J122" s="345"/>
      <c r="K122" s="345"/>
      <c r="L122" s="345"/>
      <c r="M122" s="345"/>
      <c r="N122" s="345"/>
      <c r="O122" s="345"/>
      <c r="P122" s="345"/>
      <c r="Q122" s="345"/>
      <c r="R122" s="345"/>
      <c r="S122" s="345"/>
      <c r="T122" s="345"/>
      <c r="U122" s="345"/>
      <c r="V122" s="345"/>
      <c r="W122" s="345"/>
      <c r="X122" s="345"/>
      <c r="Y122" s="174"/>
      <c r="Z122" s="647"/>
      <c r="AA122" s="648"/>
      <c r="AB122" s="648"/>
      <c r="AC122" s="649"/>
      <c r="AD122" s="168"/>
      <c r="AE122" s="353"/>
      <c r="AF122" s="354"/>
      <c r="AG122" s="355"/>
      <c r="AH122" s="39"/>
    </row>
    <row r="123" spans="1:34" ht="6" customHeight="1">
      <c r="B123" s="38"/>
      <c r="C123" s="636"/>
      <c r="D123" s="636"/>
      <c r="E123" s="636"/>
      <c r="F123" s="636"/>
      <c r="G123" s="345"/>
      <c r="H123" s="345"/>
      <c r="I123" s="345"/>
      <c r="J123" s="345"/>
      <c r="K123" s="345"/>
      <c r="L123" s="345"/>
      <c r="M123" s="345"/>
      <c r="N123" s="345"/>
      <c r="O123" s="345"/>
      <c r="P123" s="345"/>
      <c r="Q123" s="345"/>
      <c r="R123" s="345"/>
      <c r="S123" s="345"/>
      <c r="T123" s="345"/>
      <c r="U123" s="345"/>
      <c r="V123" s="345"/>
      <c r="W123" s="345"/>
      <c r="X123" s="345"/>
      <c r="Y123" s="174"/>
      <c r="Z123" s="647"/>
      <c r="AA123" s="648"/>
      <c r="AB123" s="648"/>
      <c r="AC123" s="649"/>
      <c r="AD123" s="168"/>
      <c r="AE123" s="353"/>
      <c r="AF123" s="354"/>
      <c r="AG123" s="355"/>
      <c r="AH123" s="39"/>
    </row>
    <row r="124" spans="1:34" ht="6" customHeight="1" thickBot="1">
      <c r="B124" s="38"/>
      <c r="C124" s="636"/>
      <c r="D124" s="636"/>
      <c r="E124" s="636"/>
      <c r="F124" s="636"/>
      <c r="G124" s="345"/>
      <c r="H124" s="345"/>
      <c r="I124" s="345"/>
      <c r="J124" s="345"/>
      <c r="K124" s="345"/>
      <c r="L124" s="345"/>
      <c r="M124" s="345"/>
      <c r="N124" s="345"/>
      <c r="O124" s="345"/>
      <c r="P124" s="345"/>
      <c r="Q124" s="345"/>
      <c r="R124" s="345"/>
      <c r="S124" s="345"/>
      <c r="T124" s="345"/>
      <c r="U124" s="345"/>
      <c r="V124" s="345"/>
      <c r="W124" s="345"/>
      <c r="X124" s="345"/>
      <c r="Y124" s="175"/>
      <c r="Z124" s="650"/>
      <c r="AA124" s="651"/>
      <c r="AB124" s="651"/>
      <c r="AC124" s="652"/>
      <c r="AD124" s="168"/>
      <c r="AE124" s="356"/>
      <c r="AF124" s="357"/>
      <c r="AG124" s="358"/>
      <c r="AH124" s="39"/>
    </row>
    <row r="125" spans="1:34" ht="5.25" customHeight="1">
      <c r="B125" s="40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56"/>
      <c r="AA125" s="156"/>
      <c r="AB125" s="156"/>
      <c r="AC125" s="156"/>
      <c r="AD125" s="156"/>
      <c r="AE125" s="156"/>
      <c r="AF125" s="156"/>
      <c r="AG125" s="156"/>
      <c r="AH125" s="39"/>
    </row>
    <row r="126" spans="1:34" ht="4.5" customHeight="1">
      <c r="B126" s="40"/>
      <c r="C126" s="20"/>
      <c r="D126" s="20"/>
      <c r="E126" s="20"/>
      <c r="F126" s="20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20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39"/>
    </row>
    <row r="127" spans="1:34" ht="22.5" customHeight="1">
      <c r="A127" s="144"/>
      <c r="B127" s="38"/>
      <c r="C127" s="597" t="s">
        <v>235</v>
      </c>
      <c r="D127" s="598"/>
      <c r="E127" s="598"/>
      <c r="F127" s="598"/>
      <c r="G127" s="598"/>
      <c r="H127" s="598"/>
      <c r="I127" s="598"/>
      <c r="J127" s="598"/>
      <c r="K127" s="598"/>
      <c r="L127" s="598"/>
      <c r="M127" s="598"/>
      <c r="N127" s="598"/>
      <c r="O127" s="598"/>
      <c r="P127" s="598"/>
      <c r="Q127" s="598"/>
      <c r="R127" s="598"/>
      <c r="S127" s="598"/>
      <c r="T127" s="598"/>
      <c r="U127" s="598"/>
      <c r="V127" s="598"/>
      <c r="W127" s="598"/>
      <c r="X127" s="598"/>
      <c r="Y127" s="598"/>
      <c r="Z127" s="598"/>
      <c r="AA127" s="598"/>
      <c r="AB127" s="598"/>
      <c r="AC127" s="598"/>
      <c r="AD127" s="598"/>
      <c r="AE127" s="598"/>
      <c r="AF127" s="598"/>
      <c r="AG127" s="598"/>
      <c r="AH127" s="39"/>
    </row>
    <row r="128" spans="1:34" ht="3" customHeight="1">
      <c r="A128" s="144"/>
      <c r="B128" s="38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39"/>
    </row>
    <row r="129" spans="1:36" s="77" customFormat="1" ht="12" customHeight="1">
      <c r="A129" s="144"/>
      <c r="B129" s="38"/>
      <c r="C129" s="614" t="s">
        <v>237</v>
      </c>
      <c r="D129" s="614"/>
      <c r="E129" s="614"/>
      <c r="F129" s="614"/>
      <c r="G129" s="614"/>
      <c r="H129" s="614"/>
      <c r="I129" s="614"/>
      <c r="J129" s="614"/>
      <c r="K129" s="614"/>
      <c r="L129" s="614"/>
      <c r="M129" s="614"/>
      <c r="N129" s="614"/>
      <c r="O129" s="614"/>
      <c r="P129" s="614"/>
      <c r="Q129" s="614"/>
      <c r="R129" s="614"/>
      <c r="S129" s="614"/>
      <c r="T129" s="614"/>
      <c r="U129" s="614"/>
      <c r="V129" s="614"/>
      <c r="W129" s="614"/>
      <c r="X129" s="614"/>
      <c r="Y129" s="614"/>
      <c r="Z129" s="614"/>
      <c r="AA129" s="614"/>
      <c r="AB129" s="614"/>
      <c r="AC129" s="614"/>
      <c r="AD129" s="614"/>
      <c r="AE129" s="614"/>
      <c r="AF129" s="614"/>
      <c r="AG129" s="614"/>
      <c r="AH129" s="39"/>
    </row>
    <row r="130" spans="1:36" s="77" customFormat="1" ht="12" customHeight="1">
      <c r="A130" s="144"/>
      <c r="B130" s="38"/>
      <c r="C130" s="148"/>
      <c r="D130" s="594" t="s">
        <v>299</v>
      </c>
      <c r="E130" s="594"/>
      <c r="F130" s="594"/>
      <c r="G130" s="594"/>
      <c r="H130" s="594"/>
      <c r="I130" s="594"/>
      <c r="J130" s="594"/>
      <c r="K130" s="594"/>
      <c r="L130" s="594"/>
      <c r="M130" s="594"/>
      <c r="N130" s="594"/>
      <c r="O130" s="594"/>
      <c r="P130" s="594"/>
      <c r="Q130" s="594"/>
      <c r="R130" s="594"/>
      <c r="S130" s="594"/>
      <c r="T130" s="594"/>
      <c r="U130" s="594"/>
      <c r="V130" s="594"/>
      <c r="W130" s="594"/>
      <c r="X130" s="594"/>
      <c r="Y130" s="594"/>
      <c r="Z130" s="594"/>
      <c r="AA130" s="594"/>
      <c r="AB130" s="594"/>
      <c r="AC130" s="594"/>
      <c r="AD130" s="594"/>
      <c r="AE130" s="594"/>
      <c r="AF130" s="594"/>
      <c r="AG130" s="148"/>
      <c r="AH130" s="39"/>
    </row>
    <row r="131" spans="1:36" s="77" customFormat="1" ht="15" customHeight="1">
      <c r="A131" s="144"/>
      <c r="B131" s="38"/>
      <c r="C131" s="615" t="s">
        <v>238</v>
      </c>
      <c r="D131" s="616"/>
      <c r="E131" s="616"/>
      <c r="F131" s="616"/>
      <c r="G131" s="616"/>
      <c r="H131" s="616"/>
      <c r="I131" s="616"/>
      <c r="J131" s="616"/>
      <c r="K131" s="616"/>
      <c r="L131" s="616"/>
      <c r="M131" s="616"/>
      <c r="N131" s="616"/>
      <c r="O131" s="616"/>
      <c r="P131" s="617"/>
      <c r="Q131" s="269" t="s">
        <v>188</v>
      </c>
      <c r="R131" s="270"/>
      <c r="S131" s="270"/>
      <c r="T131" s="270"/>
      <c r="U131" s="270"/>
      <c r="V131" s="270"/>
      <c r="W131" s="270"/>
      <c r="X131" s="270"/>
      <c r="Y131" s="271"/>
      <c r="Z131" s="611" t="s">
        <v>228</v>
      </c>
      <c r="AA131" s="612"/>
      <c r="AB131" s="612"/>
      <c r="AC131" s="612"/>
      <c r="AD131" s="612"/>
      <c r="AE131" s="612"/>
      <c r="AF131" s="612"/>
      <c r="AG131" s="613"/>
      <c r="AH131" s="39"/>
    </row>
    <row r="132" spans="1:36" s="77" customFormat="1" ht="15" customHeight="1">
      <c r="A132" s="144"/>
      <c r="B132" s="38"/>
      <c r="C132" s="335" t="s">
        <v>284</v>
      </c>
      <c r="D132" s="336"/>
      <c r="E132" s="336"/>
      <c r="F132" s="336"/>
      <c r="G132" s="336"/>
      <c r="H132" s="336"/>
      <c r="I132" s="336"/>
      <c r="J132" s="336"/>
      <c r="K132" s="336"/>
      <c r="L132" s="336"/>
      <c r="M132" s="336"/>
      <c r="N132" s="336"/>
      <c r="O132" s="336"/>
      <c r="P132" s="337"/>
      <c r="Q132" s="595" t="s">
        <v>277</v>
      </c>
      <c r="R132" s="596"/>
      <c r="S132" s="277"/>
      <c r="T132" s="277"/>
      <c r="U132" s="277"/>
      <c r="V132" s="277"/>
      <c r="W132" s="277"/>
      <c r="X132" s="277"/>
      <c r="Y132" s="278"/>
      <c r="Z132" s="595" t="s">
        <v>277</v>
      </c>
      <c r="AA132" s="596"/>
      <c r="AB132" s="277"/>
      <c r="AC132" s="277"/>
      <c r="AD132" s="277"/>
      <c r="AE132" s="277"/>
      <c r="AF132" s="277"/>
      <c r="AG132" s="278"/>
      <c r="AH132" s="39"/>
    </row>
    <row r="133" spans="1:36" s="77" customFormat="1" ht="15" customHeight="1">
      <c r="A133" s="144"/>
      <c r="B133" s="38"/>
      <c r="C133" s="335" t="s">
        <v>278</v>
      </c>
      <c r="D133" s="336"/>
      <c r="E133" s="336"/>
      <c r="F133" s="336"/>
      <c r="G133" s="336"/>
      <c r="H133" s="336"/>
      <c r="I133" s="336"/>
      <c r="J133" s="336"/>
      <c r="K133" s="336"/>
      <c r="L133" s="336"/>
      <c r="M133" s="336"/>
      <c r="N133" s="336"/>
      <c r="O133" s="336"/>
      <c r="P133" s="337"/>
      <c r="Q133" s="339" t="s">
        <v>236</v>
      </c>
      <c r="R133" s="340"/>
      <c r="S133" s="340"/>
      <c r="T133" s="340"/>
      <c r="U133" s="340"/>
      <c r="V133" s="340"/>
      <c r="W133" s="340"/>
      <c r="X133" s="340"/>
      <c r="Y133" s="341"/>
      <c r="Z133" s="276" t="s">
        <v>236</v>
      </c>
      <c r="AA133" s="277"/>
      <c r="AB133" s="277"/>
      <c r="AC133" s="277"/>
      <c r="AD133" s="277"/>
      <c r="AE133" s="277"/>
      <c r="AF133" s="277"/>
      <c r="AG133" s="278"/>
      <c r="AH133" s="39"/>
    </row>
    <row r="134" spans="1:36" s="77" customFormat="1" ht="15" customHeight="1">
      <c r="A134" s="144"/>
      <c r="B134" s="38"/>
      <c r="C134" s="335" t="s">
        <v>279</v>
      </c>
      <c r="D134" s="336"/>
      <c r="E134" s="336"/>
      <c r="F134" s="336"/>
      <c r="G134" s="336"/>
      <c r="H134" s="336"/>
      <c r="I134" s="336"/>
      <c r="J134" s="336"/>
      <c r="K134" s="336"/>
      <c r="L134" s="336"/>
      <c r="M134" s="336"/>
      <c r="N134" s="336"/>
      <c r="O134" s="336"/>
      <c r="P134" s="337"/>
      <c r="Q134" s="339" t="s">
        <v>236</v>
      </c>
      <c r="R134" s="340"/>
      <c r="S134" s="340"/>
      <c r="T134" s="340"/>
      <c r="U134" s="340"/>
      <c r="V134" s="340"/>
      <c r="W134" s="340"/>
      <c r="X134" s="340"/>
      <c r="Y134" s="341"/>
      <c r="Z134" s="276" t="s">
        <v>236</v>
      </c>
      <c r="AA134" s="277"/>
      <c r="AB134" s="277"/>
      <c r="AC134" s="277"/>
      <c r="AD134" s="277"/>
      <c r="AE134" s="277"/>
      <c r="AF134" s="277"/>
      <c r="AG134" s="278"/>
      <c r="AH134" s="39"/>
    </row>
    <row r="135" spans="1:36" s="77" customFormat="1" ht="15" customHeight="1">
      <c r="A135" s="144"/>
      <c r="B135" s="38"/>
      <c r="C135" s="335" t="s">
        <v>280</v>
      </c>
      <c r="D135" s="336"/>
      <c r="E135" s="336"/>
      <c r="F135" s="336"/>
      <c r="G135" s="336"/>
      <c r="H135" s="336"/>
      <c r="I135" s="336"/>
      <c r="J135" s="336"/>
      <c r="K135" s="336"/>
      <c r="L135" s="336"/>
      <c r="M135" s="336"/>
      <c r="N135" s="336"/>
      <c r="O135" s="336"/>
      <c r="P135" s="337"/>
      <c r="Q135" s="339" t="s">
        <v>236</v>
      </c>
      <c r="R135" s="340"/>
      <c r="S135" s="340"/>
      <c r="T135" s="340"/>
      <c r="U135" s="340"/>
      <c r="V135" s="340"/>
      <c r="W135" s="340"/>
      <c r="X135" s="340"/>
      <c r="Y135" s="341"/>
      <c r="Z135" s="276" t="s">
        <v>236</v>
      </c>
      <c r="AA135" s="277"/>
      <c r="AB135" s="277"/>
      <c r="AC135" s="277"/>
      <c r="AD135" s="277"/>
      <c r="AE135" s="277"/>
      <c r="AF135" s="277"/>
      <c r="AG135" s="278"/>
      <c r="AH135" s="39"/>
    </row>
    <row r="136" spans="1:36" customFormat="1" ht="6" customHeight="1">
      <c r="A136" s="144"/>
      <c r="B136" s="169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  <c r="AA136" s="170"/>
      <c r="AB136" s="170"/>
      <c r="AC136" s="170"/>
      <c r="AD136" s="170"/>
      <c r="AE136" s="170"/>
      <c r="AF136" s="170"/>
      <c r="AG136" s="170"/>
      <c r="AH136" s="171"/>
      <c r="AI136" s="77"/>
      <c r="AJ136" s="77"/>
    </row>
    <row r="137" spans="1:36" s="77" customFormat="1" ht="15" customHeight="1">
      <c r="A137" s="144"/>
      <c r="B137" s="38"/>
      <c r="C137" s="535" t="s">
        <v>445</v>
      </c>
      <c r="D137" s="536"/>
      <c r="E137" s="536"/>
      <c r="F137" s="536"/>
      <c r="G137" s="536"/>
      <c r="H137" s="536"/>
      <c r="I137" s="536"/>
      <c r="J137" s="536"/>
      <c r="K137" s="536"/>
      <c r="L137" s="537"/>
      <c r="M137" s="272" t="s">
        <v>239</v>
      </c>
      <c r="N137" s="272"/>
      <c r="O137" s="272"/>
      <c r="P137" s="272"/>
      <c r="Q137" s="276"/>
      <c r="R137" s="277"/>
      <c r="S137" s="277"/>
      <c r="T137" s="277"/>
      <c r="U137" s="277"/>
      <c r="V137" s="277"/>
      <c r="W137" s="277"/>
      <c r="X137" s="277"/>
      <c r="Y137" s="278"/>
      <c r="Z137" s="276"/>
      <c r="AA137" s="277"/>
      <c r="AB137" s="277"/>
      <c r="AC137" s="277"/>
      <c r="AD137" s="277"/>
      <c r="AE137" s="277"/>
      <c r="AF137" s="277"/>
      <c r="AG137" s="278"/>
      <c r="AH137" s="39"/>
    </row>
    <row r="138" spans="1:36" s="77" customFormat="1" ht="15" customHeight="1">
      <c r="A138" s="144"/>
      <c r="B138" s="38"/>
      <c r="C138" s="538"/>
      <c r="D138" s="539"/>
      <c r="E138" s="539"/>
      <c r="F138" s="539"/>
      <c r="G138" s="539"/>
      <c r="H138" s="539"/>
      <c r="I138" s="539"/>
      <c r="J138" s="539"/>
      <c r="K138" s="539"/>
      <c r="L138" s="540"/>
      <c r="M138" s="272" t="s">
        <v>107</v>
      </c>
      <c r="N138" s="272"/>
      <c r="O138" s="272"/>
      <c r="P138" s="272"/>
      <c r="Q138" s="276"/>
      <c r="R138" s="277"/>
      <c r="S138" s="277"/>
      <c r="T138" s="277"/>
      <c r="U138" s="277"/>
      <c r="V138" s="277"/>
      <c r="W138" s="277"/>
      <c r="X138" s="277"/>
      <c r="Y138" s="278"/>
      <c r="Z138" s="276"/>
      <c r="AA138" s="277"/>
      <c r="AB138" s="277"/>
      <c r="AC138" s="277"/>
      <c r="AD138" s="277"/>
      <c r="AE138" s="277"/>
      <c r="AF138" s="277"/>
      <c r="AG138" s="278"/>
      <c r="AH138" s="39"/>
    </row>
    <row r="139" spans="1:36" s="77" customFormat="1" ht="15" customHeight="1">
      <c r="A139" s="144"/>
      <c r="B139" s="38"/>
      <c r="C139" s="541"/>
      <c r="D139" s="542"/>
      <c r="E139" s="542"/>
      <c r="F139" s="542"/>
      <c r="G139" s="542"/>
      <c r="H139" s="542"/>
      <c r="I139" s="542"/>
      <c r="J139" s="542"/>
      <c r="K139" s="542"/>
      <c r="L139" s="543"/>
      <c r="M139" s="272" t="s">
        <v>108</v>
      </c>
      <c r="N139" s="272"/>
      <c r="O139" s="272"/>
      <c r="P139" s="272"/>
      <c r="Q139" s="276"/>
      <c r="R139" s="277"/>
      <c r="S139" s="277"/>
      <c r="T139" s="277"/>
      <c r="U139" s="277"/>
      <c r="V139" s="277"/>
      <c r="W139" s="277"/>
      <c r="X139" s="277"/>
      <c r="Y139" s="278"/>
      <c r="Z139" s="276"/>
      <c r="AA139" s="277"/>
      <c r="AB139" s="277"/>
      <c r="AC139" s="277"/>
      <c r="AD139" s="277"/>
      <c r="AE139" s="277"/>
      <c r="AF139" s="277"/>
      <c r="AG139" s="278"/>
      <c r="AH139" s="39"/>
    </row>
    <row r="140" spans="1:36" customFormat="1" ht="6" customHeight="1">
      <c r="A140" s="144"/>
      <c r="B140" s="169"/>
      <c r="C140" s="170"/>
      <c r="D140" s="170"/>
      <c r="E140" s="170"/>
      <c r="F140" s="170"/>
      <c r="G140" s="170"/>
      <c r="H140" s="170"/>
      <c r="I140" s="170"/>
      <c r="J140" s="170"/>
      <c r="K140" s="170"/>
      <c r="L140" s="170"/>
      <c r="M140" s="172"/>
      <c r="N140" s="172"/>
      <c r="O140" s="172"/>
      <c r="P140" s="172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  <c r="AA140" s="170"/>
      <c r="AB140" s="170"/>
      <c r="AC140" s="170"/>
      <c r="AD140" s="170"/>
      <c r="AE140" s="170"/>
      <c r="AF140" s="170"/>
      <c r="AG140" s="170"/>
      <c r="AH140" s="171"/>
      <c r="AI140" s="77"/>
      <c r="AJ140" s="77"/>
    </row>
    <row r="141" spans="1:36" s="77" customFormat="1" ht="15" customHeight="1">
      <c r="A141" s="144"/>
      <c r="B141" s="38"/>
      <c r="C141" s="311" t="s">
        <v>324</v>
      </c>
      <c r="D141" s="312"/>
      <c r="E141" s="312"/>
      <c r="F141" s="312"/>
      <c r="G141" s="312"/>
      <c r="H141" s="312"/>
      <c r="I141" s="312"/>
      <c r="J141" s="312"/>
      <c r="K141" s="312"/>
      <c r="L141" s="313"/>
      <c r="M141" s="272" t="s">
        <v>239</v>
      </c>
      <c r="N141" s="272"/>
      <c r="O141" s="272"/>
      <c r="P141" s="272"/>
      <c r="Q141" s="276"/>
      <c r="R141" s="277"/>
      <c r="S141" s="277"/>
      <c r="T141" s="277"/>
      <c r="U141" s="277"/>
      <c r="V141" s="277"/>
      <c r="W141" s="277"/>
      <c r="X141" s="277"/>
      <c r="Y141" s="278"/>
      <c r="Z141" s="276"/>
      <c r="AA141" s="277"/>
      <c r="AB141" s="277"/>
      <c r="AC141" s="277"/>
      <c r="AD141" s="277"/>
      <c r="AE141" s="277"/>
      <c r="AF141" s="277"/>
      <c r="AG141" s="278"/>
      <c r="AH141" s="39"/>
    </row>
    <row r="142" spans="1:36" s="77" customFormat="1" ht="15" customHeight="1">
      <c r="A142" s="144"/>
      <c r="B142" s="38"/>
      <c r="C142" s="314"/>
      <c r="D142" s="315"/>
      <c r="E142" s="315"/>
      <c r="F142" s="315"/>
      <c r="G142" s="315"/>
      <c r="H142" s="315"/>
      <c r="I142" s="315"/>
      <c r="J142" s="315"/>
      <c r="K142" s="315"/>
      <c r="L142" s="316"/>
      <c r="M142" s="272" t="s">
        <v>107</v>
      </c>
      <c r="N142" s="272"/>
      <c r="O142" s="272"/>
      <c r="P142" s="272"/>
      <c r="Q142" s="276"/>
      <c r="R142" s="277"/>
      <c r="S142" s="277"/>
      <c r="T142" s="277"/>
      <c r="U142" s="277"/>
      <c r="V142" s="277"/>
      <c r="W142" s="277"/>
      <c r="X142" s="277"/>
      <c r="Y142" s="278"/>
      <c r="Z142" s="276"/>
      <c r="AA142" s="277"/>
      <c r="AB142" s="277"/>
      <c r="AC142" s="277"/>
      <c r="AD142" s="277"/>
      <c r="AE142" s="277"/>
      <c r="AF142" s="277"/>
      <c r="AG142" s="278"/>
      <c r="AH142" s="39"/>
    </row>
    <row r="143" spans="1:36" s="77" customFormat="1" ht="15" customHeight="1">
      <c r="A143" s="144"/>
      <c r="B143" s="38"/>
      <c r="C143" s="317"/>
      <c r="D143" s="318"/>
      <c r="E143" s="318"/>
      <c r="F143" s="318"/>
      <c r="G143" s="318"/>
      <c r="H143" s="318"/>
      <c r="I143" s="318"/>
      <c r="J143" s="318"/>
      <c r="K143" s="318"/>
      <c r="L143" s="319"/>
      <c r="M143" s="272" t="s">
        <v>108</v>
      </c>
      <c r="N143" s="272"/>
      <c r="O143" s="272"/>
      <c r="P143" s="272"/>
      <c r="Q143" s="276"/>
      <c r="R143" s="277"/>
      <c r="S143" s="277"/>
      <c r="T143" s="277"/>
      <c r="U143" s="277"/>
      <c r="V143" s="277"/>
      <c r="W143" s="277"/>
      <c r="X143" s="277"/>
      <c r="Y143" s="278"/>
      <c r="Z143" s="276"/>
      <c r="AA143" s="277"/>
      <c r="AB143" s="277"/>
      <c r="AC143" s="277"/>
      <c r="AD143" s="277"/>
      <c r="AE143" s="277"/>
      <c r="AF143" s="277"/>
      <c r="AG143" s="278"/>
      <c r="AH143" s="39"/>
    </row>
    <row r="144" spans="1:36" ht="15" customHeight="1">
      <c r="A144" s="144"/>
      <c r="B144" s="38"/>
      <c r="C144" s="290" t="s">
        <v>240</v>
      </c>
      <c r="D144" s="290"/>
      <c r="E144" s="290"/>
      <c r="F144" s="290"/>
      <c r="G144" s="290"/>
      <c r="H144" s="290"/>
      <c r="I144" s="290"/>
      <c r="J144" s="290"/>
      <c r="K144" s="290"/>
      <c r="L144" s="290"/>
      <c r="M144" s="272" t="s">
        <v>239</v>
      </c>
      <c r="N144" s="272"/>
      <c r="O144" s="272"/>
      <c r="P144" s="272"/>
      <c r="Q144" s="276"/>
      <c r="R144" s="277"/>
      <c r="S144" s="277"/>
      <c r="T144" s="277"/>
      <c r="U144" s="277"/>
      <c r="V144" s="277"/>
      <c r="W144" s="277"/>
      <c r="X144" s="277"/>
      <c r="Y144" s="278"/>
      <c r="Z144" s="276"/>
      <c r="AA144" s="277"/>
      <c r="AB144" s="277"/>
      <c r="AC144" s="277"/>
      <c r="AD144" s="277"/>
      <c r="AE144" s="277"/>
      <c r="AF144" s="277"/>
      <c r="AG144" s="278"/>
      <c r="AH144" s="39"/>
    </row>
    <row r="145" spans="1:36" customFormat="1" ht="6" customHeight="1">
      <c r="A145" s="144"/>
      <c r="B145" s="169"/>
      <c r="C145" s="170"/>
      <c r="D145" s="170"/>
      <c r="E145" s="170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  <c r="AA145" s="170"/>
      <c r="AB145" s="170"/>
      <c r="AC145" s="170"/>
      <c r="AD145" s="170"/>
      <c r="AE145" s="170"/>
      <c r="AF145" s="170"/>
      <c r="AG145" s="170"/>
      <c r="AH145" s="171"/>
      <c r="AI145" s="77"/>
      <c r="AJ145" s="77"/>
    </row>
    <row r="146" spans="1:36" ht="15" customHeight="1">
      <c r="A146" s="144"/>
      <c r="B146" s="38"/>
      <c r="C146" s="288" t="s">
        <v>241</v>
      </c>
      <c r="D146" s="289"/>
      <c r="E146" s="289"/>
      <c r="F146" s="289"/>
      <c r="G146" s="289"/>
      <c r="H146" s="289"/>
      <c r="I146" s="289"/>
      <c r="J146" s="289"/>
      <c r="K146" s="289"/>
      <c r="L146" s="289"/>
      <c r="M146" s="289"/>
      <c r="N146" s="289"/>
      <c r="O146" s="289"/>
      <c r="P146" s="289"/>
      <c r="Q146" s="289"/>
      <c r="R146" s="289"/>
      <c r="S146" s="289"/>
      <c r="T146" s="289"/>
      <c r="U146" s="289"/>
      <c r="V146" s="289"/>
      <c r="W146" s="289"/>
      <c r="X146" s="289"/>
      <c r="Y146" s="289"/>
      <c r="Z146" s="289"/>
      <c r="AA146" s="289"/>
      <c r="AB146" s="289"/>
      <c r="AC146" s="289"/>
      <c r="AD146" s="289"/>
      <c r="AE146" s="289"/>
      <c r="AF146" s="289"/>
      <c r="AG146" s="289"/>
      <c r="AH146" s="39"/>
    </row>
    <row r="147" spans="1:36" customFormat="1" ht="6" customHeight="1">
      <c r="A147" s="144"/>
      <c r="B147" s="169"/>
      <c r="C147" s="170"/>
      <c r="D147" s="170"/>
      <c r="E147" s="170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  <c r="AA147" s="170"/>
      <c r="AB147" s="170"/>
      <c r="AC147" s="170"/>
      <c r="AD147" s="170"/>
      <c r="AE147" s="170"/>
      <c r="AF147" s="170"/>
      <c r="AG147" s="170"/>
      <c r="AH147" s="171"/>
      <c r="AI147" s="77"/>
      <c r="AJ147" s="77"/>
    </row>
    <row r="148" spans="1:36" ht="15" customHeight="1">
      <c r="A148" s="144"/>
      <c r="B148" s="38"/>
      <c r="C148" s="285" t="s">
        <v>242</v>
      </c>
      <c r="D148" s="286"/>
      <c r="E148" s="287"/>
      <c r="F148" s="285" t="s">
        <v>188</v>
      </c>
      <c r="G148" s="286"/>
      <c r="H148" s="286"/>
      <c r="I148" s="286"/>
      <c r="J148" s="286"/>
      <c r="K148" s="287"/>
      <c r="L148" s="285" t="s">
        <v>228</v>
      </c>
      <c r="M148" s="286"/>
      <c r="N148" s="286"/>
      <c r="O148" s="286"/>
      <c r="P148" s="287"/>
      <c r="Q148" s="285" t="s">
        <v>243</v>
      </c>
      <c r="R148" s="286"/>
      <c r="S148" s="286"/>
      <c r="T148" s="286"/>
      <c r="U148" s="287"/>
      <c r="V148" s="285" t="s">
        <v>188</v>
      </c>
      <c r="W148" s="286"/>
      <c r="X148" s="286"/>
      <c r="Y148" s="286"/>
      <c r="Z148" s="286"/>
      <c r="AA148" s="287"/>
      <c r="AB148" s="285" t="s">
        <v>228</v>
      </c>
      <c r="AC148" s="286"/>
      <c r="AD148" s="286"/>
      <c r="AE148" s="286"/>
      <c r="AF148" s="286"/>
      <c r="AG148" s="287"/>
      <c r="AH148" s="39"/>
    </row>
    <row r="149" spans="1:36" ht="15" customHeight="1">
      <c r="B149" s="38"/>
      <c r="C149" s="261" t="s">
        <v>244</v>
      </c>
      <c r="D149" s="262"/>
      <c r="E149" s="263"/>
      <c r="F149" s="276"/>
      <c r="G149" s="277"/>
      <c r="H149" s="277"/>
      <c r="I149" s="277"/>
      <c r="J149" s="277"/>
      <c r="K149" s="278"/>
      <c r="L149" s="276"/>
      <c r="M149" s="277"/>
      <c r="N149" s="277"/>
      <c r="O149" s="277"/>
      <c r="P149" s="277"/>
      <c r="Q149" s="261" t="s">
        <v>244</v>
      </c>
      <c r="R149" s="262"/>
      <c r="S149" s="262"/>
      <c r="T149" s="262"/>
      <c r="U149" s="263"/>
      <c r="V149" s="276"/>
      <c r="W149" s="277"/>
      <c r="X149" s="277"/>
      <c r="Y149" s="277"/>
      <c r="Z149" s="277"/>
      <c r="AA149" s="278"/>
      <c r="AB149" s="276"/>
      <c r="AC149" s="277"/>
      <c r="AD149" s="277"/>
      <c r="AE149" s="277"/>
      <c r="AF149" s="277"/>
      <c r="AG149" s="278"/>
      <c r="AH149" s="39"/>
    </row>
    <row r="150" spans="1:36" ht="15" customHeight="1">
      <c r="B150" s="38"/>
      <c r="C150" s="261" t="s">
        <v>239</v>
      </c>
      <c r="D150" s="262"/>
      <c r="E150" s="263"/>
      <c r="F150" s="276"/>
      <c r="G150" s="277"/>
      <c r="H150" s="277"/>
      <c r="I150" s="277"/>
      <c r="J150" s="277"/>
      <c r="K150" s="278"/>
      <c r="L150" s="276"/>
      <c r="M150" s="277"/>
      <c r="N150" s="277"/>
      <c r="O150" s="277"/>
      <c r="P150" s="278"/>
      <c r="Q150" s="261" t="s">
        <v>239</v>
      </c>
      <c r="R150" s="262"/>
      <c r="S150" s="262"/>
      <c r="T150" s="262"/>
      <c r="U150" s="263"/>
      <c r="V150" s="276"/>
      <c r="W150" s="277"/>
      <c r="X150" s="277"/>
      <c r="Y150" s="277"/>
      <c r="Z150" s="277"/>
      <c r="AA150" s="278"/>
      <c r="AB150" s="276"/>
      <c r="AC150" s="277"/>
      <c r="AD150" s="277"/>
      <c r="AE150" s="277"/>
      <c r="AF150" s="277"/>
      <c r="AG150" s="278"/>
      <c r="AH150" s="39"/>
    </row>
    <row r="151" spans="1:36" ht="15" customHeight="1">
      <c r="B151" s="38"/>
      <c r="C151" s="261" t="s">
        <v>107</v>
      </c>
      <c r="D151" s="262"/>
      <c r="E151" s="263"/>
      <c r="F151" s="276"/>
      <c r="G151" s="277"/>
      <c r="H151" s="277"/>
      <c r="I151" s="277"/>
      <c r="J151" s="277"/>
      <c r="K151" s="278"/>
      <c r="L151" s="276"/>
      <c r="M151" s="277"/>
      <c r="N151" s="277"/>
      <c r="O151" s="277"/>
      <c r="P151" s="278"/>
      <c r="Q151" s="261" t="s">
        <v>245</v>
      </c>
      <c r="R151" s="262"/>
      <c r="S151" s="262"/>
      <c r="T151" s="262"/>
      <c r="U151" s="263"/>
      <c r="V151" s="276"/>
      <c r="W151" s="277"/>
      <c r="X151" s="277"/>
      <c r="Y151" s="277"/>
      <c r="Z151" s="277"/>
      <c r="AA151" s="278"/>
      <c r="AB151" s="276"/>
      <c r="AC151" s="277"/>
      <c r="AD151" s="277"/>
      <c r="AE151" s="277"/>
      <c r="AF151" s="277"/>
      <c r="AG151" s="278"/>
      <c r="AH151" s="39"/>
    </row>
    <row r="152" spans="1:36" ht="15" customHeight="1">
      <c r="B152" s="38"/>
      <c r="C152" s="261" t="s">
        <v>246</v>
      </c>
      <c r="D152" s="262"/>
      <c r="E152" s="263"/>
      <c r="F152" s="276"/>
      <c r="G152" s="277"/>
      <c r="H152" s="277"/>
      <c r="I152" s="277"/>
      <c r="J152" s="277"/>
      <c r="K152" s="278"/>
      <c r="L152" s="276"/>
      <c r="M152" s="277"/>
      <c r="N152" s="277"/>
      <c r="O152" s="277"/>
      <c r="P152" s="278"/>
      <c r="Q152" s="264"/>
      <c r="R152" s="265"/>
      <c r="S152" s="265"/>
      <c r="T152" s="265"/>
      <c r="U152" s="266"/>
      <c r="V152" s="276"/>
      <c r="W152" s="277"/>
      <c r="X152" s="277"/>
      <c r="Y152" s="277"/>
      <c r="Z152" s="277"/>
      <c r="AA152" s="278"/>
      <c r="AB152" s="276"/>
      <c r="AC152" s="277"/>
      <c r="AD152" s="277"/>
      <c r="AE152" s="277"/>
      <c r="AF152" s="277"/>
      <c r="AG152" s="278"/>
      <c r="AH152" s="39"/>
    </row>
    <row r="153" spans="1:36" customFormat="1" ht="6" customHeight="1">
      <c r="A153" s="144"/>
      <c r="B153" s="169"/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  <c r="AA153" s="170"/>
      <c r="AB153" s="170"/>
      <c r="AC153" s="170"/>
      <c r="AD153" s="170"/>
      <c r="AE153" s="170"/>
      <c r="AF153" s="170"/>
      <c r="AG153" s="170"/>
      <c r="AH153" s="171"/>
      <c r="AI153" s="77"/>
      <c r="AJ153" s="77"/>
    </row>
    <row r="154" spans="1:36" ht="15" customHeight="1">
      <c r="A154" s="144"/>
      <c r="B154" s="38"/>
      <c r="C154" s="279" t="s">
        <v>247</v>
      </c>
      <c r="D154" s="280"/>
      <c r="E154" s="280"/>
      <c r="F154" s="280"/>
      <c r="G154" s="280"/>
      <c r="H154" s="280"/>
      <c r="I154" s="280"/>
      <c r="J154" s="280"/>
      <c r="K154" s="280"/>
      <c r="L154" s="281"/>
      <c r="M154" s="261" t="s">
        <v>249</v>
      </c>
      <c r="N154" s="262"/>
      <c r="O154" s="262"/>
      <c r="P154" s="263"/>
      <c r="Q154" s="261" t="s">
        <v>244</v>
      </c>
      <c r="R154" s="262"/>
      <c r="S154" s="262"/>
      <c r="T154" s="262"/>
      <c r="U154" s="263"/>
      <c r="V154" s="276"/>
      <c r="W154" s="277"/>
      <c r="X154" s="278"/>
      <c r="Y154" s="261" t="s">
        <v>254</v>
      </c>
      <c r="Z154" s="262"/>
      <c r="AA154" s="262"/>
      <c r="AB154" s="263"/>
      <c r="AC154" s="276"/>
      <c r="AD154" s="277"/>
      <c r="AE154" s="277"/>
      <c r="AF154" s="277"/>
      <c r="AG154" s="278"/>
      <c r="AH154" s="39"/>
    </row>
    <row r="155" spans="1:36" ht="15" customHeight="1">
      <c r="A155" s="144"/>
      <c r="B155" s="38"/>
      <c r="C155" s="282"/>
      <c r="D155" s="283"/>
      <c r="E155" s="283"/>
      <c r="F155" s="283"/>
      <c r="G155" s="283"/>
      <c r="H155" s="283"/>
      <c r="I155" s="283"/>
      <c r="J155" s="283"/>
      <c r="K155" s="283"/>
      <c r="L155" s="284"/>
      <c r="M155" s="261" t="s">
        <v>248</v>
      </c>
      <c r="N155" s="262"/>
      <c r="O155" s="262"/>
      <c r="P155" s="263"/>
      <c r="Q155" s="261" t="s">
        <v>250</v>
      </c>
      <c r="R155" s="262"/>
      <c r="S155" s="262"/>
      <c r="T155" s="262"/>
      <c r="U155" s="263"/>
      <c r="V155" s="276"/>
      <c r="W155" s="277"/>
      <c r="X155" s="278"/>
      <c r="Y155" s="273" t="s">
        <v>251</v>
      </c>
      <c r="Z155" s="274"/>
      <c r="AA155" s="274"/>
      <c r="AB155" s="274"/>
      <c r="AC155" s="274"/>
      <c r="AD155" s="274"/>
      <c r="AE155" s="274"/>
      <c r="AF155" s="274"/>
      <c r="AG155" s="275"/>
      <c r="AH155" s="39"/>
    </row>
    <row r="156" spans="1:36" customFormat="1" ht="6" customHeight="1">
      <c r="A156" s="144"/>
      <c r="B156" s="169"/>
      <c r="C156" s="170"/>
      <c r="D156" s="170"/>
      <c r="E156" s="170"/>
      <c r="F156" s="170"/>
      <c r="G156" s="170"/>
      <c r="H156" s="170"/>
      <c r="I156" s="170"/>
      <c r="J156" s="170"/>
      <c r="K156" s="170"/>
      <c r="L156" s="170"/>
      <c r="M156" s="172"/>
      <c r="N156" s="172"/>
      <c r="O156" s="172"/>
      <c r="P156" s="172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  <c r="AA156" s="170"/>
      <c r="AB156" s="170"/>
      <c r="AC156" s="170"/>
      <c r="AD156" s="170"/>
      <c r="AE156" s="170"/>
      <c r="AF156" s="170"/>
      <c r="AG156" s="170"/>
      <c r="AH156" s="171"/>
      <c r="AI156" s="77"/>
      <c r="AJ156" s="77"/>
    </row>
    <row r="157" spans="1:36" ht="15" customHeight="1">
      <c r="A157" s="144"/>
      <c r="B157" s="38"/>
      <c r="C157" s="269" t="s">
        <v>252</v>
      </c>
      <c r="D157" s="270"/>
      <c r="E157" s="270"/>
      <c r="F157" s="270"/>
      <c r="G157" s="270"/>
      <c r="H157" s="270"/>
      <c r="I157" s="270"/>
      <c r="J157" s="270"/>
      <c r="K157" s="270"/>
      <c r="L157" s="271"/>
      <c r="M157" s="272" t="s">
        <v>239</v>
      </c>
      <c r="N157" s="272"/>
      <c r="O157" s="272"/>
      <c r="P157" s="272"/>
      <c r="Q157" s="276"/>
      <c r="R157" s="277"/>
      <c r="S157" s="277"/>
      <c r="T157" s="277"/>
      <c r="U157" s="277"/>
      <c r="V157" s="277"/>
      <c r="W157" s="277"/>
      <c r="X157" s="278"/>
      <c r="Y157" s="261" t="s">
        <v>311</v>
      </c>
      <c r="Z157" s="262"/>
      <c r="AA157" s="262"/>
      <c r="AB157" s="263"/>
      <c r="AC157" s="276"/>
      <c r="AD157" s="277"/>
      <c r="AE157" s="277"/>
      <c r="AF157" s="277"/>
      <c r="AG157" s="278"/>
      <c r="AH157" s="39"/>
    </row>
    <row r="158" spans="1:36" customFormat="1" ht="6" customHeight="1">
      <c r="A158" s="144"/>
      <c r="B158" s="169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  <c r="AG158" s="170"/>
      <c r="AH158" s="171"/>
      <c r="AI158" s="77"/>
      <c r="AJ158" s="77"/>
    </row>
    <row r="159" spans="1:36" ht="15" customHeight="1">
      <c r="A159" s="144"/>
      <c r="B159" s="38"/>
      <c r="C159" s="267" t="s">
        <v>253</v>
      </c>
      <c r="D159" s="268"/>
      <c r="E159" s="268"/>
      <c r="F159" s="268"/>
      <c r="G159" s="268"/>
      <c r="H159" s="268"/>
      <c r="I159" s="268"/>
      <c r="J159" s="268"/>
      <c r="K159" s="268"/>
      <c r="L159" s="268"/>
      <c r="M159" s="268"/>
      <c r="N159" s="268"/>
      <c r="O159" s="268"/>
      <c r="P159" s="268"/>
      <c r="Q159" s="268"/>
      <c r="R159" s="268"/>
      <c r="S159" s="268"/>
      <c r="T159" s="268"/>
      <c r="U159" s="268"/>
      <c r="V159" s="268"/>
      <c r="W159" s="268"/>
      <c r="X159" s="268"/>
      <c r="Y159" s="268"/>
      <c r="Z159" s="268"/>
      <c r="AA159" s="268"/>
      <c r="AB159" s="268"/>
      <c r="AC159" s="268"/>
      <c r="AD159" s="268"/>
      <c r="AE159" s="268"/>
      <c r="AF159" s="268"/>
      <c r="AG159" s="268"/>
      <c r="AH159" s="39"/>
    </row>
    <row r="160" spans="1:36" ht="15" customHeight="1">
      <c r="B160" s="38"/>
      <c r="C160" s="264" t="s">
        <v>255</v>
      </c>
      <c r="D160" s="265"/>
      <c r="E160" s="265"/>
      <c r="F160" s="265"/>
      <c r="G160" s="266"/>
      <c r="H160" s="153"/>
      <c r="I160" s="264" t="s">
        <v>261</v>
      </c>
      <c r="J160" s="265"/>
      <c r="K160" s="265"/>
      <c r="L160" s="265"/>
      <c r="M160" s="265"/>
      <c r="N160" s="266"/>
      <c r="O160" s="264"/>
      <c r="P160" s="266"/>
      <c r="Q160" s="142"/>
      <c r="R160" s="150"/>
      <c r="S160" s="150"/>
      <c r="T160" s="150"/>
      <c r="U160" s="150"/>
      <c r="V160" s="150"/>
      <c r="W160" s="150"/>
      <c r="X160" s="150"/>
      <c r="Y160" s="150"/>
      <c r="Z160" s="150"/>
      <c r="AA160" s="150"/>
      <c r="AB160" s="150"/>
      <c r="AC160" s="150"/>
      <c r="AD160" s="150"/>
      <c r="AE160" s="150"/>
      <c r="AF160" s="150"/>
      <c r="AG160" s="143"/>
      <c r="AH160" s="39"/>
    </row>
    <row r="161" spans="2:34" ht="15" customHeight="1">
      <c r="B161" s="38"/>
      <c r="C161" s="264" t="s">
        <v>256</v>
      </c>
      <c r="D161" s="265"/>
      <c r="E161" s="265"/>
      <c r="F161" s="265"/>
      <c r="G161" s="266"/>
      <c r="H161" s="153"/>
      <c r="I161" s="264" t="s">
        <v>262</v>
      </c>
      <c r="J161" s="265"/>
      <c r="K161" s="265"/>
      <c r="L161" s="265"/>
      <c r="M161" s="265"/>
      <c r="N161" s="266"/>
      <c r="O161" s="264"/>
      <c r="P161" s="266"/>
      <c r="Q161" s="38"/>
      <c r="R161" s="151"/>
      <c r="S161" s="151"/>
      <c r="T161" s="151"/>
      <c r="U161" s="151"/>
      <c r="V161" s="151"/>
      <c r="W161" s="151"/>
      <c r="X161" s="151"/>
      <c r="Y161" s="151"/>
      <c r="Z161" s="151"/>
      <c r="AA161" s="151"/>
      <c r="AB161" s="151"/>
      <c r="AC161" s="151"/>
      <c r="AD161" s="151"/>
      <c r="AE161" s="151"/>
      <c r="AF161" s="151"/>
      <c r="AG161" s="39"/>
      <c r="AH161" s="39"/>
    </row>
    <row r="162" spans="2:34" ht="15" customHeight="1">
      <c r="B162" s="38"/>
      <c r="C162" s="264" t="s">
        <v>257</v>
      </c>
      <c r="D162" s="265"/>
      <c r="E162" s="265"/>
      <c r="F162" s="265"/>
      <c r="G162" s="266"/>
      <c r="H162" s="153"/>
      <c r="I162" s="264" t="s">
        <v>263</v>
      </c>
      <c r="J162" s="265"/>
      <c r="K162" s="265"/>
      <c r="L162" s="265"/>
      <c r="M162" s="265"/>
      <c r="N162" s="266"/>
      <c r="O162" s="264"/>
      <c r="P162" s="266"/>
      <c r="Q162" s="38"/>
      <c r="R162" s="151"/>
      <c r="S162" s="151"/>
      <c r="T162" s="151"/>
      <c r="U162" s="151"/>
      <c r="V162" s="151"/>
      <c r="W162" s="151"/>
      <c r="X162" s="151"/>
      <c r="Y162" s="151"/>
      <c r="Z162" s="151"/>
      <c r="AA162" s="151"/>
      <c r="AB162" s="151"/>
      <c r="AC162" s="151"/>
      <c r="AD162" s="151"/>
      <c r="AE162" s="151"/>
      <c r="AF162" s="151"/>
      <c r="AG162" s="39"/>
      <c r="AH162" s="39"/>
    </row>
    <row r="163" spans="2:34" ht="15" customHeight="1">
      <c r="B163" s="38"/>
      <c r="C163" s="264" t="s">
        <v>258</v>
      </c>
      <c r="D163" s="265"/>
      <c r="E163" s="265"/>
      <c r="F163" s="265"/>
      <c r="G163" s="266"/>
      <c r="H163" s="153"/>
      <c r="I163" s="264" t="s">
        <v>264</v>
      </c>
      <c r="J163" s="265"/>
      <c r="K163" s="265"/>
      <c r="L163" s="265"/>
      <c r="M163" s="265"/>
      <c r="N163" s="266"/>
      <c r="O163" s="264"/>
      <c r="P163" s="266"/>
      <c r="Q163" s="38"/>
      <c r="R163" s="151"/>
      <c r="S163" s="151"/>
      <c r="T163" s="151"/>
      <c r="U163" s="151"/>
      <c r="V163" s="151"/>
      <c r="W163" s="151"/>
      <c r="X163" s="151"/>
      <c r="Y163" s="151"/>
      <c r="Z163" s="151"/>
      <c r="AA163" s="151"/>
      <c r="AB163" s="151"/>
      <c r="AC163" s="151"/>
      <c r="AD163" s="151"/>
      <c r="AE163" s="151"/>
      <c r="AF163" s="151"/>
      <c r="AG163" s="39"/>
      <c r="AH163" s="39"/>
    </row>
    <row r="164" spans="2:34" ht="15" customHeight="1">
      <c r="B164" s="38"/>
      <c r="C164" s="264" t="s">
        <v>259</v>
      </c>
      <c r="D164" s="265"/>
      <c r="E164" s="265"/>
      <c r="F164" s="265"/>
      <c r="G164" s="266"/>
      <c r="H164" s="153"/>
      <c r="I164" s="264" t="s">
        <v>265</v>
      </c>
      <c r="J164" s="265"/>
      <c r="K164" s="265"/>
      <c r="L164" s="265"/>
      <c r="M164" s="265"/>
      <c r="N164" s="266"/>
      <c r="O164" s="264"/>
      <c r="P164" s="266"/>
      <c r="Q164" s="38"/>
      <c r="R164" s="151"/>
      <c r="S164" s="151"/>
      <c r="T164" s="151"/>
      <c r="U164" s="151"/>
      <c r="V164" s="151"/>
      <c r="W164" s="151"/>
      <c r="X164" s="151"/>
      <c r="Y164" s="151"/>
      <c r="Z164" s="151"/>
      <c r="AA164" s="151"/>
      <c r="AB164" s="151"/>
      <c r="AC164" s="151"/>
      <c r="AD164" s="151"/>
      <c r="AE164" s="151"/>
      <c r="AF164" s="151"/>
      <c r="AG164" s="39"/>
      <c r="AH164" s="39"/>
    </row>
    <row r="165" spans="2:34" ht="15" customHeight="1">
      <c r="B165" s="38"/>
      <c r="C165" s="264" t="s">
        <v>260</v>
      </c>
      <c r="D165" s="265"/>
      <c r="E165" s="265"/>
      <c r="F165" s="265"/>
      <c r="G165" s="266"/>
      <c r="H165" s="153"/>
      <c r="I165" s="264"/>
      <c r="J165" s="265"/>
      <c r="K165" s="265"/>
      <c r="L165" s="265"/>
      <c r="M165" s="265"/>
      <c r="N165" s="266"/>
      <c r="O165" s="264"/>
      <c r="P165" s="266"/>
      <c r="Q165" s="38"/>
      <c r="R165" s="151"/>
      <c r="S165" s="151"/>
      <c r="T165" s="151"/>
      <c r="U165" s="151"/>
      <c r="V165" s="151"/>
      <c r="W165" s="151"/>
      <c r="X165" s="151"/>
      <c r="Y165" s="151"/>
      <c r="Z165" s="151"/>
      <c r="AA165" s="151"/>
      <c r="AB165" s="151"/>
      <c r="AC165" s="151"/>
      <c r="AD165" s="151"/>
      <c r="AE165" s="151"/>
      <c r="AF165" s="151"/>
      <c r="AG165" s="39"/>
      <c r="AH165" s="39"/>
    </row>
    <row r="166" spans="2:34" ht="15" customHeight="1">
      <c r="B166" s="38"/>
      <c r="C166" s="264"/>
      <c r="D166" s="265"/>
      <c r="E166" s="265"/>
      <c r="F166" s="265"/>
      <c r="G166" s="266"/>
      <c r="H166" s="153"/>
      <c r="I166" s="264" t="s">
        <v>307</v>
      </c>
      <c r="J166" s="265"/>
      <c r="K166" s="265"/>
      <c r="L166" s="265"/>
      <c r="M166" s="265"/>
      <c r="N166" s="266"/>
      <c r="O166" s="264"/>
      <c r="P166" s="266"/>
      <c r="Q166" s="120"/>
      <c r="R166" s="155" t="s">
        <v>283</v>
      </c>
      <c r="S166" s="152"/>
      <c r="T166" s="152"/>
      <c r="U166" s="152"/>
      <c r="V166" s="152"/>
      <c r="W166" s="152"/>
      <c r="X166" s="152"/>
      <c r="Y166" s="152"/>
      <c r="Z166" s="152"/>
      <c r="AA166" s="152"/>
      <c r="AB166" s="152"/>
      <c r="AC166" s="152"/>
      <c r="AD166" s="152"/>
      <c r="AE166" s="152"/>
      <c r="AF166" s="152"/>
      <c r="AG166" s="122"/>
      <c r="AH166" s="39"/>
    </row>
    <row r="167" spans="2:34" ht="15" customHeight="1">
      <c r="B167" s="38"/>
      <c r="C167" s="154" t="s">
        <v>266</v>
      </c>
      <c r="D167" s="150"/>
      <c r="E167" s="150"/>
      <c r="F167" s="150"/>
      <c r="G167" s="150"/>
      <c r="H167" s="150"/>
      <c r="I167" s="150"/>
      <c r="J167" s="150"/>
      <c r="K167" s="150"/>
      <c r="L167" s="150"/>
      <c r="M167" s="150"/>
      <c r="N167" s="150"/>
      <c r="O167" s="150"/>
      <c r="P167" s="143"/>
      <c r="Q167" s="142"/>
      <c r="R167" s="150"/>
      <c r="S167" s="150"/>
      <c r="T167" s="150"/>
      <c r="U167" s="150"/>
      <c r="V167" s="150"/>
      <c r="W167" s="150"/>
      <c r="X167" s="150"/>
      <c r="Y167" s="150"/>
      <c r="Z167" s="150"/>
      <c r="AA167" s="150"/>
      <c r="AB167" s="150"/>
      <c r="AC167" s="150"/>
      <c r="AD167" s="150"/>
      <c r="AE167" s="150"/>
      <c r="AF167" s="150"/>
      <c r="AG167" s="143"/>
      <c r="AH167" s="39"/>
    </row>
    <row r="168" spans="2:34" ht="15" customHeight="1">
      <c r="B168" s="38"/>
      <c r="C168" s="38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39"/>
      <c r="Q168" s="38"/>
      <c r="R168" s="151"/>
      <c r="S168" s="151"/>
      <c r="T168" s="151"/>
      <c r="U168" s="151"/>
      <c r="V168" s="151"/>
      <c r="W168" s="151"/>
      <c r="X168" s="151"/>
      <c r="Y168" s="151"/>
      <c r="Z168" s="151"/>
      <c r="AA168" s="151"/>
      <c r="AB168" s="151"/>
      <c r="AC168" s="151"/>
      <c r="AD168" s="151"/>
      <c r="AE168" s="151"/>
      <c r="AF168" s="151"/>
      <c r="AG168" s="39"/>
      <c r="AH168" s="39"/>
    </row>
    <row r="169" spans="2:34" ht="15" customHeight="1">
      <c r="B169" s="38"/>
      <c r="C169" s="38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39"/>
      <c r="Q169" s="38"/>
      <c r="R169" s="151"/>
      <c r="S169" s="151"/>
      <c r="T169" s="151"/>
      <c r="U169" s="151"/>
      <c r="V169" s="151"/>
      <c r="W169" s="151"/>
      <c r="X169" s="151"/>
      <c r="Y169" s="151"/>
      <c r="Z169" s="151"/>
      <c r="AA169" s="151"/>
      <c r="AB169" s="151"/>
      <c r="AC169" s="151"/>
      <c r="AD169" s="151"/>
      <c r="AE169" s="151"/>
      <c r="AF169" s="151"/>
      <c r="AG169" s="39"/>
      <c r="AH169" s="39"/>
    </row>
    <row r="170" spans="2:34" ht="15" customHeight="1">
      <c r="B170" s="38"/>
      <c r="C170" s="38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39"/>
      <c r="Q170" s="38"/>
      <c r="R170" s="151"/>
      <c r="S170" s="151"/>
      <c r="T170" s="151"/>
      <c r="U170" s="151"/>
      <c r="V170" s="151"/>
      <c r="W170" s="151"/>
      <c r="X170" s="151"/>
      <c r="Y170" s="151"/>
      <c r="Z170" s="151"/>
      <c r="AA170" s="151"/>
      <c r="AB170" s="151"/>
      <c r="AC170" s="151"/>
      <c r="AD170" s="151"/>
      <c r="AE170" s="151"/>
      <c r="AF170" s="151"/>
      <c r="AG170" s="39"/>
      <c r="AH170" s="39"/>
    </row>
    <row r="171" spans="2:34" ht="15" customHeight="1">
      <c r="B171" s="38"/>
      <c r="C171" s="38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39"/>
      <c r="Q171" s="38"/>
      <c r="R171" s="151"/>
      <c r="S171" s="151"/>
      <c r="T171" s="151"/>
      <c r="U171" s="151"/>
      <c r="V171" s="151"/>
      <c r="W171" s="151"/>
      <c r="X171" s="151"/>
      <c r="Y171" s="151"/>
      <c r="Z171" s="151"/>
      <c r="AA171" s="151"/>
      <c r="AB171" s="151"/>
      <c r="AC171" s="151"/>
      <c r="AD171" s="151"/>
      <c r="AE171" s="151"/>
      <c r="AF171" s="151"/>
      <c r="AG171" s="39"/>
      <c r="AH171" s="39"/>
    </row>
    <row r="172" spans="2:34" ht="15" customHeight="1">
      <c r="B172" s="38"/>
      <c r="C172" s="38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39"/>
      <c r="Q172" s="38"/>
      <c r="R172" s="151"/>
      <c r="S172" s="151"/>
      <c r="T172" s="151"/>
      <c r="U172" s="151"/>
      <c r="V172" s="151"/>
      <c r="W172" s="151"/>
      <c r="X172" s="151"/>
      <c r="Y172" s="151"/>
      <c r="Z172" s="151"/>
      <c r="AA172" s="151"/>
      <c r="AB172" s="151"/>
      <c r="AC172" s="151"/>
      <c r="AD172" s="151"/>
      <c r="AE172" s="151"/>
      <c r="AF172" s="151"/>
      <c r="AG172" s="39"/>
      <c r="AH172" s="39"/>
    </row>
    <row r="173" spans="2:34" ht="15" customHeight="1">
      <c r="B173" s="38"/>
      <c r="C173" s="38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39"/>
      <c r="Q173" s="38"/>
      <c r="R173" s="151"/>
      <c r="S173" s="151"/>
      <c r="T173" s="151"/>
      <c r="U173" s="151"/>
      <c r="V173" s="151"/>
      <c r="W173" s="151"/>
      <c r="X173" s="151"/>
      <c r="Y173" s="151"/>
      <c r="Z173" s="151"/>
      <c r="AA173" s="151"/>
      <c r="AB173" s="151"/>
      <c r="AC173" s="151"/>
      <c r="AD173" s="151"/>
      <c r="AE173" s="151"/>
      <c r="AF173" s="151"/>
      <c r="AG173" s="39"/>
      <c r="AH173" s="39"/>
    </row>
    <row r="174" spans="2:34" ht="15" customHeight="1">
      <c r="B174" s="38"/>
      <c r="C174" s="120"/>
      <c r="D174" s="152"/>
      <c r="E174" s="152"/>
      <c r="F174" s="152"/>
      <c r="G174" s="155"/>
      <c r="H174" s="152"/>
      <c r="I174" s="152"/>
      <c r="J174" s="152"/>
      <c r="K174" s="152"/>
      <c r="L174" s="152"/>
      <c r="M174" s="152"/>
      <c r="N174" s="152"/>
      <c r="O174" s="152"/>
      <c r="P174" s="122"/>
      <c r="Q174" s="120"/>
      <c r="R174" s="155" t="s">
        <v>267</v>
      </c>
      <c r="S174" s="155"/>
      <c r="T174" s="152"/>
      <c r="U174" s="152"/>
      <c r="V174" s="152"/>
      <c r="W174" s="152"/>
      <c r="X174" s="152"/>
      <c r="Y174" s="152"/>
      <c r="Z174" s="152"/>
      <c r="AA174" s="152"/>
      <c r="AB174" s="152"/>
      <c r="AC174" s="152"/>
      <c r="AD174" s="152"/>
      <c r="AE174" s="152"/>
      <c r="AF174" s="152"/>
      <c r="AG174" s="122"/>
      <c r="AH174" s="39"/>
    </row>
    <row r="175" spans="2:34" ht="15" customHeight="1">
      <c r="B175" s="120"/>
      <c r="C175" s="152"/>
      <c r="D175" s="152"/>
      <c r="E175" s="152"/>
      <c r="F175" s="152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2"/>
      <c r="S175" s="152"/>
      <c r="T175" s="152"/>
      <c r="U175" s="152"/>
      <c r="V175" s="152"/>
      <c r="W175" s="152"/>
      <c r="X175" s="152"/>
      <c r="Y175" s="152"/>
      <c r="Z175" s="152"/>
      <c r="AA175" s="152"/>
      <c r="AB175" s="152"/>
      <c r="AC175" s="152"/>
      <c r="AD175" s="152"/>
      <c r="AE175" s="152"/>
      <c r="AF175" s="152"/>
      <c r="AG175" s="152"/>
      <c r="AH175" s="122"/>
    </row>
    <row r="176" spans="2:34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</sheetData>
  <sheetProtection algorithmName="SHA-512" hashValue="BXNOIWV8u9NJXwnMPuU2K91mLxrSzANYhXOfzViKPsBz3uf85gQxBtOLJ5wN4AfvcTIsKQ1+ngueNsvquHzAkg==" saltValue="pbWqyEPW8b9Bh8Ic8rQ+kw==" spinCount="100000" sheet="1" objects="1" scenarios="1"/>
  <mergeCells count="253">
    <mergeCell ref="C64:AG64"/>
    <mergeCell ref="C78:F82"/>
    <mergeCell ref="D75:F76"/>
    <mergeCell ref="C75:C76"/>
    <mergeCell ref="L108:Y108"/>
    <mergeCell ref="C113:X113"/>
    <mergeCell ref="C121:F124"/>
    <mergeCell ref="C117:F119"/>
    <mergeCell ref="K75:AB76"/>
    <mergeCell ref="Z119:AC124"/>
    <mergeCell ref="V78:AB82"/>
    <mergeCell ref="G78:J82"/>
    <mergeCell ref="AC75:AG76"/>
    <mergeCell ref="AA69:AF70"/>
    <mergeCell ref="C84:Q90"/>
    <mergeCell ref="D130:AF130"/>
    <mergeCell ref="S69:V70"/>
    <mergeCell ref="Z134:AG134"/>
    <mergeCell ref="Q132:R132"/>
    <mergeCell ref="Z132:AA132"/>
    <mergeCell ref="C127:AG127"/>
    <mergeCell ref="N78:Q82"/>
    <mergeCell ref="R79:U82"/>
    <mergeCell ref="C73:AG73"/>
    <mergeCell ref="C114:X115"/>
    <mergeCell ref="Z114:AG115"/>
    <mergeCell ref="Z117:AC118"/>
    <mergeCell ref="G108:J108"/>
    <mergeCell ref="Q131:Y131"/>
    <mergeCell ref="Z131:AG131"/>
    <mergeCell ref="C129:AG129"/>
    <mergeCell ref="C131:P131"/>
    <mergeCell ref="AF45:AG45"/>
    <mergeCell ref="AD49:AF49"/>
    <mergeCell ref="L111:Y111"/>
    <mergeCell ref="L110:Y110"/>
    <mergeCell ref="Z90:AG90"/>
    <mergeCell ref="Z84:AG88"/>
    <mergeCell ref="AC78:AG82"/>
    <mergeCell ref="E70:P70"/>
    <mergeCell ref="G75:J76"/>
    <mergeCell ref="E71:F71"/>
    <mergeCell ref="R84:Y85"/>
    <mergeCell ref="Y69:Z70"/>
    <mergeCell ref="E60:I60"/>
    <mergeCell ref="I71:P71"/>
    <mergeCell ref="E69:P69"/>
    <mergeCell ref="D49:I49"/>
    <mergeCell ref="V47:AG47"/>
    <mergeCell ref="N51:U51"/>
    <mergeCell ref="N57:P57"/>
    <mergeCell ref="C71:D71"/>
    <mergeCell ref="J58:M58"/>
    <mergeCell ref="W69:X70"/>
    <mergeCell ref="Q60:V62"/>
    <mergeCell ref="Z89:AG89"/>
    <mergeCell ref="C137:L139"/>
    <mergeCell ref="Q137:Y137"/>
    <mergeCell ref="Z137:AG137"/>
    <mergeCell ref="Q139:Y139"/>
    <mergeCell ref="Z139:AG139"/>
    <mergeCell ref="M137:P137"/>
    <mergeCell ref="C132:P132"/>
    <mergeCell ref="C134:P134"/>
    <mergeCell ref="Q134:Y134"/>
    <mergeCell ref="M138:P138"/>
    <mergeCell ref="C135:P135"/>
    <mergeCell ref="Q135:Y135"/>
    <mergeCell ref="Z135:AG135"/>
    <mergeCell ref="Q138:Y138"/>
    <mergeCell ref="Z138:AG138"/>
    <mergeCell ref="S132:Y132"/>
    <mergeCell ref="L45:U45"/>
    <mergeCell ref="J49:P49"/>
    <mergeCell ref="D47:P47"/>
    <mergeCell ref="C32:AG32"/>
    <mergeCell ref="C34:C42"/>
    <mergeCell ref="AD40:AG40"/>
    <mergeCell ref="Q38:U38"/>
    <mergeCell ref="V38:AG38"/>
    <mergeCell ref="D38:P38"/>
    <mergeCell ref="Q40:X40"/>
    <mergeCell ref="D36:P36"/>
    <mergeCell ref="AD48:AG48"/>
    <mergeCell ref="Q47:U47"/>
    <mergeCell ref="D40:I40"/>
    <mergeCell ref="V42:AG42"/>
    <mergeCell ref="D45:K45"/>
    <mergeCell ref="Y49:AC49"/>
    <mergeCell ref="Y40:AC40"/>
    <mergeCell ref="C44:C51"/>
    <mergeCell ref="Q49:X49"/>
    <mergeCell ref="I51:M51"/>
    <mergeCell ref="AF44:AG44"/>
    <mergeCell ref="J40:P40"/>
    <mergeCell ref="V45:AE45"/>
    <mergeCell ref="D42:H42"/>
    <mergeCell ref="N42:U42"/>
    <mergeCell ref="Q36:AG36"/>
    <mergeCell ref="AA23:AD24"/>
    <mergeCell ref="C26:P27"/>
    <mergeCell ref="R23:Z24"/>
    <mergeCell ref="AE25:AG30"/>
    <mergeCell ref="V28:Z30"/>
    <mergeCell ref="R25:U27"/>
    <mergeCell ref="AA25:AD30"/>
    <mergeCell ref="C28:P30"/>
    <mergeCell ref="R28:U30"/>
    <mergeCell ref="V25:Z27"/>
    <mergeCell ref="C22:P23"/>
    <mergeCell ref="C24:P25"/>
    <mergeCell ref="AE23:AG24"/>
    <mergeCell ref="I42:M42"/>
    <mergeCell ref="B1:AH1"/>
    <mergeCell ref="C21:P21"/>
    <mergeCell ref="B6:AH6"/>
    <mergeCell ref="B9:N9"/>
    <mergeCell ref="B8:N8"/>
    <mergeCell ref="Q8:AH9"/>
    <mergeCell ref="C17:X17"/>
    <mergeCell ref="Z17:AG17"/>
    <mergeCell ref="C3:AG3"/>
    <mergeCell ref="C18:X19"/>
    <mergeCell ref="G12:J12"/>
    <mergeCell ref="L12:Y12"/>
    <mergeCell ref="L15:Y15"/>
    <mergeCell ref="L14:Y14"/>
    <mergeCell ref="Z18:AG19"/>
    <mergeCell ref="R21:AG21"/>
    <mergeCell ref="V51:AG51"/>
    <mergeCell ref="D51:H51"/>
    <mergeCell ref="Q67:AG68"/>
    <mergeCell ref="C58:I58"/>
    <mergeCell ref="C53:AG53"/>
    <mergeCell ref="C56:I56"/>
    <mergeCell ref="AA56:AG56"/>
    <mergeCell ref="AA59:AG59"/>
    <mergeCell ref="J57:M57"/>
    <mergeCell ref="N59:P59"/>
    <mergeCell ref="W60:Z62"/>
    <mergeCell ref="J62:P62"/>
    <mergeCell ref="C62:I62"/>
    <mergeCell ref="Q55:AG55"/>
    <mergeCell ref="Q59:V59"/>
    <mergeCell ref="C59:D59"/>
    <mergeCell ref="E59:I59"/>
    <mergeCell ref="C60:D60"/>
    <mergeCell ref="E67:P67"/>
    <mergeCell ref="AA57:AG57"/>
    <mergeCell ref="AA58:AG58"/>
    <mergeCell ref="E68:P68"/>
    <mergeCell ref="C66:AG66"/>
    <mergeCell ref="N58:P58"/>
    <mergeCell ref="W59:Z59"/>
    <mergeCell ref="Q57:Z58"/>
    <mergeCell ref="Q56:Z56"/>
    <mergeCell ref="J56:P56"/>
    <mergeCell ref="K78:M82"/>
    <mergeCell ref="M144:P144"/>
    <mergeCell ref="Q144:Y144"/>
    <mergeCell ref="M142:P142"/>
    <mergeCell ref="Q142:Y142"/>
    <mergeCell ref="Z142:AG142"/>
    <mergeCell ref="C141:L143"/>
    <mergeCell ref="AA60:AG62"/>
    <mergeCell ref="R88:W90"/>
    <mergeCell ref="M139:P139"/>
    <mergeCell ref="AB132:AG132"/>
    <mergeCell ref="C133:P133"/>
    <mergeCell ref="Q83:AG83"/>
    <mergeCell ref="Q133:Y133"/>
    <mergeCell ref="Z133:AG133"/>
    <mergeCell ref="Z113:AG113"/>
    <mergeCell ref="G121:X124"/>
    <mergeCell ref="G117:X119"/>
    <mergeCell ref="AE117:AG118"/>
    <mergeCell ref="AE119:AG124"/>
    <mergeCell ref="C146:AG146"/>
    <mergeCell ref="Z143:AG143"/>
    <mergeCell ref="Z144:AG144"/>
    <mergeCell ref="M143:P143"/>
    <mergeCell ref="Q143:Y143"/>
    <mergeCell ref="M141:P141"/>
    <mergeCell ref="Q141:Y141"/>
    <mergeCell ref="Z141:AG141"/>
    <mergeCell ref="C144:L144"/>
    <mergeCell ref="C149:E149"/>
    <mergeCell ref="F149:K149"/>
    <mergeCell ref="L149:P149"/>
    <mergeCell ref="Q152:U152"/>
    <mergeCell ref="L151:P151"/>
    <mergeCell ref="AB149:AG149"/>
    <mergeCell ref="C148:E148"/>
    <mergeCell ref="F148:K148"/>
    <mergeCell ref="V151:AA151"/>
    <mergeCell ref="AB151:AG151"/>
    <mergeCell ref="C150:E150"/>
    <mergeCell ref="F150:K150"/>
    <mergeCell ref="L150:P150"/>
    <mergeCell ref="Q149:U149"/>
    <mergeCell ref="V149:AA149"/>
    <mergeCell ref="L148:P148"/>
    <mergeCell ref="Q148:U148"/>
    <mergeCell ref="V148:AA148"/>
    <mergeCell ref="AB148:AG148"/>
    <mergeCell ref="Q150:U150"/>
    <mergeCell ref="V150:AA150"/>
    <mergeCell ref="AB150:AG150"/>
    <mergeCell ref="V152:AA152"/>
    <mergeCell ref="AB152:AG152"/>
    <mergeCell ref="C151:E151"/>
    <mergeCell ref="F151:K151"/>
    <mergeCell ref="C152:E152"/>
    <mergeCell ref="F152:K152"/>
    <mergeCell ref="L152:P152"/>
    <mergeCell ref="V154:X154"/>
    <mergeCell ref="Y154:AB154"/>
    <mergeCell ref="AC154:AG154"/>
    <mergeCell ref="Q151:U151"/>
    <mergeCell ref="C161:G161"/>
    <mergeCell ref="I161:N161"/>
    <mergeCell ref="I163:N163"/>
    <mergeCell ref="C162:G162"/>
    <mergeCell ref="O166:P166"/>
    <mergeCell ref="I165:N165"/>
    <mergeCell ref="C166:G166"/>
    <mergeCell ref="I166:N166"/>
    <mergeCell ref="Q154:U154"/>
    <mergeCell ref="Q155:U155"/>
    <mergeCell ref="Y157:AB157"/>
    <mergeCell ref="C160:G160"/>
    <mergeCell ref="C159:AG159"/>
    <mergeCell ref="O160:P160"/>
    <mergeCell ref="C157:L157"/>
    <mergeCell ref="M157:P157"/>
    <mergeCell ref="C165:G165"/>
    <mergeCell ref="I160:N160"/>
    <mergeCell ref="Y155:AG155"/>
    <mergeCell ref="AC157:AG157"/>
    <mergeCell ref="Q157:X157"/>
    <mergeCell ref="O161:P161"/>
    <mergeCell ref="O162:P162"/>
    <mergeCell ref="O163:P163"/>
    <mergeCell ref="O164:P164"/>
    <mergeCell ref="O165:P165"/>
    <mergeCell ref="C154:L155"/>
    <mergeCell ref="M154:P154"/>
    <mergeCell ref="M155:P155"/>
    <mergeCell ref="V155:X155"/>
    <mergeCell ref="I164:N164"/>
    <mergeCell ref="C164:G164"/>
    <mergeCell ref="I162:N162"/>
    <mergeCell ref="C163:G163"/>
  </mergeCells>
  <phoneticPr fontId="23" type="noConversion"/>
  <conditionalFormatting sqref="D36:P36 D45:K45">
    <cfRule type="expression" dxfId="28" priority="4" stopIfTrue="1">
      <formula>Blanco=TRUE</formula>
    </cfRule>
    <cfRule type="expression" dxfId="27" priority="5" stopIfTrue="1">
      <formula>$D36=""</formula>
    </cfRule>
  </conditionalFormatting>
  <conditionalFormatting sqref="I51:AG51 J56 H55:I55 H57:I57 Q36:AG36 AC78:AG82 I71:P71 Q69:R71 E71:F71 S71:AF71 D42:AG42 C62:C63 E67:P70 Q56 D47:AG47 AD49 D49:P49 D38:AG38 H61:I61 O61 D40:P40 AG49">
    <cfRule type="expression" dxfId="26" priority="7" stopIfTrue="1">
      <formula>Blanco=TRUE</formula>
    </cfRule>
  </conditionalFormatting>
  <conditionalFormatting sqref="AE25:AG30 AA25 AE119:AG124">
    <cfRule type="expression" dxfId="25" priority="8" stopIfTrue="1">
      <formula>$L$15="40 Rallye de Ourense"</formula>
    </cfRule>
  </conditionalFormatting>
  <conditionalFormatting sqref="O9">
    <cfRule type="expression" dxfId="24" priority="9" stopIfTrue="1">
      <formula>Blanco=TRUE</formula>
    </cfRule>
  </conditionalFormatting>
  <conditionalFormatting sqref="B9 B8:O8">
    <cfRule type="expression" dxfId="23" priority="10" stopIfTrue="1">
      <formula>Blanco=TRUE</formula>
    </cfRule>
  </conditionalFormatting>
  <conditionalFormatting sqref="S69:AF70 G78">
    <cfRule type="expression" dxfId="22" priority="11" stopIfTrue="1">
      <formula>Blanco=TRUE</formula>
    </cfRule>
    <cfRule type="cellIs" dxfId="21" priority="12" stopIfTrue="1" operator="equal">
      <formula>""</formula>
    </cfRule>
  </conditionalFormatting>
  <conditionalFormatting sqref="W60:Z62">
    <cfRule type="expression" dxfId="20" priority="13" stopIfTrue="1">
      <formula>Blanco=TRUE</formula>
    </cfRule>
    <cfRule type="expression" priority="14" stopIfTrue="1">
      <formula>Campeonato=TRUE</formula>
    </cfRule>
  </conditionalFormatting>
  <conditionalFormatting sqref="Q57:Z58">
    <cfRule type="expression" dxfId="19" priority="15" stopIfTrue="1">
      <formula>Blanco=TRUE</formula>
    </cfRule>
    <cfRule type="expression" dxfId="18" priority="16" stopIfTrue="1">
      <formula>Campeonato=2</formula>
    </cfRule>
  </conditionalFormatting>
  <conditionalFormatting sqref="C78:F82">
    <cfRule type="expression" dxfId="17" priority="17" stopIfTrue="1">
      <formula>Blanco=TRUE</formula>
    </cfRule>
  </conditionalFormatting>
  <conditionalFormatting sqref="C60 J62:P62 Q40 Y40:AC40 E60">
    <cfRule type="expression" dxfId="16" priority="18" stopIfTrue="1">
      <formula>Blanco=TRUE</formula>
    </cfRule>
    <cfRule type="cellIs" dxfId="15" priority="19" stopIfTrue="1" operator="equal">
      <formula xml:space="preserve"> ""</formula>
    </cfRule>
  </conditionalFormatting>
  <conditionalFormatting sqref="AD40:AG40">
    <cfRule type="expression" dxfId="14" priority="20" stopIfTrue="1">
      <formula>Blanco=TRUE</formula>
    </cfRule>
    <cfRule type="cellIs" dxfId="13" priority="21" stopIfTrue="1" operator="equal">
      <formula>""</formula>
    </cfRule>
  </conditionalFormatting>
  <conditionalFormatting sqref="L45:V45 Q49:AC49 D51:H51 AF45">
    <cfRule type="expression" dxfId="12" priority="22" stopIfTrue="1">
      <formula>Blanco=TRUE</formula>
    </cfRule>
    <cfRule type="cellIs" dxfId="11" priority="23" stopIfTrue="1" operator="equal">
      <formula>""</formula>
    </cfRule>
  </conditionalFormatting>
  <conditionalFormatting sqref="C56:I56 C58:I58">
    <cfRule type="expression" dxfId="10" priority="24" stopIfTrue="1">
      <formula>Blanco=TRUE</formula>
    </cfRule>
    <cfRule type="cellIs" dxfId="9" priority="25" stopIfTrue="1" operator="equal">
      <formula xml:space="preserve"> ""</formula>
    </cfRule>
  </conditionalFormatting>
  <conditionalFormatting sqref="Q60">
    <cfRule type="expression" dxfId="8" priority="26" stopIfTrue="1">
      <formula>Grupo=1</formula>
    </cfRule>
    <cfRule type="cellIs" dxfId="7" priority="27" stopIfTrue="1" operator="equal">
      <formula>""</formula>
    </cfRule>
    <cfRule type="expression" dxfId="6" priority="28" stopIfTrue="1">
      <formula>Blanco=TRUE</formula>
    </cfRule>
  </conditionalFormatting>
  <conditionalFormatting sqref="J58:P58">
    <cfRule type="expression" dxfId="5" priority="32" stopIfTrue="1">
      <formula>Grupo&lt;&gt;5</formula>
    </cfRule>
    <cfRule type="cellIs" dxfId="4" priority="33" stopIfTrue="1" operator="equal">
      <formula>""</formula>
    </cfRule>
    <cfRule type="expression" dxfId="3" priority="34" stopIfTrue="1">
      <formula>Blanco=TRUE</formula>
    </cfRule>
  </conditionalFormatting>
  <conditionalFormatting sqref="AA58:AG58">
    <cfRule type="expression" dxfId="2" priority="35" stopIfTrue="1">
      <formula>Grupo&lt;&gt;12</formula>
    </cfRule>
    <cfRule type="cellIs" dxfId="1" priority="36" stopIfTrue="1" operator="equal">
      <formula>""</formula>
    </cfRule>
    <cfRule type="expression" dxfId="0" priority="37" stopIfTrue="1">
      <formula>Blanco=TRUE</formula>
    </cfRule>
  </conditionalFormatting>
  <dataValidations xWindow="445" yWindow="489" count="22">
    <dataValidation type="whole" allowBlank="1" showInputMessage="1" showErrorMessage="1" errorTitle="Cilindrada" error="Teclee un valor numérico comprendido entre 1 y 2000" sqref="C62:I62">
      <formula1>1</formula1>
      <formula2>2000</formula2>
    </dataValidation>
    <dataValidation type="textLength" operator="equal" allowBlank="1" showInputMessage="1" showErrorMessage="1" errorTitle="Código de Banco" error="El Código de Banco debe tener 4 caracteres_x000a_Si el mismo comienza por ceros teclee primero ' _x000a_Ejemplo: para 0097 teclear '0097" sqref="S69 S71:V71">
      <formula1>4</formula1>
    </dataValidation>
    <dataValidation type="textLength" operator="equal" allowBlank="1" showInputMessage="1" showErrorMessage="1" errorTitle="Código de Oficina" error="El Código de Oficina debe tener 4 caracteres" sqref="W69 W71:X71">
      <formula1>4</formula1>
    </dataValidation>
    <dataValidation type="textLength" operator="equal" allowBlank="1" showInputMessage="1" showErrorMessage="1" errorTitle="Dígitos de Control" error="Los dígitos de control de Oficina y Cuenta deben de ser 2 caracteres" sqref="Y69 Y71:Z71">
      <formula1>2</formula1>
    </dataValidation>
    <dataValidation type="textLength" operator="equal" allowBlank="1" showInputMessage="1" showErrorMessage="1" errorTitle="Número de cuenta" error="El número de cuenta debe tener 10 caracteres" sqref="AA69 AA71:AF71">
      <formula1>10</formula1>
    </dataValidation>
    <dataValidation type="whole" allowBlank="1" showInputMessage="1" showErrorMessage="1" errorTitle="Número de dorsal" error="Teclee un valor numérico entre 0 y 120" promptTitle="Nº de dorsal" prompt="_x000a_¡¡¡ ATENCIÓN !!! Dato a rellenar por el Organizador" sqref="AE119:AG124">
      <formula1>0</formula1>
      <formula2>120</formula2>
    </dataValidation>
    <dataValidation type="whole" allowBlank="1" showInputMessage="1" showErrorMessage="1" errorTitle="Fecha de Recepción" error="Teclee una fecha (formato DD/MM/AA) entre el 01/01/07 y el 31/12/07" promptTitle="Nº de entrada de la inscripción" prompt="_x000a_¡¡¡ ATENCIÓN !!! Dato a rellenar por el Organizador" sqref="AA25:AD30 AD119:AD124">
      <formula1>1</formula1>
      <formula2>500</formula2>
    </dataValidation>
    <dataValidation allowBlank="1" showInputMessage="1" showErrorMessage="1" errorTitle="Fecha de recepcion" error="Teclee una fecha en formato DD-MM-AA ó DD/MM/AA" promptTitle="Fecha recepcion inscripción" prompt="_x000a_¡¡¡ ATENCIÓN !!! Dato a cubrir por el Organizador" sqref="V25:Z27"/>
    <dataValidation allowBlank="1" showInputMessage="1" showErrorMessage="1" promptTitle="Hora recepción inscripción" prompt="_x000a_¡¡¡ ATENCIÓN ||| Dato a cubrir por el Organizador" sqref="V28:Z30"/>
    <dataValidation type="whole" allowBlank="1" showInputMessage="1" showErrorMessage="1" errorTitle="Cilindrada" error="Teclee un valor numérico comprendido entre 1 y 2000" sqref="C60">
      <formula1>1</formula1>
      <formula2>5000</formula2>
    </dataValidation>
    <dataValidation allowBlank="1" showErrorMessage="1" prompt="_x000a_" sqref="Z137:AG137"/>
    <dataValidation allowBlank="1" showInputMessage="1" showErrorMessage="1" promptTitle="Normas en Vigor Hans" prompt="* Normas Admitidas_x000a_FIA 8858-2002 _x000a_FIA 8858-2010" sqref="Q141:AG141"/>
    <dataValidation allowBlank="1" showInputMessage="1" showErrorMessage="1" promptTitle="Normas en Vigor Tirante Hans" prompt="* Normas Admitidas_x000a_FIA 8858-2002 _x000a_FIA 8858-2010" sqref="Q144:AG144"/>
    <dataValidation allowBlank="1" showInputMessage="1" showErrorMessage="1" promptTitle="Ejemplo Homologacion" prompt="MIRAR EN LA ETIQUETA_x000a_EJEMPLO FIA D-107 T/98" sqref="F149:K149"/>
    <dataValidation allowBlank="1" showInputMessage="1" showErrorMessage="1" promptTitle="EJEMPLO NORMA CINTURON" prompt="MIRAR EN LA ETIQUETA_x000a_EJEMPLO FIA D-107 T/98" sqref="L149:P149"/>
    <dataValidation allowBlank="1" showInputMessage="1" showErrorMessage="1" promptTitle="MIRAR ETIQUETA ASIENTO" prompt="EJEMPLO_x000a_CS 197 07" sqref="V149:AG149"/>
    <dataValidation allowBlank="1" showInputMessage="1" showErrorMessage="1" promptTitle="MIRAR EN LA ETIQUETA" prompt="EJEMPLO_x000a_FIA 8855-1999" sqref="V150:AG150"/>
    <dataValidation allowBlank="1" showInputMessage="1" showErrorMessage="1" promptTitle="MIRAR EN LA ETIQUETA" prompt="MIRAR EN LA ETIQUETA_x000a_EJEMPLO FIA 8853/98" sqref="F150:P150"/>
    <dataValidation allowBlank="1" showInputMessage="1" showErrorMessage="1" promptTitle="MIRAR EN LA ETIQUETA" prompt="EJEMPLO_x000a_EXT.001.97" sqref="V154:X154"/>
    <dataValidation allowBlank="1" showInputMessage="1" showErrorMessage="1" promptTitle="MIRAR ETIQUETA" prompt="EJEMPLO_x000a_FT3-1999" sqref="Q157:X157"/>
    <dataValidation type="whole" allowBlank="1" showInputMessage="1" showErrorMessage="1" errorTitle="Número de dorsal" error="Teclee un valor numérico entre 0 y 120" promptTitle="Nº de dorsal" prompt="_x000a_¡¡¡ ATENCIÓN !!! Dato a rellenar por el Organizador" sqref="AE25:AG30">
      <formula1>0</formula1>
      <formula2>300</formula2>
    </dataValidation>
    <dataValidation allowBlank="1" showInputMessage="1" showErrorMessage="1" errorTitle="Cilindrada" error="Teclee un valor numérico comprendido entre 1 y 2000" sqref="E60:I60"/>
  </dataValidations>
  <printOptions horizontalCentered="1"/>
  <pageMargins left="0.31496062992125984" right="0.39370078740157483" top="0.23622047244094491" bottom="0.23622047244094491" header="0" footer="0"/>
  <pageSetup paperSize="9" scale="86" fitToHeight="2" orientation="portrait" r:id="rId1"/>
  <headerFooter alignWithMargins="0"/>
  <rowBreaks count="1" manualBreakCount="1">
    <brk id="106" min="1" max="3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0" r:id="rId4" name="Lista desplegable 46">
              <controlPr defaultSize="0" print="0" autoLine="0" autoPict="0">
                <anchor moveWithCells="1">
                  <from>
                    <xdr:col>21</xdr:col>
                    <xdr:colOff>114300</xdr:colOff>
                    <xdr:row>7</xdr:row>
                    <xdr:rowOff>66675</xdr:rowOff>
                  </from>
                  <to>
                    <xdr:col>32</xdr:col>
                    <xdr:colOff>142875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" name="Casilla 78">
              <controlPr defaultSize="0" print="0" autoFill="0" autoLine="0" autoPict="0">
                <anchor moveWithCells="1">
                  <from>
                    <xdr:col>13</xdr:col>
                    <xdr:colOff>161925</xdr:colOff>
                    <xdr:row>7</xdr:row>
                    <xdr:rowOff>38100</xdr:rowOff>
                  </from>
                  <to>
                    <xdr:col>15</xdr:col>
                    <xdr:colOff>38100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6" name="Lista desplegable 157">
              <controlPr defaultSize="0" print="0" autoLine="0" autoPict="0">
                <anchor moveWithCells="1">
                  <from>
                    <xdr:col>16</xdr:col>
                    <xdr:colOff>38100</xdr:colOff>
                    <xdr:row>55</xdr:row>
                    <xdr:rowOff>28575</xdr:rowOff>
                  </from>
                  <to>
                    <xdr:col>32</xdr:col>
                    <xdr:colOff>142875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7" name="Botón de opción 198">
              <controlPr defaultSize="0" autoFill="0" autoLine="0" autoPict="0">
                <anchor moveWithCells="1" sizeWithCells="1">
                  <from>
                    <xdr:col>9</xdr:col>
                    <xdr:colOff>76200</xdr:colOff>
                    <xdr:row>59</xdr:row>
                    <xdr:rowOff>0</xdr:rowOff>
                  </from>
                  <to>
                    <xdr:col>11</xdr:col>
                    <xdr:colOff>180975</xdr:colOff>
                    <xdr:row>59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8" name="Botón de opción 199">
              <controlPr defaultSize="0" autoFill="0" autoLine="0" autoPict="0">
                <anchor moveWithCells="1" sizeWithCells="1">
                  <from>
                    <xdr:col>11</xdr:col>
                    <xdr:colOff>352425</xdr:colOff>
                    <xdr:row>59</xdr:row>
                    <xdr:rowOff>0</xdr:rowOff>
                  </from>
                  <to>
                    <xdr:col>12</xdr:col>
                    <xdr:colOff>161925</xdr:colOff>
                    <xdr:row>59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9" name="Casilla 235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131</xdr:row>
                    <xdr:rowOff>161925</xdr:rowOff>
                  </from>
                  <to>
                    <xdr:col>28</xdr:col>
                    <xdr:colOff>104775</xdr:colOff>
                    <xdr:row>133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0" name="Casilla 236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131</xdr:row>
                    <xdr:rowOff>180975</xdr:rowOff>
                  </from>
                  <to>
                    <xdr:col>31</xdr:col>
                    <xdr:colOff>142875</xdr:colOff>
                    <xdr:row>133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1" name="Casilla 233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132</xdr:row>
                    <xdr:rowOff>0</xdr:rowOff>
                  </from>
                  <to>
                    <xdr:col>23</xdr:col>
                    <xdr:colOff>123825</xdr:colOff>
                    <xdr:row>133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2" name="Casilla 234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131</xdr:row>
                    <xdr:rowOff>180975</xdr:rowOff>
                  </from>
                  <to>
                    <xdr:col>21</xdr:col>
                    <xdr:colOff>28575</xdr:colOff>
                    <xdr:row>133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3" name="Casilla 237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133</xdr:row>
                    <xdr:rowOff>0</xdr:rowOff>
                  </from>
                  <to>
                    <xdr:col>23</xdr:col>
                    <xdr:colOff>123825</xdr:colOff>
                    <xdr:row>134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asilla 238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132</xdr:row>
                    <xdr:rowOff>180975</xdr:rowOff>
                  </from>
                  <to>
                    <xdr:col>21</xdr:col>
                    <xdr:colOff>28575</xdr:colOff>
                    <xdr:row>134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5" name="Casilla 239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134</xdr:row>
                    <xdr:rowOff>0</xdr:rowOff>
                  </from>
                  <to>
                    <xdr:col>23</xdr:col>
                    <xdr:colOff>123825</xdr:colOff>
                    <xdr:row>135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6" name="Casilla 240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133</xdr:row>
                    <xdr:rowOff>180975</xdr:rowOff>
                  </from>
                  <to>
                    <xdr:col>21</xdr:col>
                    <xdr:colOff>28575</xdr:colOff>
                    <xdr:row>135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" name="Casilla 241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132</xdr:row>
                    <xdr:rowOff>161925</xdr:rowOff>
                  </from>
                  <to>
                    <xdr:col>28</xdr:col>
                    <xdr:colOff>104775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8" name="Casilla 242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132</xdr:row>
                    <xdr:rowOff>180975</xdr:rowOff>
                  </from>
                  <to>
                    <xdr:col>31</xdr:col>
                    <xdr:colOff>142875</xdr:colOff>
                    <xdr:row>134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9" name="Casilla 243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133</xdr:row>
                    <xdr:rowOff>161925</xdr:rowOff>
                  </from>
                  <to>
                    <xdr:col>28</xdr:col>
                    <xdr:colOff>104775</xdr:colOff>
                    <xdr:row>135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0" name="Casilla 244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133</xdr:row>
                    <xdr:rowOff>180975</xdr:rowOff>
                  </from>
                  <to>
                    <xdr:col>31</xdr:col>
                    <xdr:colOff>142875</xdr:colOff>
                    <xdr:row>135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" name="Cuadro de grupo 220">
              <controlPr defaultSize="0" print="0" autoFill="0" autoPict="0">
                <anchor moveWithCells="1" sizeWithCells="1">
                  <from>
                    <xdr:col>29</xdr:col>
                    <xdr:colOff>38100</xdr:colOff>
                    <xdr:row>76</xdr:row>
                    <xdr:rowOff>0</xdr:rowOff>
                  </from>
                  <to>
                    <xdr:col>32</xdr:col>
                    <xdr:colOff>47625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2" name="Botón de opción 221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78</xdr:row>
                    <xdr:rowOff>47625</xdr:rowOff>
                  </from>
                  <to>
                    <xdr:col>31</xdr:col>
                    <xdr:colOff>95250</xdr:colOff>
                    <xdr:row>79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3" name="Botón de opción 222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80</xdr:row>
                    <xdr:rowOff>19050</xdr:rowOff>
                  </from>
                  <to>
                    <xdr:col>31</xdr:col>
                    <xdr:colOff>228600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" name="Casilla 234">
              <controlPr locked="0" defaultSize="0" autoFill="0" autoLine="0" autoPict="0">
                <anchor moveWithCells="1" sizeWithCells="1">
                  <from>
                    <xdr:col>23</xdr:col>
                    <xdr:colOff>123825</xdr:colOff>
                    <xdr:row>87</xdr:row>
                    <xdr:rowOff>47625</xdr:rowOff>
                  </from>
                  <to>
                    <xdr:col>25</xdr:col>
                    <xdr:colOff>152400</xdr:colOff>
                    <xdr:row>89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5" name="Check Box 247">
              <controlPr locked="0" defaultSize="0" autoFill="0" autoLine="0" autoPict="0">
                <anchor moveWithCells="1">
                  <from>
                    <xdr:col>31</xdr:col>
                    <xdr:colOff>152400</xdr:colOff>
                    <xdr:row>43</xdr:row>
                    <xdr:rowOff>76200</xdr:rowOff>
                  </from>
                  <to>
                    <xdr:col>35</xdr:col>
                    <xdr:colOff>0</xdr:colOff>
                    <xdr:row>45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opLeftCell="D1" workbookViewId="0">
      <selection activeCell="X3" sqref="X3"/>
    </sheetView>
  </sheetViews>
  <sheetFormatPr baseColWidth="10" defaultColWidth="31.42578125" defaultRowHeight="12.75"/>
  <cols>
    <col min="1" max="1" width="2.140625" bestFit="1" customWidth="1"/>
    <col min="2" max="2" width="40.140625" bestFit="1" customWidth="1"/>
    <col min="3" max="3" width="18.140625" bestFit="1" customWidth="1"/>
    <col min="4" max="4" width="33.42578125" bestFit="1" customWidth="1"/>
    <col min="5" max="5" width="22.140625" bestFit="1" customWidth="1"/>
    <col min="6" max="6" width="10.28515625" bestFit="1" customWidth="1"/>
    <col min="7" max="7" width="10.28515625" customWidth="1"/>
    <col min="8" max="8" width="7.85546875" bestFit="1" customWidth="1"/>
    <col min="9" max="9" width="8.42578125" customWidth="1"/>
    <col min="10" max="10" width="13.140625" customWidth="1"/>
    <col min="11" max="11" width="11.7109375" bestFit="1" customWidth="1"/>
    <col min="12" max="12" width="11.85546875" bestFit="1" customWidth="1"/>
    <col min="13" max="13" width="15.85546875" bestFit="1" customWidth="1"/>
    <col min="14" max="14" width="5.140625" bestFit="1" customWidth="1"/>
    <col min="15" max="15" width="10.85546875" bestFit="1" customWidth="1"/>
    <col min="16" max="16" width="8.85546875" bestFit="1" customWidth="1"/>
    <col min="17" max="17" width="15.28515625" bestFit="1" customWidth="1"/>
    <col min="18" max="18" width="6.140625" bestFit="1" customWidth="1"/>
    <col min="19" max="19" width="3.28515625" bestFit="1" customWidth="1"/>
    <col min="20" max="20" width="5.28515625" bestFit="1" customWidth="1"/>
    <col min="21" max="21" width="24" bestFit="1" customWidth="1"/>
    <col min="22" max="22" width="24" customWidth="1"/>
    <col min="23" max="23" width="11.42578125" bestFit="1" customWidth="1"/>
    <col min="24" max="24" width="38.7109375" customWidth="1"/>
  </cols>
  <sheetData>
    <row r="1" spans="1:23" ht="35.25" customHeight="1">
      <c r="A1" s="672" t="s">
        <v>330</v>
      </c>
      <c r="B1" s="672"/>
      <c r="C1" s="672"/>
      <c r="D1" s="672"/>
      <c r="E1" s="672"/>
      <c r="F1" s="672"/>
      <c r="G1" s="672"/>
      <c r="H1" s="672"/>
      <c r="I1" s="672"/>
      <c r="J1" s="672"/>
      <c r="K1" s="672"/>
      <c r="L1" s="672"/>
      <c r="M1" s="672"/>
      <c r="N1" s="672"/>
      <c r="O1" s="672"/>
      <c r="P1" s="672"/>
      <c r="Q1" s="672"/>
      <c r="R1" s="672"/>
      <c r="S1" s="672"/>
      <c r="T1" s="672"/>
      <c r="U1" s="672"/>
      <c r="V1" s="672"/>
      <c r="W1" s="672"/>
    </row>
    <row r="2" spans="1:23" s="217" customFormat="1" ht="26.25" customHeight="1">
      <c r="A2" s="214" t="s">
        <v>26</v>
      </c>
      <c r="B2" s="214" t="s">
        <v>331</v>
      </c>
      <c r="C2" s="214" t="s">
        <v>332</v>
      </c>
      <c r="D2" s="214" t="s">
        <v>188</v>
      </c>
      <c r="E2" s="214" t="s">
        <v>347</v>
      </c>
      <c r="F2" s="214" t="s">
        <v>333</v>
      </c>
      <c r="G2" s="214" t="s">
        <v>447</v>
      </c>
      <c r="H2" s="214" t="s">
        <v>334</v>
      </c>
      <c r="I2" s="214" t="s">
        <v>446</v>
      </c>
      <c r="J2" s="214" t="s">
        <v>329</v>
      </c>
      <c r="K2" s="214" t="s">
        <v>335</v>
      </c>
      <c r="L2" s="215" t="s">
        <v>336</v>
      </c>
      <c r="M2" s="214" t="s">
        <v>337</v>
      </c>
      <c r="N2" s="214" t="s">
        <v>338</v>
      </c>
      <c r="O2" s="214" t="s">
        <v>346</v>
      </c>
      <c r="P2" s="214" t="s">
        <v>339</v>
      </c>
      <c r="Q2" s="214" t="s">
        <v>340</v>
      </c>
      <c r="R2" s="214" t="s">
        <v>341</v>
      </c>
      <c r="S2" s="214" t="s">
        <v>342</v>
      </c>
      <c r="T2" s="214" t="s">
        <v>343</v>
      </c>
      <c r="U2" s="216" t="s">
        <v>344</v>
      </c>
      <c r="V2" s="255" t="s">
        <v>508</v>
      </c>
      <c r="W2" s="214" t="s">
        <v>345</v>
      </c>
    </row>
    <row r="3" spans="1:23">
      <c r="B3">
        <f>' Boletín de Inscripción '!D36</f>
        <v>0</v>
      </c>
      <c r="C3" t="str">
        <f>CONCATENATE(' Boletín de Inscripción '!Y40," ",' Boletín de Inscripción '!AD40)</f>
        <v xml:space="preserve"> </v>
      </c>
      <c r="D3" t="str">
        <f>CONCATENATE(' Boletín de Inscripción '!D45," ",' Boletín de Inscripción '!L45," ",' Boletín de Inscripción '!V45)</f>
        <v xml:space="preserve">  </v>
      </c>
      <c r="E3">
        <f>' Boletín de Inscripción '!V51</f>
        <v>0</v>
      </c>
      <c r="F3">
        <f>' Boletín de Inscripción '!Q49</f>
        <v>0</v>
      </c>
      <c r="G3">
        <f>' Boletín de Inscripción '!D49:I49</f>
        <v>0</v>
      </c>
      <c r="H3" s="218">
        <f>' Boletín de Inscripción '!AD49</f>
        <v>0</v>
      </c>
      <c r="I3" t="str">
        <f>' Boletín de Inscripción '!AG49</f>
        <v/>
      </c>
      <c r="J3" t="b">
        <v>0</v>
      </c>
      <c r="K3">
        <f>' Boletín de Inscripción '!Y49</f>
        <v>0</v>
      </c>
      <c r="L3">
        <f>' Boletín de Inscripción '!D51</f>
        <v>0</v>
      </c>
      <c r="M3" t="str">
        <f>CONCATENATE(' Boletín de Inscripción '!C56," ",' Boletín de Inscripción '!C58)</f>
        <v xml:space="preserve"> </v>
      </c>
      <c r="N3">
        <f>CILINDRADA</f>
        <v>0</v>
      </c>
      <c r="O3">
        <f>cc</f>
        <v>0</v>
      </c>
      <c r="P3">
        <f>' Boletín de Inscripción '!E60</f>
        <v>0</v>
      </c>
      <c r="Q3" t="str">
        <f>' Boletín de Inscripción '!Q57</f>
        <v/>
      </c>
      <c r="R3" t="str">
        <f>' Boletín de Inscripción '!Q60</f>
        <v/>
      </c>
      <c r="S3" t="str">
        <f>' Boletín de Inscripción '!W60</f>
        <v/>
      </c>
      <c r="T3">
        <f>' Boletín de Inscripción '!AA58</f>
        <v>0</v>
      </c>
      <c r="U3">
        <f>' Boletín de Inscripción '!J62</f>
        <v>0</v>
      </c>
      <c r="V3" t="b">
        <v>1</v>
      </c>
    </row>
  </sheetData>
  <mergeCells count="1">
    <mergeCell ref="A1:W1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K3"/>
  <sheetViews>
    <sheetView showRowColHeaders="0" topLeftCell="BA1" workbookViewId="0">
      <selection activeCell="BU2" sqref="BU2"/>
    </sheetView>
  </sheetViews>
  <sheetFormatPr baseColWidth="10" defaultColWidth="11.42578125" defaultRowHeight="11.25"/>
  <cols>
    <col min="1" max="1" width="11.7109375" style="81" bestFit="1" customWidth="1"/>
    <col min="2" max="2" width="10.42578125" style="81" bestFit="1" customWidth="1"/>
    <col min="3" max="3" width="10.7109375" style="81" bestFit="1" customWidth="1"/>
    <col min="4" max="4" width="15.28515625" style="81" bestFit="1" customWidth="1"/>
    <col min="5" max="5" width="19.85546875" style="81" bestFit="1" customWidth="1"/>
    <col min="6" max="6" width="21.85546875" style="81" bestFit="1" customWidth="1"/>
    <col min="7" max="7" width="27.42578125" style="81" bestFit="1" customWidth="1"/>
    <col min="8" max="8" width="18.85546875" style="81" bestFit="1" customWidth="1"/>
    <col min="9" max="9" width="15.42578125" style="81" bestFit="1" customWidth="1"/>
    <col min="10" max="10" width="14" style="81" bestFit="1" customWidth="1"/>
    <col min="11" max="11" width="21.85546875" style="81" bestFit="1" customWidth="1"/>
    <col min="12" max="12" width="18.85546875" style="81" customWidth="1"/>
    <col min="13" max="13" width="16.7109375" style="81" bestFit="1" customWidth="1"/>
    <col min="14" max="14" width="16.42578125" style="81" bestFit="1" customWidth="1"/>
    <col min="15" max="16" width="17" style="81" bestFit="1" customWidth="1"/>
    <col min="17" max="17" width="12.42578125" style="81" bestFit="1" customWidth="1"/>
    <col min="18" max="18" width="13.42578125" style="81" bestFit="1" customWidth="1"/>
    <col min="19" max="19" width="10" style="81" bestFit="1" customWidth="1"/>
    <col min="20" max="20" width="14.42578125" style="81" bestFit="1" customWidth="1"/>
    <col min="21" max="21" width="16.42578125" style="81" bestFit="1" customWidth="1"/>
    <col min="22" max="22" width="23.7109375" style="81" customWidth="1"/>
    <col min="23" max="23" width="13.42578125" style="81" bestFit="1" customWidth="1"/>
    <col min="24" max="24" width="10.42578125" style="81" bestFit="1" customWidth="1"/>
    <col min="25" max="25" width="8.7109375" style="81" bestFit="1" customWidth="1"/>
    <col min="26" max="26" width="16.28515625" style="81" customWidth="1"/>
    <col min="27" max="27" width="13.42578125" style="81" bestFit="1" customWidth="1"/>
    <col min="28" max="28" width="11.28515625" style="81" bestFit="1" customWidth="1"/>
    <col min="29" max="29" width="14.140625" style="81" bestFit="1" customWidth="1"/>
    <col min="30" max="31" width="11.42578125" style="81" bestFit="1" customWidth="1"/>
    <col min="32" max="32" width="7.28515625" style="81" bestFit="1" customWidth="1"/>
    <col min="33" max="33" width="8.140625" style="81" bestFit="1" customWidth="1"/>
    <col min="34" max="34" width="11.85546875" style="81" bestFit="1" customWidth="1"/>
    <col min="35" max="35" width="18" style="81" bestFit="1" customWidth="1"/>
    <col min="36" max="36" width="18.28515625" style="81" bestFit="1" customWidth="1"/>
    <col min="37" max="37" width="29.140625" style="81" bestFit="1" customWidth="1"/>
    <col min="38" max="38" width="15.28515625" style="81" bestFit="1" customWidth="1"/>
    <col min="39" max="39" width="12.28515625" style="81" bestFit="1" customWidth="1"/>
    <col min="40" max="40" width="10.42578125" style="81" bestFit="1" customWidth="1"/>
    <col min="41" max="41" width="13" style="81" bestFit="1" customWidth="1"/>
    <col min="42" max="42" width="15.42578125" style="81" bestFit="1" customWidth="1"/>
    <col min="43" max="43" width="13.140625" style="81" bestFit="1" customWidth="1"/>
    <col min="44" max="44" width="16.42578125" style="81" bestFit="1" customWidth="1"/>
    <col min="45" max="46" width="13.42578125" style="81" bestFit="1" customWidth="1"/>
    <col min="47" max="47" width="9.140625" style="81" bestFit="1" customWidth="1"/>
    <col min="48" max="48" width="10" style="81" bestFit="1" customWidth="1"/>
    <col min="49" max="49" width="9.140625" style="81" bestFit="1" customWidth="1"/>
    <col min="50" max="50" width="11.7109375" style="81" bestFit="1" customWidth="1"/>
    <col min="51" max="51" width="10.28515625" style="81" customWidth="1"/>
    <col min="52" max="52" width="7.85546875" style="81" bestFit="1" customWidth="1"/>
    <col min="53" max="53" width="14.28515625" style="81" bestFit="1" customWidth="1"/>
    <col min="54" max="54" width="5.42578125" style="81" bestFit="1" customWidth="1"/>
    <col min="55" max="55" width="5.140625" style="81" bestFit="1" customWidth="1"/>
    <col min="56" max="56" width="12" style="81" bestFit="1" customWidth="1"/>
    <col min="57" max="62" width="7.42578125" style="81" bestFit="1" customWidth="1"/>
    <col min="63" max="65" width="7.28515625" style="81" bestFit="1" customWidth="1"/>
    <col min="66" max="66" width="7.85546875" style="81" bestFit="1" customWidth="1"/>
    <col min="67" max="67" width="9.28515625" style="81" bestFit="1" customWidth="1"/>
    <col min="68" max="68" width="8.85546875" style="81" bestFit="1" customWidth="1"/>
    <col min="69" max="69" width="5.28515625" style="81" bestFit="1" customWidth="1"/>
    <col min="70" max="70" width="11.28515625" style="81" bestFit="1" customWidth="1"/>
    <col min="71" max="71" width="17" style="81" bestFit="1" customWidth="1"/>
    <col min="72" max="72" width="6.42578125" style="81" bestFit="1" customWidth="1"/>
    <col min="73" max="73" width="6" style="81" bestFit="1" customWidth="1"/>
    <col min="74" max="74" width="6.42578125" style="81" bestFit="1" customWidth="1"/>
    <col min="75" max="75" width="6.140625" style="81" bestFit="1" customWidth="1"/>
    <col min="76" max="76" width="6.7109375" style="81" bestFit="1" customWidth="1"/>
    <col min="77" max="77" width="6.140625" style="81" bestFit="1" customWidth="1"/>
    <col min="78" max="78" width="9.7109375" style="81" bestFit="1" customWidth="1"/>
    <col min="79" max="79" width="12.85546875" style="81" bestFit="1" customWidth="1"/>
    <col min="80" max="80" width="14.7109375" style="81" bestFit="1" customWidth="1"/>
    <col min="81" max="81" width="7.42578125" style="81" bestFit="1" customWidth="1"/>
    <col min="82" max="82" width="9.42578125" style="81" bestFit="1" customWidth="1"/>
    <col min="83" max="83" width="9.7109375" style="81" bestFit="1" customWidth="1"/>
    <col min="84" max="84" width="12.85546875" style="81" bestFit="1" customWidth="1"/>
    <col min="85" max="85" width="14.7109375" style="81" bestFit="1" customWidth="1"/>
    <col min="86" max="86" width="7.42578125" style="81" bestFit="1" customWidth="1"/>
    <col min="87" max="87" width="9.42578125" style="81" bestFit="1" customWidth="1"/>
    <col min="88" max="88" width="9.7109375" style="81" bestFit="1" customWidth="1"/>
    <col min="89" max="89" width="12.85546875" style="81" bestFit="1" customWidth="1"/>
    <col min="90" max="90" width="14.7109375" style="81" bestFit="1" customWidth="1"/>
    <col min="91" max="91" width="7.42578125" style="81" bestFit="1" customWidth="1"/>
    <col min="92" max="92" width="9.42578125" style="81" bestFit="1" customWidth="1"/>
    <col min="93" max="93" width="9.7109375" style="81" bestFit="1" customWidth="1"/>
    <col min="94" max="94" width="12.85546875" style="81" bestFit="1" customWidth="1"/>
    <col min="95" max="95" width="14.7109375" style="81" bestFit="1" customWidth="1"/>
    <col min="96" max="96" width="7.42578125" style="81" bestFit="1" customWidth="1"/>
    <col min="97" max="97" width="9.42578125" style="81" bestFit="1" customWidth="1"/>
    <col min="98" max="98" width="9.7109375" style="81" bestFit="1" customWidth="1"/>
    <col min="99" max="99" width="12.85546875" style="81" bestFit="1" customWidth="1"/>
    <col min="100" max="100" width="14.7109375" style="81" bestFit="1" customWidth="1"/>
    <col min="101" max="101" width="7.42578125" style="81" bestFit="1" customWidth="1"/>
    <col min="102" max="102" width="9.42578125" style="81" bestFit="1" customWidth="1"/>
    <col min="103" max="103" width="9.7109375" style="81" bestFit="1" customWidth="1"/>
    <col min="104" max="104" width="12.85546875" style="81" bestFit="1" customWidth="1"/>
    <col min="105" max="105" width="14.7109375" style="81" bestFit="1" customWidth="1"/>
    <col min="106" max="106" width="7.42578125" style="81" bestFit="1" customWidth="1"/>
    <col min="107" max="107" width="9.42578125" style="81" bestFit="1" customWidth="1"/>
    <col min="108" max="108" width="9.7109375" style="81" bestFit="1" customWidth="1"/>
    <col min="109" max="109" width="12.85546875" style="81" bestFit="1" customWidth="1"/>
    <col min="110" max="110" width="14.7109375" style="81" bestFit="1" customWidth="1"/>
    <col min="111" max="111" width="7.42578125" style="81" bestFit="1" customWidth="1"/>
    <col min="112" max="112" width="9.42578125" style="81" bestFit="1" customWidth="1"/>
    <col min="113" max="113" width="9.7109375" style="81" bestFit="1" customWidth="1"/>
    <col min="114" max="114" width="12.85546875" style="81" bestFit="1" customWidth="1"/>
    <col min="115" max="115" width="14.7109375" style="81" bestFit="1" customWidth="1"/>
    <col min="116" max="16384" width="11.42578125" style="81"/>
  </cols>
  <sheetData>
    <row r="1" spans="1:115">
      <c r="A1" s="81" t="s">
        <v>59</v>
      </c>
      <c r="B1" s="81" t="s">
        <v>60</v>
      </c>
      <c r="C1" s="81" t="s">
        <v>61</v>
      </c>
      <c r="D1" s="81" t="s">
        <v>62</v>
      </c>
      <c r="E1" s="81" t="s">
        <v>63</v>
      </c>
      <c r="F1" s="81" t="s">
        <v>64</v>
      </c>
      <c r="G1" s="81" t="s">
        <v>65</v>
      </c>
      <c r="H1" s="81" t="s">
        <v>66</v>
      </c>
      <c r="I1" s="81" t="s">
        <v>67</v>
      </c>
      <c r="J1" s="81" t="s">
        <v>68</v>
      </c>
      <c r="K1" s="81" t="s">
        <v>69</v>
      </c>
      <c r="L1" s="81" t="s">
        <v>70</v>
      </c>
      <c r="M1" s="81" t="s">
        <v>71</v>
      </c>
      <c r="N1" s="81" t="s">
        <v>72</v>
      </c>
      <c r="O1" s="81" t="s">
        <v>73</v>
      </c>
      <c r="P1" s="81" t="s">
        <v>74</v>
      </c>
      <c r="Q1" s="81" t="s">
        <v>75</v>
      </c>
      <c r="R1" s="81" t="s">
        <v>76</v>
      </c>
      <c r="S1" s="81" t="s">
        <v>77</v>
      </c>
      <c r="T1" s="81" t="s">
        <v>78</v>
      </c>
      <c r="U1" s="81" t="s">
        <v>79</v>
      </c>
      <c r="V1" s="81" t="s">
        <v>80</v>
      </c>
      <c r="W1" s="81" t="s">
        <v>81</v>
      </c>
      <c r="X1" s="81" t="s">
        <v>84</v>
      </c>
      <c r="Y1" s="81" t="s">
        <v>85</v>
      </c>
      <c r="Z1" s="81" t="s">
        <v>86</v>
      </c>
      <c r="AA1" s="81" t="s">
        <v>87</v>
      </c>
      <c r="AB1" s="81" t="s">
        <v>82</v>
      </c>
      <c r="AC1" s="81" t="s">
        <v>83</v>
      </c>
      <c r="AD1" s="81" t="s">
        <v>88</v>
      </c>
      <c r="AE1" s="81" t="s">
        <v>89</v>
      </c>
      <c r="AF1" s="81" t="s">
        <v>90</v>
      </c>
      <c r="AG1" s="81" t="s">
        <v>91</v>
      </c>
      <c r="AH1" s="81" t="s">
        <v>92</v>
      </c>
      <c r="AI1" s="81" t="s">
        <v>93</v>
      </c>
      <c r="AJ1" s="81" t="s">
        <v>94</v>
      </c>
      <c r="AK1" s="81" t="s">
        <v>95</v>
      </c>
      <c r="AL1" s="81" t="s">
        <v>96</v>
      </c>
      <c r="AM1" s="81" t="s">
        <v>97</v>
      </c>
      <c r="AN1" s="81" t="s">
        <v>98</v>
      </c>
      <c r="AO1" s="81" t="s">
        <v>99</v>
      </c>
      <c r="AP1" s="81" t="s">
        <v>100</v>
      </c>
      <c r="AQ1" s="81" t="s">
        <v>101</v>
      </c>
      <c r="AR1" s="81" t="s">
        <v>102</v>
      </c>
      <c r="AS1" s="81" t="s">
        <v>103</v>
      </c>
      <c r="AT1" s="81" t="s">
        <v>104</v>
      </c>
      <c r="AU1" s="81" t="s">
        <v>105</v>
      </c>
      <c r="AV1" s="81" t="s">
        <v>106</v>
      </c>
      <c r="AW1" s="81" t="s">
        <v>107</v>
      </c>
      <c r="AX1" s="81" t="s">
        <v>108</v>
      </c>
      <c r="AY1" s="81" t="s">
        <v>109</v>
      </c>
      <c r="AZ1" s="81" t="s">
        <v>110</v>
      </c>
      <c r="BA1" s="81" t="s">
        <v>111</v>
      </c>
      <c r="BB1" s="81" t="s">
        <v>14</v>
      </c>
      <c r="BC1" s="81" t="s">
        <v>15</v>
      </c>
      <c r="BD1" s="81" t="s">
        <v>281</v>
      </c>
      <c r="BE1" s="81" t="s">
        <v>112</v>
      </c>
      <c r="BF1" s="81" t="s">
        <v>113</v>
      </c>
      <c r="BG1" s="81" t="s">
        <v>114</v>
      </c>
      <c r="BH1" s="81" t="s">
        <v>115</v>
      </c>
      <c r="BI1" s="81" t="s">
        <v>116</v>
      </c>
      <c r="BJ1" s="81" t="s">
        <v>117</v>
      </c>
      <c r="BK1" s="81" t="s">
        <v>118</v>
      </c>
      <c r="BL1" s="81" t="s">
        <v>119</v>
      </c>
      <c r="BM1" s="81" t="s">
        <v>120</v>
      </c>
      <c r="BN1" s="81" t="s">
        <v>41</v>
      </c>
      <c r="BO1" s="81" t="s">
        <v>37</v>
      </c>
      <c r="BP1" s="81" t="s">
        <v>121</v>
      </c>
      <c r="BQ1" s="81" t="s">
        <v>122</v>
      </c>
      <c r="BR1" s="81" t="s">
        <v>123</v>
      </c>
      <c r="BS1" s="81" t="s">
        <v>124</v>
      </c>
      <c r="BT1" s="81" t="s">
        <v>125</v>
      </c>
      <c r="BU1" s="81" t="s">
        <v>126</v>
      </c>
      <c r="BV1" s="81" t="s">
        <v>127</v>
      </c>
      <c r="BW1" s="81" t="s">
        <v>128</v>
      </c>
      <c r="BX1" s="81" t="s">
        <v>38</v>
      </c>
      <c r="BY1" s="81" t="s">
        <v>39</v>
      </c>
      <c r="BZ1" s="81" t="s">
        <v>131</v>
      </c>
      <c r="CA1" s="81" t="s">
        <v>132</v>
      </c>
      <c r="CB1" s="81" t="s">
        <v>133</v>
      </c>
      <c r="CC1" s="81" t="s">
        <v>134</v>
      </c>
      <c r="CD1" s="81" t="s">
        <v>135</v>
      </c>
      <c r="CE1" s="81" t="s">
        <v>136</v>
      </c>
      <c r="CF1" s="81" t="s">
        <v>137</v>
      </c>
      <c r="CG1" s="81" t="s">
        <v>138</v>
      </c>
      <c r="CH1" s="81" t="s">
        <v>139</v>
      </c>
      <c r="CI1" s="81" t="s">
        <v>140</v>
      </c>
      <c r="CJ1" s="81" t="s">
        <v>141</v>
      </c>
      <c r="CK1" s="81" t="s">
        <v>142</v>
      </c>
      <c r="CL1" s="81" t="s">
        <v>143</v>
      </c>
      <c r="CM1" s="81" t="s">
        <v>144</v>
      </c>
      <c r="CN1" s="81" t="s">
        <v>145</v>
      </c>
      <c r="CO1" s="81" t="s">
        <v>146</v>
      </c>
      <c r="CP1" s="81" t="s">
        <v>147</v>
      </c>
      <c r="CQ1" s="81" t="s">
        <v>148</v>
      </c>
      <c r="CR1" s="81" t="s">
        <v>149</v>
      </c>
      <c r="CS1" s="81" t="s">
        <v>150</v>
      </c>
      <c r="CT1" s="81" t="s">
        <v>151</v>
      </c>
      <c r="CU1" s="81" t="s">
        <v>152</v>
      </c>
      <c r="CV1" s="81" t="s">
        <v>153</v>
      </c>
      <c r="CW1" s="81" t="s">
        <v>154</v>
      </c>
      <c r="CX1" s="81" t="s">
        <v>155</v>
      </c>
      <c r="CY1" s="81" t="s">
        <v>156</v>
      </c>
      <c r="CZ1" s="81" t="s">
        <v>157</v>
      </c>
      <c r="DA1" s="81" t="s">
        <v>158</v>
      </c>
      <c r="DB1" s="81" t="s">
        <v>159</v>
      </c>
      <c r="DC1" s="81" t="s">
        <v>160</v>
      </c>
      <c r="DD1" s="81" t="s">
        <v>161</v>
      </c>
      <c r="DE1" s="81" t="s">
        <v>162</v>
      </c>
      <c r="DF1" s="81" t="s">
        <v>163</v>
      </c>
      <c r="DG1" s="81" t="s">
        <v>164</v>
      </c>
      <c r="DH1" s="81" t="s">
        <v>165</v>
      </c>
      <c r="DI1" s="81" t="s">
        <v>166</v>
      </c>
      <c r="DJ1" s="81" t="s">
        <v>167</v>
      </c>
      <c r="DK1" s="81" t="s">
        <v>168</v>
      </c>
    </row>
    <row r="2" spans="1:115" s="132" customFormat="1">
      <c r="A2" s="132">
        <f>VALUE(' Boletín de Inscripción '!AA25)</f>
        <v>0</v>
      </c>
      <c r="B2" s="132">
        <f>VALUE(' Boletín de Inscripción '!AE25)</f>
        <v>0</v>
      </c>
      <c r="C2" s="132">
        <f>B2</f>
        <v>0</v>
      </c>
      <c r="D2" s="132" t="str">
        <f>IF(' Boletín de Inscripción '!D36="","",IF(LEN(' Boletín de Inscripción '!D36)&gt;50,PROPER(LEFT(' Boletín de Inscripción '!D36,50)),PROPER(' Boletín de Inscripción '!D36)))</f>
        <v/>
      </c>
      <c r="G2" s="132" t="str">
        <f>D2&amp;" "&amp;E2&amp;" "&amp;F2</f>
        <v xml:space="preserve">  </v>
      </c>
      <c r="H2" s="132" t="str">
        <f>IF(' Boletín de Inscripción '!J40="","",UPPER(LEFT(' Boletín de Inscripción '!J40,1)))</f>
        <v/>
      </c>
      <c r="I2" s="132" t="str">
        <f>IF(' Boletín de Inscripción '!Y40="","",IF(LEN(' Boletín de Inscripción '!Y40)&gt;20,UPPER(LEFT(' Boletín de Inscripción '!Y40,20)),UPPER(' Boletín de Inscripción '!Y40)))&amp;" "&amp;' Boletín de Inscripción '!AD40</f>
        <v xml:space="preserve"> </v>
      </c>
      <c r="J2" s="132" t="str">
        <f>IF(' Boletín de Inscripción '!R40,"",IF(LEN(DNICIFCONCURSANTE)&gt;20,UPPER(LEFT("DNICIRCONCURSANTE",20)),UPPER(DNICIFCONCURSANTE)))</f>
        <v/>
      </c>
      <c r="K2" s="132" t="str">
        <f>IF(' Boletín de Inscripción '!D38="","",IF(LEN(' Boletín de Inscripción '!D38)&gt;40,PROPER(LEFT(' Boletín de Inscripción '!D38,40)),PROPER(' Boletín de Inscripción '!D38)))</f>
        <v/>
      </c>
      <c r="L2" s="132" t="str">
        <f>IF(' Boletín de Inscripción '!Q38="","",IF(LEN(' Boletín de Inscripción '!Q38)&gt;10,LEFT(' Boletín de Inscripción '!Q38,10),' Boletín de Inscripción '!Q38))</f>
        <v/>
      </c>
      <c r="M2" s="132" t="str">
        <f>IF(' Boletín de Inscripción '!V38="","",IF(LEN(' Boletín de Inscripción '!V38)&gt;25,PROPER(LEFT(' Boletín de Inscripción '!V38,25)),PROPER(' Boletín de Inscripción '!V38)))</f>
        <v/>
      </c>
      <c r="N2" s="132" t="str">
        <f>IF(' Boletín de Inscripción '!D40="","",IF(LEN(' Boletín de Inscripción '!D40)&gt;25,UPPER(LEFT(' Boletín de Inscripción '!D40,25)),UPPER(' Boletín de Inscripción '!D40)))</f>
        <v/>
      </c>
      <c r="O2" s="132" t="str">
        <f>IF(' Boletín de Inscripción '!D42="","",IF(LEN(' Boletín de Inscripción '!D42)&gt;15,LEFT(' Boletín de Inscripción '!D42,15),' Boletín de Inscripción '!D42))</f>
        <v/>
      </c>
      <c r="P2" s="132" t="str">
        <f>IF(' Boletín de Inscripción '!I42="","",IF(LEN(' Boletín de Inscripción '!I42)&gt;15,LEFT(' Boletín de Inscripción '!I42,15),' Boletín de Inscripción '!I42))</f>
        <v/>
      </c>
      <c r="Q2" s="132" t="str">
        <f>IF(' Boletín de Inscripción '!N42="","",IF(LEN(' Boletín de Inscripción '!N42)&gt;15,LEFT(' Boletín de Inscripción '!N42,15),' Boletín de Inscripción '!N42))</f>
        <v/>
      </c>
      <c r="R2" s="132" t="str">
        <f>IF(' Boletín de Inscripción '!V42="","",IF(LEN(' Boletín de Inscripción '!V42)&gt;30,LEFT(' Boletín de Inscripción '!V42,30),' Boletín de Inscripción '!V42))</f>
        <v/>
      </c>
      <c r="S2" s="132" t="str">
        <f>IF(' Boletín de Inscripción '!V45="","",IF(LEN(' Boletín de Inscripción '!V45)&gt;25,PROPER(LEFT(' Boletín de Inscripción '!V45,25)),PROPER(' Boletín de Inscripción '!V45)))</f>
        <v/>
      </c>
      <c r="T2" s="132" t="str">
        <f>IF(' Boletín de Inscripción '!D45="","",IF(LEN(' Boletín de Inscripción '!D45)&gt;25,UPPER(LEFT(' Boletín de Inscripción '!D45,25)),UPPER(' Boletín de Inscripción '!D45)))</f>
        <v/>
      </c>
      <c r="U2" s="132" t="str">
        <f>IF(' Boletín de Inscripción '!L45="","",IF(LEN(' Boletín de Inscripción '!L45)&gt;25,UPPER(LEFT(' Boletín de Inscripción '!L45,25)),UPPER(' Boletín de Inscripción '!L45)))</f>
        <v/>
      </c>
      <c r="V2" s="132" t="str">
        <f>S2&amp;" "&amp;T2&amp;" "&amp;U2</f>
        <v xml:space="preserve">  </v>
      </c>
      <c r="W2" s="132" t="str">
        <f>IF(' Boletín de Inscripción '!J49="","",UPPER(LEFT(' Boletín de Inscripción '!J49,1)))</f>
        <v/>
      </c>
      <c r="X2" s="132" t="str">
        <f>IF(' Boletín de Inscripción '!Y49="","",IF(LEN(' Boletín de Inscripción '!Y49)&gt;20,UPPER(LEFT(' Boletín de Inscripción '!Y49,20)),UPPER(' Boletín de Inscripción '!Y49)))</f>
        <v/>
      </c>
      <c r="Y2" s="132" t="str">
        <f>IF(' Boletín de Inscripción '!Q49="","",IF(LEN(' Boletín de Inscripción '!Q49)&gt;20,UPPER(LEFT(' Boletín de Inscripción '!Q49,20)),UPPER(' Boletín de Inscripción '!Q49)))</f>
        <v/>
      </c>
      <c r="Z2" s="132" t="str">
        <f>IF(' Boletín de Inscripción '!D47="","",IF(LEN(' Boletín de Inscripción '!D47)&gt;40,PROPER(LEFT(' Boletín de Inscripción '!D47,40)),PROPER(' Boletín de Inscripción '!D47)))</f>
        <v/>
      </c>
      <c r="AA2" s="132" t="str">
        <f>IF(' Boletín de Inscripción '!Q47="","",IF(LEN(' Boletín de Inscripción '!Q47)&gt;10,LEFT(' Boletín de Inscripción '!Q47,10),' Boletín de Inscripción '!Q47))</f>
        <v/>
      </c>
      <c r="AB2" s="132" t="str">
        <f>IF(' Boletín de Inscripción '!V47="","",IF(LEN(' Boletín de Inscripción '!V47)&gt;25,PROPER(LEFT(' Boletín de Inscripción '!V47,25)),PROPER(' Boletín de Inscripción '!V47)))</f>
        <v/>
      </c>
      <c r="AC2" s="132" t="str">
        <f>IF(' Boletín de Inscripción '!D49="","",IF(LEN(' Boletín de Inscripción '!D49)&gt;25,UPPER(LEFT(' Boletín de Inscripción '!D49,25)),UPPER(' Boletín de Inscripción '!D49)))</f>
        <v/>
      </c>
      <c r="AD2" s="132" t="str">
        <f>IF(' Boletín de Inscripción '!D51="","",IF(LEN(' Boletín de Inscripción '!D51)&gt;15,LEFT(' Boletín de Inscripción '!D51,15),' Boletín de Inscripción '!D51))</f>
        <v/>
      </c>
      <c r="AE2" s="132" t="str">
        <f>IF(' Boletín de Inscripción '!I51="","",IF(LEN(' Boletín de Inscripción '!I51)&gt;15,LEFT(' Boletín de Inscripción '!I51,15),' Boletín de Inscripción '!I51))</f>
        <v/>
      </c>
      <c r="AF2" s="132" t="str">
        <f>IF(' Boletín de Inscripción '!N51="","",IF(LEN(' Boletín de Inscripción '!N51)&gt;15,LEFT(' Boletín de Inscripción '!N51,15),' Boletín de Inscripción '!N51))</f>
        <v/>
      </c>
      <c r="AG2" s="132" t="str">
        <f>IF(' Boletín de Inscripción '!V51="","",IF(LEN(' Boletín de Inscripción '!V51)&gt;30,LEFT(' Boletín de Inscripción '!V51,30),' Boletín de Inscripción '!V51))</f>
        <v/>
      </c>
      <c r="AH2" s="132" t="e">
        <f>IF(' Boletín de Inscripción '!#REF!="","",IF(LEN(' Boletín de Inscripción '!#REF!)&gt;25,PROPER(LEFT(' Boletín de Inscripción '!#REF!,25)),PROPER(' Boletín de Inscripción '!#REF!)))</f>
        <v>#REF!</v>
      </c>
      <c r="AI2" s="132" t="e">
        <f>IF(' Boletín de Inscripción '!#REF!="","",IF(LEN(' Boletín de Inscripción '!#REF!)&gt;25,UPPER(LEFT(' Boletín de Inscripción '!#REF!,25)),UPPER(' Boletín de Inscripción '!#REF!)))</f>
        <v>#REF!</v>
      </c>
      <c r="AJ2" s="132" t="e">
        <f>IF(' Boletín de Inscripción '!#REF!="","",IF(LEN(' Boletín de Inscripción '!#REF!)&gt;25,UPPER(LEFT(' Boletín de Inscripción '!#REF!,25)),UPPER(' Boletín de Inscripción '!#REF!)))</f>
        <v>#REF!</v>
      </c>
      <c r="AK2" s="132" t="e">
        <f>AH2&amp;" "&amp;AI2&amp;" "&amp;AJ2</f>
        <v>#REF!</v>
      </c>
      <c r="AL2" s="132" t="e">
        <f>IF( ' Boletín de Inscripción '!#REF!="","",UPPER(LEFT(' Boletín de Inscripción '!#REF!,1)))</f>
        <v>#REF!</v>
      </c>
      <c r="AM2" s="132" t="e">
        <f>IF(' Boletín de Inscripción '!#REF!="","",IF(LEN(' Boletín de Inscripción '!#REF!)&gt;20,UPPER(LEFT(' Boletín de Inscripción '!#REF!,20)),UPPER(' Boletín de Inscripción '!#REF!)))</f>
        <v>#REF!</v>
      </c>
      <c r="AN2" s="132" t="e">
        <f>IF(' Boletín de Inscripción '!#REF!="","",IF(LEN(' Boletín de Inscripción '!#REF!)&gt;20,UPPER(LEFT(' Boletín de Inscripción '!#REF!,20)),UPPER(' Boletín de Inscripción '!#REF!)))</f>
        <v>#REF!</v>
      </c>
      <c r="AO2" s="132" t="e">
        <f>IF(' Boletín de Inscripción '!#REF!="","",IF(LEN(' Boletín de Inscripción '!#REF!)&gt;40,PROPER(LEFT(' Boletín de Inscripción '!#REF!,40)),PROPER(' Boletín de Inscripción '!#REF!)))</f>
        <v>#REF!</v>
      </c>
      <c r="AP2" s="132" t="e">
        <f>IF(' Boletín de Inscripción '!#REF!="","",IF(LEN(' Boletín de Inscripción '!#REF!)&gt;10,LEFT(' Boletín de Inscripción '!#REF!,10),' Boletín de Inscripción '!#REF!))</f>
        <v>#REF!</v>
      </c>
      <c r="AQ2" s="132" t="e">
        <f>IF(' Boletín de Inscripción '!#REF!="","",IF(LEN(' Boletín de Inscripción '!#REF!)&gt;25,PROPER(LEFT(' Boletín de Inscripción '!#REF!,25)),PROPER(' Boletín de Inscripción '!#REF!)))</f>
        <v>#REF!</v>
      </c>
      <c r="AR2" s="132" t="e">
        <f>IF(' Boletín de Inscripción '!#REF!="","",IF(LEN(' Boletín de Inscripción '!#REF!)&gt;25,UPPER(LEFT(' Boletín de Inscripción '!#REF!,25)),UPPER(' Boletín de Inscripción '!#REF!)))</f>
        <v>#REF!</v>
      </c>
      <c r="AS2" s="132" t="e">
        <f>IF(' Boletín de Inscripción '!#REF!="","",IF(LEN(' Boletín de Inscripción '!#REF!)&gt;15,LEFT(' Boletín de Inscripción '!#REF!,15),' Boletín de Inscripción '!#REF!))</f>
        <v>#REF!</v>
      </c>
      <c r="AT2" s="132" t="e">
        <f>IF(' Boletín de Inscripción '!#REF!="","",IF(LEN(' Boletín de Inscripción '!#REF!)&gt;15,LEFT(' Boletín de Inscripción '!#REF!,15),' Boletín de Inscripción '!#REF!))</f>
        <v>#REF!</v>
      </c>
      <c r="AU2" s="132" t="e">
        <f>IF(' Boletín de Inscripción '!#REF!="","",IF(LEN(' Boletín de Inscripción '!#REF!)&gt;15,LEFT(' Boletín de Inscripción '!#REF!,15),' Boletín de Inscripción '!#REF!))</f>
        <v>#REF!</v>
      </c>
      <c r="AV2" s="132" t="e">
        <f>IF(' Boletín de Inscripción '!#REF!="","",IF(LEN(' Boletín de Inscripción '!#REF!)&gt;30,LEFT(' Boletín de Inscripción '!#REF!,30),' Boletín de Inscripción '!#REF!))</f>
        <v>#REF!</v>
      </c>
      <c r="AW2" s="132" t="str">
        <f>IF(' Boletín de Inscripción '!C56="","",IF(LEN(' Boletín de Inscripción '!C56)&gt;25,PROPER(LEFT(' Boletín de Inscripción '!C56,25)),PROPER(' Boletín de Inscripción '!C56)))</f>
        <v/>
      </c>
      <c r="AX2" s="132" t="str">
        <f>IF(' Boletín de Inscripción '!C58="","",IF(LEN(' Boletín de Inscripción '!C58)&gt;25,UPPER(LEFT(' Boletín de Inscripción '!C58,25)),UPPER(' Boletín de Inscripción '!C58)))</f>
        <v/>
      </c>
      <c r="AY2" s="132" t="str">
        <f>IF(' Boletín de Inscripción '!J62="","",IF(LEN(' Boletín de Inscripción '!J62)&gt;25,UPPER(LEFT(' Boletín de Inscripción '!J62,25)),UPPER(' Boletín de Inscripción '!J62)))</f>
        <v/>
      </c>
      <c r="AZ2" s="134" t="str">
        <f>IF(' Boletín de Inscripción '!C62="","",IF(LEN(' Boletín de Inscripción '!C62)&gt;25,UPPER(LEFT(' Boletín de Inscripción '!C62,25)),UPPER(' Boletín de Inscripción '!C62)))</f>
        <v>0</v>
      </c>
      <c r="BA2" s="132" t="str">
        <f>IF(' Boletín de Inscripción '!J56="","",IF(LEN(' Boletín de Inscripción '!J56)&gt;25,UPPER(LEFT(' Boletín de Inscripción '!J56,25)),UPPER(' Boletín de Inscripción '!J56)))</f>
        <v/>
      </c>
      <c r="BB2" s="132" t="str">
        <f>IF(' Boletín de Inscripción '!Z119="","",IF(LEN(' Boletín de Inscripción '!Z119)&gt;3,UPPER(LEFT(' Boletín de Inscripción '!Z119,5)),UPPER(' Boletín de Inscripción '!Z119)))</f>
        <v xml:space="preserve"> - </v>
      </c>
      <c r="BC2" s="132" t="str">
        <f>IF(' Boletín de Inscripción '!W60="","",IF(LEN(' Boletín de Inscripción '!W60)&gt;3,LEFT(' Boletín de Inscripción '!W60,10),' Boletín de Inscripción '!W60))</f>
        <v/>
      </c>
      <c r="BD2" s="132" t="str">
        <f>IF(' Boletín de Inscripción '!Q57="","",IF(LEN(' Boletín de Inscripción '!Q57)&gt;3,LEFT(' Boletín de Inscripción '!Q57,25),' Boletín de Inscripción '!Q57))</f>
        <v/>
      </c>
      <c r="BE2" s="132" t="e">
        <f>IF(Trofeo1=TRUE,"SI","NO")</f>
        <v>#REF!</v>
      </c>
      <c r="BF2" s="132" t="e">
        <f>IF(Trofeo2=TRUE,"SI","NO")</f>
        <v>#REF!</v>
      </c>
      <c r="BG2" s="132" t="e">
        <f>IF(Trofeo3=TRUE,"SI","NO")</f>
        <v>#REF!</v>
      </c>
      <c r="BH2" s="132" t="e">
        <f>IF(Trofeo4=TRUE,"SI","NO")</f>
        <v>#REF!</v>
      </c>
      <c r="BI2" s="132" t="e">
        <f>IF(Trofeo5=TRUE,"SI","NO")</f>
        <v>#REF!</v>
      </c>
      <c r="BJ2" s="132" t="e">
        <f>IF(Trofeo6=TRUE,"SI","NO")</f>
        <v>#REF!</v>
      </c>
      <c r="BK2" s="132" t="str">
        <f>IF(Trofeo7=TRUE,"SI","NO")</f>
        <v>NO</v>
      </c>
      <c r="BL2" s="132" t="str">
        <f>IF(Trofeo8=TRUE,"SI","NO")</f>
        <v>SI</v>
      </c>
      <c r="BM2" s="132" t="s">
        <v>129</v>
      </c>
      <c r="BN2" s="132" t="str">
        <f>IF(Publicidad=1,"SI","NO")</f>
        <v>SI</v>
      </c>
      <c r="BO2" s="132" t="str">
        <f>IF(Shakedown=TRUE,"SI","NO")</f>
        <v>NO</v>
      </c>
      <c r="BP2" s="135">
        <f ca="1">IF(' Boletín de Inscripción '!W25="",TODAY(),' Boletín de Inscripción '!V25)</f>
        <v>44357</v>
      </c>
      <c r="BQ2" s="136">
        <f ca="1">IF(' Boletín de Inscripción '!W28="",NOW(),' Boletín de Inscripción '!W28)</f>
        <v>44357.868390277778</v>
      </c>
      <c r="BR2" s="132" t="e">
        <f>IF(' Boletín de Inscripción '!#REF!="","",IF(LEN(' Boletín de Inscripción '!#REF!)&gt;61,PROPER(LEFT(' Boletín de Inscripción '!#REF!,61)),PROPER(' Boletín de Inscripción '!#REF!)))</f>
        <v>#REF!</v>
      </c>
      <c r="BS2" s="133" t="s">
        <v>130</v>
      </c>
      <c r="BT2" s="132" t="e">
        <f>IF(' Boletín de Inscripción '!#REF!="","",IF(LEN(' Boletín de Inscripción '!#REF!)&gt;1,UPPER(LEFT(' Boletín de Inscripción '!#REF!,1)),UPPER(' Boletín de Inscripción '!#REF!)))</f>
        <v>#REF!</v>
      </c>
      <c r="BU2" s="132" t="e">
        <f>IF(' Boletín de Inscripción '!#REF!="","",IF(LEN(' Boletín de Inscripción '!#REF!)&gt;1,LEFT(' Boletín de Inscripción '!#REF!,1),' Boletín de Inscripción '!#REF!))</f>
        <v>#REF!</v>
      </c>
      <c r="BV2" s="132" t="e">
        <f>IF(' Boletín de Inscripción '!#REF!="","",IF(LEN(' Boletín de Inscripción '!#REF!)&gt;1,UPPER(LEFT(' Boletín de Inscripción '!#REF!,1)),UPPER(' Boletín de Inscripción '!#REF!)))</f>
        <v>#REF!</v>
      </c>
      <c r="BW2" s="132" t="e">
        <f>IF(' Boletín de Inscripción '!#REF!="","",IF(LEN(' Boletín de Inscripción '!#REF!)&gt;1,LEFT(' Boletín de Inscripción '!#REF!,1),' Boletín de Inscripción '!#REF!))</f>
        <v>#REF!</v>
      </c>
      <c r="BX2" s="132" t="str">
        <f>IF(Ouvreur=TRUE,"SI","NO")</f>
        <v>NO</v>
      </c>
      <c r="BY2" s="132" t="str">
        <f>IF(Auxiliar=TRUE,"SI","NO")</f>
        <v>NO</v>
      </c>
      <c r="BZ2" s="132" t="e">
        <f>IF(NombreA1="","",IF(LEN(NombreA1)&gt;25,UPPER(LEFT(NombreA1,25)),UPPER(NombreA1)))</f>
        <v>#REF!</v>
      </c>
      <c r="CA2" s="132" t="e">
        <f>IF(PrimerApellidoA1="","",IF(LEN(PrimerApellidoA1)&gt;25,UPPER(LEFT(PrimerApellidoA1,25)),UPPER(PrimerApellidoA1)))</f>
        <v>#REF!</v>
      </c>
      <c r="CB2" s="132" t="e">
        <f>IF(SegundoApellidoA1="","",IF(LEN(SegundoApellidoA1)&gt;25,UPPER(LEFT(SegundoApellidoA1,25)),UPPER(SegundoApellidoA1)))</f>
        <v>#REF!</v>
      </c>
      <c r="CC2" s="132" t="e">
        <f>IF(DniCifA1="","",IF(LEN(DniCifA1)&gt;25,UPPER(LEFT(DniCifA1,25)),UPPER(DniCifA1)))</f>
        <v>#REF!</v>
      </c>
      <c r="CD2" s="132" t="e">
        <f>IF(LicenciaA1="","",IF(LEN(LicenciaA1)&gt;25,UPPER(LEFT(LicenciaA1,25)),UPPER(LicenciaA1)))</f>
        <v>#REF!</v>
      </c>
      <c r="CE2" s="132" t="e">
        <f>IF(NombreA2="","",IF(LEN(NombreA2)&gt;25,UPPER(LEFT(NombreA2,25)),UPPER(NombreA2)))</f>
        <v>#REF!</v>
      </c>
      <c r="CF2" s="132" t="e">
        <f>IF(PrimerApellidoA2="","",IF(LEN(PrimerApellidoA2)&gt;25,UPPER(LEFT(PrimerApellidoA2,25)),UPPER(PrimerApellidoA2)))</f>
        <v>#REF!</v>
      </c>
      <c r="CG2" s="132" t="e">
        <f>IF(SegundoApellidoA2="","",IF(LEN(SegundoApellidoA2)&gt;25,UPPER(LEFT(SegundoApellidoA2,25)),UPPER(SegundoApellidoA2)))</f>
        <v>#REF!</v>
      </c>
      <c r="CH2" s="132" t="e">
        <f>IF(DniCifA2="","",IF(LEN(DniCifA2)&gt;25,UPPER(LEFT(DniCifA2,25)),UPPER(DniCifA2)))</f>
        <v>#REF!</v>
      </c>
      <c r="CI2" s="132" t="e">
        <f>IF(LicenciaA2="","",IF(LEN(LicenciaA2)&gt;25,UPPER(LEFT(LicenciaA2,25)),UPPER(LicenciaA2)))</f>
        <v>#REF!</v>
      </c>
      <c r="CJ2" s="132" t="e">
        <f>IF(NombreR1="","",IF(LEN(NombreR1)&gt;25,UPPER(LEFT(NombreR1,25)),UPPER(NombreR1)))</f>
        <v>#REF!</v>
      </c>
      <c r="CK2" s="132" t="e">
        <f>IF(PrimerApellidoR1="","",IF(LEN(PrimerApellidoR1)&gt;25,UPPER(LEFT(PrimerApellidoR1,25)),UPPER(PrimerApellidoR1)))</f>
        <v>#REF!</v>
      </c>
      <c r="CL2" s="132" t="e">
        <f>IF(SegundoApellidoR1="","",IF(LEN(SegundoApellidoR1)&gt;25,UPPER(LEFT(SegundoApellidoR1,25)),UPPER(SegundoApellidoR1)))</f>
        <v>#REF!</v>
      </c>
      <c r="CM2" s="132" t="e">
        <f>IF(DniCifR1="","",IF(LEN(DniCifR1)&gt;25,UPPER(LEFT(DniCifR1,25)),UPPER(DniCifR1)))</f>
        <v>#REF!</v>
      </c>
      <c r="CN2" s="132" t="e">
        <f>IF(LicenciaR1="","",IF(LEN(LicenciaR1)&gt;25,UPPER(LEFT(LicenciaR1,25)),UPPER(LicenciaR1)))</f>
        <v>#REF!</v>
      </c>
      <c r="CO2" s="132" t="e">
        <f>IF(NombreR2="","",IF(LEN(NombreR2)&gt;25,UPPER(LEFT(NombreR2,25)),UPPER(NombreR2)))</f>
        <v>#REF!</v>
      </c>
      <c r="CP2" s="132" t="e">
        <f>IF(PrimerApellidoR2="","",IF(LEN(PrimerApellidoR2)&gt;25,UPPER(LEFT(PrimerApellidoR2,25)),UPPER(PrimerApellidoR2)))</f>
        <v>#REF!</v>
      </c>
      <c r="CQ2" s="132" t="e">
        <f>IF(SegundoApellidoR2="","",IF(LEN(SegundoApellidoR2)&gt;25,UPPER(LEFT(SegundoApellidoR2,25)),UPPER(SegundoApellidoR2)))</f>
        <v>#REF!</v>
      </c>
      <c r="CR2" s="132" t="e">
        <f>IF(DniCifR2="","",IF(LEN(DniCifR2)&gt;25,UPPER(LEFT(DniCifR2,25)),UPPER(DniCifR2)))</f>
        <v>#REF!</v>
      </c>
      <c r="CS2" s="132" t="e">
        <f>IF(LicenciaR2="","",IF(LEN(LicenciaR2)&gt;25,UPPER(LEFT(LicenciaR2,25)),UPPER(LicenciaR2)))</f>
        <v>#REF!</v>
      </c>
      <c r="CT2" s="132" t="e">
        <f>IF(NombreAux="","",IF(LEN(NombreAux)&gt;25,UPPER(LEFT(NombreAux,25)),UPPER(NombreAux)))</f>
        <v>#REF!</v>
      </c>
      <c r="CU2" s="132" t="e">
        <f>IF(PrimerApellidoAux="","",IF(LEN(PrimerApellidoAux)&gt;25,UPPER(LEFT(PrimerApellidoAux,25)),UPPER(PrimerApellidoAux)))</f>
        <v>#REF!</v>
      </c>
      <c r="CV2" s="132" t="e">
        <f>IF(SegundoApellidoAux="","",IF(LEN(SegundoApellidoAux)&gt;25,UPPER(LEFT(SegundoApellidoAux,25)),UPPER(SegundoApellidoAux)))</f>
        <v>#REF!</v>
      </c>
      <c r="CW2" s="132" t="e">
        <f>IF(DniCifAux="","",IF(LEN(DniCifAux)&gt;25,UPPER(LEFT(DniCifAux,25)),UPPER(DniCifAux)))</f>
        <v>#REF!</v>
      </c>
      <c r="CX2" s="132" t="e">
        <f>IF(LicenciaAux="","",IF(LEN(LicenciaAux)&gt;25,UPPER(LEFT(LicenciaAux,25)),UPPER(LicenciaAux)))</f>
        <v>#REF!</v>
      </c>
      <c r="CY2" s="132" t="e">
        <f>IF(NombreO1="","",IF(LEN(NombreO1)&gt;25,UPPER(LEFT(NombreO1,25)),UPPER(NombreO1)))</f>
        <v>#REF!</v>
      </c>
      <c r="CZ2" s="132" t="e">
        <f>IF(PrimerApellidoO1="","",IF(LEN(PrimerApellidoO1)&gt;25,UPPER(LEFT(PrimerApellidoO1,25)),UPPER(PrimerApellidoO1)))</f>
        <v>#REF!</v>
      </c>
      <c r="DA2" s="132" t="e">
        <f>IF(SegundoApellidoO1="","",IF(LEN(SegundoApellidoO1)&gt;25,UPPER(LEFT(SegundoApellidoO1,25)),UPPER(SegundoApellidoO1)))</f>
        <v>#REF!</v>
      </c>
      <c r="DB2" s="132" t="e">
        <f>IF(DniCifO1="","",IF(LEN(DniCifO1)&gt;25,UPPER(LEFT(DniCifO1,25)),UPPER(DniCifO1)))</f>
        <v>#REF!</v>
      </c>
      <c r="DC2" s="132" t="e">
        <f>IF(LicenciaO1="","",IF(LEN(LicenciaO1)&gt;25,UPPER(LEFT(LicenciaO1,25)),UPPER(LicenciaO1)))</f>
        <v>#REF!</v>
      </c>
      <c r="DD2" s="132" t="e">
        <f>IF(NombreO2="","",IF(LEN(NombreO2)&gt;25,UPPER(LEFT(NombreO2,25)),UPPER(NombreO2)))</f>
        <v>#REF!</v>
      </c>
      <c r="DE2" s="132" t="e">
        <f>IF(PrimerApellidoO2="","",IF(LEN(PrimerApellidoO2)&gt;25,UPPER(LEFT(PrimerApellidoO2,25)),UPPER(PrimerApellidoO2)))</f>
        <v>#REF!</v>
      </c>
      <c r="DF2" s="132" t="e">
        <f>IF(SegundoApellidoO2="","",IF(LEN(SegundoApellidoO2)&gt;25,UPPER(LEFT(SegundoApellidoO2,25)),UPPER(SegundoApellidoO2)))</f>
        <v>#REF!</v>
      </c>
      <c r="DG2" s="132" t="e">
        <f>IF(DniCifO2="","",IF(LEN(DniCifO2)&gt;25,UPPER(LEFT(DniCifO2,25)),UPPER(DniCifO2)))</f>
        <v>#REF!</v>
      </c>
      <c r="DH2" s="132" t="e">
        <f>IF(LicenciaO2="","",IF(LEN(LicenciaO2)&gt;25,UPPER(LEFT(LicenciaO2,25)),UPPER(LicenciaO2)))</f>
        <v>#REF!</v>
      </c>
      <c r="DI2" s="132" t="e">
        <f>IF(MarcaOuvreur="","",IF(LEN(MarcaOuvreur)&gt;25,UPPER(LEFT(MarcaOuvreur,25)),UPPER(MarcaOuvreur)))</f>
        <v>#REF!</v>
      </c>
      <c r="DJ2" s="132" t="e">
        <f>IF(ModeloOuvreur="","",IF(LEN(ModeloOuvreur)&gt;25,PROPER(LEFT(ModeloOuvreur,25)),PROPER(ModeloOuvreur)))</f>
        <v>#REF!</v>
      </c>
      <c r="DK2" s="132" t="e">
        <f>IF(MatriculaOuvreur="","",IF(LEN(MatriculaOuvreur)&gt;25,UPPER(LEFT(MatriculaOuvreur,25)),UPPER(MatriculaOuvreur)))</f>
        <v>#REF!</v>
      </c>
    </row>
    <row r="3" spans="1:115">
      <c r="I3" s="131"/>
    </row>
  </sheetData>
  <phoneticPr fontId="23" type="noConversion"/>
  <pageMargins left="0.75" right="0.75" top="1" bottom="1" header="0" footer="0"/>
  <pageSetup paperSize="9" orientation="portrait"/>
  <headerFooter alignWithMargins="0"/>
  <cellWatches>
    <cellWatch r="I2"/>
  </cellWatch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indexed="21"/>
    <pageSetUpPr autoPageBreaks="0"/>
  </sheetPr>
  <dimension ref="A1:FG34"/>
  <sheetViews>
    <sheetView showOutlineSymbols="0" topLeftCell="C14" zoomScale="174" zoomScaleNormal="174" workbookViewId="0">
      <selection activeCell="J33" sqref="J33"/>
    </sheetView>
  </sheetViews>
  <sheetFormatPr baseColWidth="10" defaultColWidth="0" defaultRowHeight="0" customHeight="1" zeroHeight="1"/>
  <cols>
    <col min="1" max="1" width="4" style="41" hidden="1" customWidth="1"/>
    <col min="2" max="2" width="5.7109375" style="37" hidden="1" customWidth="1"/>
    <col min="3" max="3" width="9.7109375" style="37" customWidth="1"/>
    <col min="4" max="4" width="13.7109375" style="37" customWidth="1"/>
    <col min="5" max="5" width="6.28515625" style="37" customWidth="1"/>
    <col min="6" max="6" width="13.7109375" style="37" customWidth="1"/>
    <col min="7" max="8" width="8.7109375" style="37" customWidth="1"/>
    <col min="9" max="15" width="4.7109375" style="37" customWidth="1"/>
    <col min="16" max="16" width="3.7109375" style="42" hidden="1" customWidth="1"/>
    <col min="17" max="17" width="4.140625" style="42" hidden="1" customWidth="1"/>
    <col min="18" max="26" width="11.42578125" style="42" hidden="1" customWidth="1"/>
    <col min="27" max="31" width="11.42578125" style="43" hidden="1" customWidth="1"/>
    <col min="32" max="162" width="11.42578125" style="41" hidden="1" customWidth="1"/>
    <col min="163" max="163" width="7.7109375" style="41" hidden="1" customWidth="1"/>
    <col min="164" max="16384" width="11.42578125" style="41" hidden="1"/>
  </cols>
  <sheetData>
    <row r="1" spans="1:16" ht="10.5" customHeight="1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0"/>
    </row>
    <row r="2" spans="1:16" ht="8.25" customHeight="1">
      <c r="A2" s="59"/>
      <c r="B2" s="58"/>
      <c r="C2" s="33"/>
      <c r="D2" s="33"/>
      <c r="E2" s="717" t="s">
        <v>465</v>
      </c>
      <c r="F2" s="717"/>
      <c r="G2" s="717"/>
      <c r="H2" s="717"/>
      <c r="I2" s="717"/>
      <c r="J2" s="717"/>
      <c r="K2" s="717"/>
      <c r="L2" s="717"/>
      <c r="M2" s="717"/>
      <c r="N2" s="717"/>
      <c r="O2" s="718"/>
      <c r="P2" s="60"/>
    </row>
    <row r="3" spans="1:16" ht="60" customHeight="1">
      <c r="A3" s="59"/>
      <c r="B3" s="721"/>
      <c r="C3" s="722"/>
      <c r="D3" s="49"/>
      <c r="E3" s="719"/>
      <c r="F3" s="719"/>
      <c r="G3" s="719"/>
      <c r="H3" s="719"/>
      <c r="I3" s="719"/>
      <c r="J3" s="719"/>
      <c r="K3" s="719"/>
      <c r="L3" s="719"/>
      <c r="M3" s="719"/>
      <c r="N3" s="719"/>
      <c r="O3" s="720"/>
      <c r="P3" s="60"/>
    </row>
    <row r="4" spans="1:16" ht="6" customHeigh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1"/>
    </row>
    <row r="5" spans="1:16" ht="27" customHeight="1">
      <c r="A5" s="59"/>
      <c r="B5" s="712" t="s">
        <v>52</v>
      </c>
      <c r="C5" s="713"/>
      <c r="D5" s="713"/>
      <c r="E5" s="713"/>
      <c r="F5" s="713"/>
      <c r="G5" s="713"/>
      <c r="H5" s="713"/>
      <c r="I5" s="713"/>
      <c r="J5" s="713"/>
      <c r="K5" s="713"/>
      <c r="L5" s="713"/>
      <c r="M5" s="713"/>
      <c r="N5" s="713"/>
      <c r="O5" s="714"/>
      <c r="P5" s="60"/>
    </row>
    <row r="6" spans="1:16" ht="5.25" customHeight="1">
      <c r="A6" s="59"/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  <c r="P6" s="60"/>
    </row>
    <row r="7" spans="1:16" ht="12" customHeight="1">
      <c r="A7" s="59"/>
      <c r="B7" s="34"/>
      <c r="C7" s="730">
        <v>1</v>
      </c>
      <c r="D7" s="727" t="s">
        <v>33</v>
      </c>
      <c r="E7" s="728"/>
      <c r="F7" s="728"/>
      <c r="G7" s="728"/>
      <c r="H7" s="728"/>
      <c r="I7" s="728"/>
      <c r="J7" s="728"/>
      <c r="K7" s="728"/>
      <c r="L7" s="728"/>
      <c r="M7" s="728"/>
      <c r="N7" s="729"/>
      <c r="O7" s="36"/>
      <c r="P7" s="60"/>
    </row>
    <row r="8" spans="1:16" ht="12" customHeight="1">
      <c r="A8" s="59"/>
      <c r="B8" s="34"/>
      <c r="C8" s="726"/>
      <c r="D8" s="723"/>
      <c r="E8" s="724"/>
      <c r="F8" s="724"/>
      <c r="G8" s="724"/>
      <c r="H8" s="724"/>
      <c r="I8" s="724"/>
      <c r="J8" s="724"/>
      <c r="K8" s="724"/>
      <c r="L8" s="724"/>
      <c r="M8" s="724"/>
      <c r="N8" s="725"/>
      <c r="O8" s="36"/>
      <c r="P8" s="60"/>
    </row>
    <row r="9" spans="1:16" ht="12" customHeight="1">
      <c r="A9" s="59"/>
      <c r="B9" s="34"/>
      <c r="C9" s="692">
        <v>2</v>
      </c>
      <c r="D9" s="706" t="s">
        <v>32</v>
      </c>
      <c r="E9" s="707"/>
      <c r="F9" s="707"/>
      <c r="G9" s="707"/>
      <c r="H9" s="707"/>
      <c r="I9" s="707"/>
      <c r="J9" s="707"/>
      <c r="K9" s="707"/>
      <c r="L9" s="707"/>
      <c r="M9" s="707"/>
      <c r="N9" s="708"/>
      <c r="O9" s="36"/>
      <c r="P9" s="60"/>
    </row>
    <row r="10" spans="1:16" ht="12" customHeight="1">
      <c r="A10" s="59"/>
      <c r="B10" s="34"/>
      <c r="C10" s="726"/>
      <c r="D10" s="723"/>
      <c r="E10" s="724"/>
      <c r="F10" s="724"/>
      <c r="G10" s="724"/>
      <c r="H10" s="724"/>
      <c r="I10" s="724"/>
      <c r="J10" s="724"/>
      <c r="K10" s="724"/>
      <c r="L10" s="724"/>
      <c r="M10" s="724"/>
      <c r="N10" s="725"/>
      <c r="O10" s="36"/>
      <c r="P10" s="60"/>
    </row>
    <row r="11" spans="1:16" ht="12" customHeight="1">
      <c r="A11" s="59"/>
      <c r="B11" s="34"/>
      <c r="C11" s="692">
        <v>3</v>
      </c>
      <c r="D11" s="706" t="s">
        <v>34</v>
      </c>
      <c r="E11" s="707"/>
      <c r="F11" s="707"/>
      <c r="G11" s="707"/>
      <c r="H11" s="707"/>
      <c r="I11" s="707"/>
      <c r="J11" s="707"/>
      <c r="K11" s="707"/>
      <c r="L11" s="707"/>
      <c r="M11" s="707"/>
      <c r="N11" s="708"/>
      <c r="O11" s="36"/>
      <c r="P11" s="60"/>
    </row>
    <row r="12" spans="1:16" ht="12" customHeight="1" thickBot="1">
      <c r="A12" s="59"/>
      <c r="B12" s="34"/>
      <c r="C12" s="693"/>
      <c r="D12" s="709"/>
      <c r="E12" s="710"/>
      <c r="F12" s="710"/>
      <c r="G12" s="710"/>
      <c r="H12" s="710"/>
      <c r="I12" s="710"/>
      <c r="J12" s="710"/>
      <c r="K12" s="710"/>
      <c r="L12" s="710"/>
      <c r="M12" s="710"/>
      <c r="N12" s="711"/>
      <c r="O12" s="36"/>
      <c r="P12" s="60"/>
    </row>
    <row r="13" spans="1:16" ht="5.25" customHeight="1" thickTop="1">
      <c r="A13" s="59"/>
      <c r="B13" s="34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6"/>
      <c r="P13" s="60"/>
    </row>
    <row r="14" spans="1:16" ht="34.5" customHeight="1">
      <c r="A14" s="59"/>
      <c r="B14" s="34"/>
      <c r="C14" s="694" t="s">
        <v>308</v>
      </c>
      <c r="D14" s="694"/>
      <c r="E14" s="694"/>
      <c r="F14" s="694"/>
      <c r="G14" s="694"/>
      <c r="H14" s="694"/>
      <c r="I14" s="694"/>
      <c r="J14" s="694"/>
      <c r="K14" s="694"/>
      <c r="L14" s="694"/>
      <c r="M14" s="694"/>
      <c r="N14" s="694"/>
      <c r="O14" s="36"/>
      <c r="P14" s="60"/>
    </row>
    <row r="15" spans="1:16" ht="6" customHeight="1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1"/>
    </row>
    <row r="16" spans="1:16" ht="15" customHeight="1">
      <c r="A16" s="59"/>
      <c r="B16" s="50"/>
      <c r="C16" s="52">
        <v>6</v>
      </c>
      <c r="D16" s="203" t="str">
        <f>VLOOKUP(C16,' Datos de Organizadores '!A3:M14,11)</f>
        <v>10-11/07/2021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0"/>
      <c r="P16" s="60"/>
    </row>
    <row r="17" spans="1:16" ht="18" customHeight="1">
      <c r="A17" s="59"/>
      <c r="B17" s="50"/>
      <c r="C17" s="696" t="s">
        <v>27</v>
      </c>
      <c r="D17" s="697"/>
      <c r="E17" s="697"/>
      <c r="F17" s="697"/>
      <c r="G17" s="697"/>
      <c r="H17" s="697"/>
      <c r="I17" s="697"/>
      <c r="J17" s="697"/>
      <c r="K17" s="697"/>
      <c r="L17" s="697"/>
      <c r="M17" s="697"/>
      <c r="N17" s="698"/>
      <c r="O17" s="50"/>
      <c r="P17" s="60"/>
    </row>
    <row r="18" spans="1:16" ht="24.6" customHeight="1">
      <c r="A18" s="59"/>
      <c r="B18" s="712" t="str">
        <f>VLOOKUP(C16,' Datos de Organizadores '!A3:J14,2)</f>
        <v>VI Subida al Cerro de los Cañones</v>
      </c>
      <c r="C18" s="713"/>
      <c r="D18" s="713"/>
      <c r="E18" s="713"/>
      <c r="F18" s="713"/>
      <c r="G18" s="713"/>
      <c r="H18" s="713"/>
      <c r="I18" s="713"/>
      <c r="J18" s="713"/>
      <c r="K18" s="713"/>
      <c r="L18" s="713"/>
      <c r="M18" s="713"/>
      <c r="N18" s="713"/>
      <c r="O18" s="714"/>
      <c r="P18" s="60"/>
    </row>
    <row r="19" spans="1:16" ht="6" customHeight="1">
      <c r="A19" s="59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0"/>
    </row>
    <row r="20" spans="1:16" ht="18" customHeight="1">
      <c r="A20" s="59"/>
      <c r="B20" s="50"/>
      <c r="C20" s="702" t="s">
        <v>25</v>
      </c>
      <c r="D20" s="703"/>
      <c r="E20" s="703"/>
      <c r="F20" s="703"/>
      <c r="G20" s="703"/>
      <c r="H20" s="703"/>
      <c r="I20" s="703"/>
      <c r="J20" s="703"/>
      <c r="K20" s="703"/>
      <c r="L20" s="703"/>
      <c r="M20" s="703"/>
      <c r="N20" s="703"/>
      <c r="O20" s="50"/>
      <c r="P20" s="60"/>
    </row>
    <row r="21" spans="1:16" ht="18" customHeight="1">
      <c r="A21" s="59"/>
      <c r="B21" s="715" t="s">
        <v>49</v>
      </c>
      <c r="C21" s="57" t="s">
        <v>46</v>
      </c>
      <c r="D21" s="695" t="str">
        <f>VLOOKUP(C16,' Datos de Organizadores '!A3:J16,3)</f>
        <v>ESC. CERRO DE LOS CAÑONES</v>
      </c>
      <c r="E21" s="695"/>
      <c r="F21" s="695"/>
      <c r="G21" s="695"/>
      <c r="H21" s="695"/>
      <c r="I21" s="695"/>
      <c r="J21" s="695"/>
      <c r="K21" s="695"/>
      <c r="L21" s="695"/>
      <c r="M21" s="695"/>
      <c r="N21" s="695"/>
      <c r="O21" s="695"/>
      <c r="P21" s="60"/>
    </row>
    <row r="22" spans="1:16" ht="18" customHeight="1">
      <c r="A22" s="59"/>
      <c r="B22" s="715"/>
      <c r="C22" s="57" t="s">
        <v>2</v>
      </c>
      <c r="D22" s="695" t="str">
        <f>VLOOKUP(C16,' Datos de Organizadores '!A3:J16,4)</f>
        <v>CALLE HUERTOS, 47 , BAJO</v>
      </c>
      <c r="E22" s="695"/>
      <c r="F22" s="695"/>
      <c r="G22" s="695"/>
      <c r="H22" s="695"/>
      <c r="I22" s="695"/>
      <c r="J22" s="695"/>
      <c r="K22" s="695"/>
      <c r="L22" s="695"/>
      <c r="M22" s="695"/>
      <c r="N22" s="695"/>
      <c r="O22" s="695"/>
      <c r="P22" s="60"/>
    </row>
    <row r="23" spans="1:16" ht="18" customHeight="1">
      <c r="A23" s="59"/>
      <c r="B23" s="715"/>
      <c r="C23" s="57" t="s">
        <v>47</v>
      </c>
      <c r="D23" s="53" t="str">
        <f>VLOOKUP(C16,' Datos de Organizadores '!A3:J16,5)</f>
        <v>18420</v>
      </c>
      <c r="E23" s="55" t="s">
        <v>23</v>
      </c>
      <c r="F23" s="716" t="str">
        <f>VLOOKUP(C16,' Datos de Organizadores '!A3:J16,6)</f>
        <v>LANJARÓN</v>
      </c>
      <c r="G23" s="716"/>
      <c r="H23" s="716"/>
      <c r="I23" s="716"/>
      <c r="J23" s="716"/>
      <c r="K23" s="716"/>
      <c r="L23" s="716"/>
      <c r="M23" s="716"/>
      <c r="N23" s="716"/>
      <c r="O23" s="716"/>
      <c r="P23" s="60"/>
    </row>
    <row r="24" spans="1:16" ht="18" customHeight="1">
      <c r="A24" s="59"/>
      <c r="B24" s="715"/>
      <c r="C24" s="57" t="s">
        <v>30</v>
      </c>
      <c r="D24" s="716" t="str">
        <f>IF(VLOOKUP($C$16,' Datos de Organizadores '!$A$3:$J$16,7)&lt;&gt;0,"("&amp;(VLOOKUP($C$16,' Datos de Organizadores '!$A$3:$J$16,7)&amp;")"),"")</f>
        <v>(GRANADA)</v>
      </c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6"/>
      <c r="P24" s="60"/>
    </row>
    <row r="25" spans="1:16" ht="18" customHeight="1">
      <c r="A25" s="59"/>
      <c r="B25" s="715"/>
      <c r="C25" s="57" t="s">
        <v>19</v>
      </c>
      <c r="D25" s="54" t="str">
        <f>VLOOKUP(C16,' Datos de Organizadores '!A3:J16,8)</f>
        <v>958 772 150</v>
      </c>
      <c r="E25" s="56" t="s">
        <v>276</v>
      </c>
      <c r="F25" s="54">
        <f>VLOOKUP(C16,' Datos de Organizadores '!A3:J14,9)</f>
        <v>0</v>
      </c>
      <c r="G25" s="56" t="s">
        <v>20</v>
      </c>
      <c r="H25" s="704" t="str">
        <f>VLOOKUP(C16,' Datos de Organizadores '!A3:J16,10)</f>
        <v>inscripciones.subidalanjaron@gmail.com</v>
      </c>
      <c r="I25" s="705"/>
      <c r="J25" s="705"/>
      <c r="K25" s="705"/>
      <c r="L25" s="705"/>
      <c r="M25" s="705"/>
      <c r="N25" s="705"/>
      <c r="O25" s="705"/>
      <c r="P25" s="60"/>
    </row>
    <row r="26" spans="1:16" ht="6" customHeight="1">
      <c r="A26" s="5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60"/>
    </row>
    <row r="27" spans="1:16" ht="15.75" customHeight="1">
      <c r="A27" s="59"/>
      <c r="B27" s="50"/>
      <c r="C27" s="699" t="s">
        <v>17</v>
      </c>
      <c r="D27" s="700"/>
      <c r="E27" s="700"/>
      <c r="F27" s="700"/>
      <c r="G27" s="700"/>
      <c r="H27" s="700"/>
      <c r="I27" s="700"/>
      <c r="J27" s="700"/>
      <c r="K27" s="700"/>
      <c r="L27" s="700"/>
      <c r="M27" s="700"/>
      <c r="N27" s="701"/>
      <c r="O27" s="50"/>
      <c r="P27" s="60"/>
    </row>
    <row r="28" spans="1:16" ht="20.100000000000001" customHeight="1">
      <c r="A28" s="59"/>
      <c r="B28" s="683" t="s">
        <v>50</v>
      </c>
      <c r="C28" s="689" t="s">
        <v>18</v>
      </c>
      <c r="D28" s="689"/>
      <c r="E28" s="689"/>
      <c r="F28" s="689"/>
      <c r="G28" s="689"/>
      <c r="H28" s="689"/>
      <c r="I28" s="690"/>
      <c r="J28" s="691" t="s">
        <v>192</v>
      </c>
      <c r="K28" s="691"/>
      <c r="L28" s="691"/>
      <c r="M28" s="691" t="s">
        <v>193</v>
      </c>
      <c r="N28" s="691"/>
      <c r="O28" s="691"/>
      <c r="P28" s="60"/>
    </row>
    <row r="29" spans="1:16" ht="20.100000000000001" customHeight="1">
      <c r="A29" s="59"/>
      <c r="B29" s="683"/>
      <c r="C29" s="678" t="s">
        <v>227</v>
      </c>
      <c r="D29" s="679"/>
      <c r="E29" s="679"/>
      <c r="F29" s="679"/>
      <c r="G29" s="679"/>
      <c r="H29" s="679"/>
      <c r="I29" s="679"/>
      <c r="J29" s="685">
        <f>VLOOKUP($C$16,' Datos de Organizadores '!$A$3:$M$16,13)</f>
        <v>195</v>
      </c>
      <c r="K29" s="686"/>
      <c r="L29" s="686"/>
      <c r="M29" s="685">
        <f>Derechos1+50</f>
        <v>245</v>
      </c>
      <c r="N29" s="686"/>
      <c r="O29" s="686"/>
      <c r="P29" s="60"/>
    </row>
    <row r="30" spans="1:16" ht="18" hidden="1" customHeight="1">
      <c r="A30" s="59"/>
      <c r="B30" s="683"/>
      <c r="C30" s="680" t="s">
        <v>48</v>
      </c>
      <c r="D30" s="680"/>
      <c r="E30" s="680"/>
      <c r="F30" s="680"/>
      <c r="G30" s="680"/>
      <c r="H30" s="680"/>
      <c r="I30" s="680"/>
      <c r="J30" s="685">
        <v>0</v>
      </c>
      <c r="K30" s="686"/>
      <c r="L30" s="686"/>
      <c r="M30" s="686"/>
      <c r="N30" s="686"/>
      <c r="O30" s="686"/>
      <c r="P30" s="60"/>
    </row>
    <row r="31" spans="1:16" ht="18" customHeight="1">
      <c r="A31" s="59"/>
      <c r="B31" s="683"/>
      <c r="C31" s="680" t="s">
        <v>273</v>
      </c>
      <c r="D31" s="680"/>
      <c r="E31" s="680"/>
      <c r="F31" s="680"/>
      <c r="G31" s="680"/>
      <c r="H31" s="680"/>
      <c r="I31" s="680"/>
      <c r="J31" s="687">
        <f>VLOOKUP($C$16,' Datos de Organizadores '!$A$3:$M$16,12)</f>
        <v>44379</v>
      </c>
      <c r="K31" s="687"/>
      <c r="L31" s="688"/>
      <c r="M31" s="675"/>
      <c r="N31" s="676"/>
      <c r="O31" s="677"/>
      <c r="P31" s="60"/>
    </row>
    <row r="32" spans="1:16" ht="18" hidden="1" customHeight="1">
      <c r="A32" s="59"/>
      <c r="B32" s="683"/>
      <c r="C32" s="680"/>
      <c r="D32" s="680"/>
      <c r="E32" s="680"/>
      <c r="F32" s="680"/>
      <c r="G32" s="680"/>
      <c r="H32" s="680"/>
      <c r="I32" s="680"/>
      <c r="J32" s="684">
        <v>0</v>
      </c>
      <c r="K32" s="684"/>
      <c r="L32" s="685"/>
      <c r="M32" s="675"/>
      <c r="N32" s="676"/>
      <c r="O32" s="677"/>
      <c r="P32" s="60"/>
    </row>
    <row r="33" spans="1:16" ht="6.75" customHeight="1">
      <c r="A33" s="59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0"/>
    </row>
    <row r="34" spans="1:16" ht="20.100000000000001" customHeight="1">
      <c r="A34" s="59"/>
      <c r="B34" s="681" t="s">
        <v>51</v>
      </c>
      <c r="C34" s="682"/>
      <c r="D34" s="682"/>
      <c r="E34" s="682"/>
      <c r="F34" s="682"/>
      <c r="G34" s="682"/>
      <c r="H34" s="82" t="s">
        <v>269</v>
      </c>
      <c r="I34" s="673" t="s">
        <v>272</v>
      </c>
      <c r="J34" s="674"/>
      <c r="K34" s="83" t="s">
        <v>271</v>
      </c>
      <c r="L34" s="673" t="s">
        <v>270</v>
      </c>
      <c r="M34" s="674"/>
      <c r="N34" s="674"/>
      <c r="O34" s="674"/>
      <c r="P34" s="60"/>
    </row>
  </sheetData>
  <mergeCells count="39">
    <mergeCell ref="E2:O3"/>
    <mergeCell ref="B3:C3"/>
    <mergeCell ref="B5:O5"/>
    <mergeCell ref="D9:N10"/>
    <mergeCell ref="C9:C10"/>
    <mergeCell ref="D7:N8"/>
    <mergeCell ref="C7:C8"/>
    <mergeCell ref="C28:I28"/>
    <mergeCell ref="M28:O28"/>
    <mergeCell ref="C11:C12"/>
    <mergeCell ref="C14:N14"/>
    <mergeCell ref="D21:O21"/>
    <mergeCell ref="C17:N17"/>
    <mergeCell ref="C27:N27"/>
    <mergeCell ref="C20:N20"/>
    <mergeCell ref="D22:O22"/>
    <mergeCell ref="H25:O25"/>
    <mergeCell ref="D11:N12"/>
    <mergeCell ref="B18:O18"/>
    <mergeCell ref="B21:B25"/>
    <mergeCell ref="J28:L28"/>
    <mergeCell ref="D24:O24"/>
    <mergeCell ref="F23:O23"/>
    <mergeCell ref="I34:J34"/>
    <mergeCell ref="M32:O32"/>
    <mergeCell ref="C29:I29"/>
    <mergeCell ref="C30:I30"/>
    <mergeCell ref="L34:O34"/>
    <mergeCell ref="B34:G34"/>
    <mergeCell ref="B28:B32"/>
    <mergeCell ref="C32:I32"/>
    <mergeCell ref="J32:L32"/>
    <mergeCell ref="M30:O30"/>
    <mergeCell ref="C31:I31"/>
    <mergeCell ref="J29:L29"/>
    <mergeCell ref="M29:O29"/>
    <mergeCell ref="M31:O31"/>
    <mergeCell ref="J30:L30"/>
    <mergeCell ref="J31:L31"/>
  </mergeCells>
  <phoneticPr fontId="23" type="noConversion"/>
  <dataValidations disablePrompts="1" count="4">
    <dataValidation type="textLength" operator="equal" showInputMessage="1" showErrorMessage="1" errorTitle="Cuenta bancaria del Organizador" error="El código del Banco debe de tener una longitud de 4 caracteres" sqref="H34">
      <formula1>4</formula1>
    </dataValidation>
    <dataValidation type="textLength" operator="equal" showInputMessage="1" showErrorMessage="1" errorTitle="Cuenta bancaria del Organizador" error="El código de Oficina debe de tener una longitud de 4 caracteres" sqref="I34:J34">
      <formula1>4</formula1>
    </dataValidation>
    <dataValidation type="textLength" operator="equal" allowBlank="1" showInputMessage="1" showErrorMessage="1" errorTitle="Cuenta bancaria del Organizador" error="Teclee los dígitos de verificación del C.C.C. (2 caracteres)" sqref="K34">
      <formula1>2</formula1>
    </dataValidation>
    <dataValidation type="textLength" operator="equal" allowBlank="1" showInputMessage="1" showErrorMessage="1" errorTitle="Cuenta bancaria del Organizador" error="El número de la cuenta debe de tener una longitud de 10 caracteres" sqref="L34:O34">
      <formula1>10</formula1>
    </dataValidation>
  </dataValidations>
  <hyperlinks>
    <hyperlink ref="H25" r:id="rId1" display="acgibralfaro@outlook.com"/>
  </hyperlinks>
  <printOptions horizontalCentered="1" verticalCentered="1"/>
  <pageMargins left="0.39370078740157483" right="0.39370078740157483" top="0.98425196850393704" bottom="0.98425196850393704" header="0" footer="0"/>
  <pageSetup paperSize="9" orientation="landscape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8" r:id="rId4" name="Lista desplegable 10">
              <controlPr defaultSize="0" print="0" autoLine="0" autoPict="0">
                <anchor moveWithCells="1">
                  <from>
                    <xdr:col>248</xdr:col>
                    <xdr:colOff>0</xdr:colOff>
                    <xdr:row>15</xdr:row>
                    <xdr:rowOff>0</xdr:rowOff>
                  </from>
                  <to>
                    <xdr:col>249</xdr:col>
                    <xdr:colOff>0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autoPageBreaks="0"/>
  </sheetPr>
  <dimension ref="A1:X69"/>
  <sheetViews>
    <sheetView topLeftCell="C1" zoomScaleNormal="100" workbookViewId="0">
      <selection activeCell="R33" sqref="R33"/>
    </sheetView>
  </sheetViews>
  <sheetFormatPr baseColWidth="10" defaultRowHeight="12.75"/>
  <cols>
    <col min="1" max="1" width="3.7109375" style="2" customWidth="1"/>
    <col min="2" max="2" width="31" style="1" customWidth="1"/>
    <col min="3" max="3" width="29" style="1" customWidth="1"/>
    <col min="4" max="4" width="30.28515625" style="1" customWidth="1"/>
    <col min="5" max="5" width="6.85546875" style="2" bestFit="1" customWidth="1"/>
    <col min="6" max="6" width="17.42578125" style="1" customWidth="1"/>
    <col min="7" max="7" width="10.42578125" style="200" customWidth="1"/>
    <col min="8" max="9" width="13.7109375" style="200" customWidth="1"/>
    <col min="10" max="10" width="30.85546875" style="200" customWidth="1"/>
    <col min="11" max="11" width="12.7109375" customWidth="1"/>
    <col min="12" max="12" width="25.42578125" bestFit="1" customWidth="1"/>
    <col min="13" max="13" width="13.28515625" customWidth="1"/>
    <col min="14" max="14" width="12.28515625" bestFit="1" customWidth="1"/>
    <col min="15" max="15" width="5.42578125" bestFit="1" customWidth="1"/>
    <col min="16" max="16" width="16.42578125" style="45" customWidth="1"/>
    <col min="17" max="17" width="11.7109375" style="46" customWidth="1"/>
    <col min="18" max="19" width="11.7109375" style="45" customWidth="1"/>
    <col min="20" max="21" width="11.7109375" customWidth="1"/>
    <col min="22" max="22" width="11.42578125" style="177" customWidth="1"/>
    <col min="23" max="23" width="12.28515625" style="177" bestFit="1" customWidth="1"/>
  </cols>
  <sheetData>
    <row r="1" spans="1:23" ht="30" customHeight="1">
      <c r="A1" s="731" t="s">
        <v>35</v>
      </c>
      <c r="B1" s="731"/>
      <c r="C1" s="731"/>
      <c r="D1" s="731"/>
      <c r="E1" s="731"/>
      <c r="F1" s="731"/>
      <c r="G1" s="731"/>
      <c r="H1" s="731"/>
      <c r="I1" s="731"/>
      <c r="J1" s="731"/>
      <c r="K1" s="732" t="s">
        <v>172</v>
      </c>
      <c r="L1" s="733"/>
      <c r="M1" s="734"/>
      <c r="N1" s="103"/>
      <c r="O1" s="103"/>
    </row>
    <row r="2" spans="1:23" s="3" customFormat="1" ht="18" customHeight="1">
      <c r="A2" s="196" t="s">
        <v>26</v>
      </c>
      <c r="B2" s="196" t="s">
        <v>27</v>
      </c>
      <c r="C2" s="196" t="s">
        <v>28</v>
      </c>
      <c r="D2" s="196" t="s">
        <v>2</v>
      </c>
      <c r="E2" s="196" t="s">
        <v>29</v>
      </c>
      <c r="F2" s="196" t="s">
        <v>22</v>
      </c>
      <c r="G2" s="199" t="s">
        <v>30</v>
      </c>
      <c r="H2" s="199" t="s">
        <v>19</v>
      </c>
      <c r="I2" s="199" t="s">
        <v>24</v>
      </c>
      <c r="J2" s="199" t="s">
        <v>31</v>
      </c>
      <c r="K2" s="196" t="s">
        <v>191</v>
      </c>
      <c r="L2" s="196" t="s">
        <v>192</v>
      </c>
      <c r="M2" s="196" t="s">
        <v>309</v>
      </c>
      <c r="N2" s="104"/>
      <c r="O2" s="104"/>
      <c r="P2" s="47"/>
      <c r="Q2" s="48"/>
      <c r="R2" s="47"/>
      <c r="S2" s="47"/>
      <c r="V2" s="178"/>
      <c r="W2" s="178"/>
    </row>
    <row r="3" spans="1:23" s="195" customFormat="1" ht="15.75" customHeight="1">
      <c r="A3" s="192">
        <v>1</v>
      </c>
      <c r="B3" s="213" t="s">
        <v>466</v>
      </c>
      <c r="C3" s="213" t="s">
        <v>467</v>
      </c>
      <c r="D3" s="213" t="s">
        <v>468</v>
      </c>
      <c r="E3" s="213"/>
      <c r="F3" s="222" t="s">
        <v>469</v>
      </c>
      <c r="G3" s="213" t="s">
        <v>317</v>
      </c>
      <c r="H3" s="246" t="s">
        <v>470</v>
      </c>
      <c r="I3" s="213"/>
      <c r="J3" s="213" t="s">
        <v>471</v>
      </c>
      <c r="K3" s="228" t="s">
        <v>511</v>
      </c>
      <c r="L3" s="201">
        <v>44267</v>
      </c>
      <c r="M3" s="194">
        <v>195</v>
      </c>
      <c r="N3" s="191"/>
      <c r="O3" s="191"/>
      <c r="P3" s="190">
        <f>' Derechos de Inscripción '!C16</f>
        <v>6</v>
      </c>
      <c r="Q3" s="190" t="s">
        <v>40</v>
      </c>
      <c r="R3" s="190"/>
      <c r="S3" s="190"/>
    </row>
    <row r="4" spans="1:23" s="195" customFormat="1" ht="15.75" customHeight="1">
      <c r="A4" s="192">
        <v>2</v>
      </c>
      <c r="B4" s="213" t="s">
        <v>448</v>
      </c>
      <c r="C4" s="213" t="s">
        <v>365</v>
      </c>
      <c r="D4" s="213" t="s">
        <v>366</v>
      </c>
      <c r="E4" s="213">
        <v>23680</v>
      </c>
      <c r="F4" s="222" t="s">
        <v>367</v>
      </c>
      <c r="G4" s="213" t="s">
        <v>368</v>
      </c>
      <c r="H4" s="213">
        <v>615050713</v>
      </c>
      <c r="I4" s="213">
        <v>953582704</v>
      </c>
      <c r="J4" s="213" t="s">
        <v>369</v>
      </c>
      <c r="K4" s="228" t="s">
        <v>512</v>
      </c>
      <c r="L4" s="201">
        <v>44316</v>
      </c>
      <c r="M4" s="194">
        <v>195</v>
      </c>
      <c r="N4" s="191"/>
      <c r="O4" s="191"/>
      <c r="P4" s="192">
        <v>1</v>
      </c>
      <c r="Q4" s="190" t="s">
        <v>41</v>
      </c>
      <c r="R4" s="190">
        <v>0</v>
      </c>
      <c r="S4" s="190"/>
      <c r="T4" s="195" t="str">
        <f>IF(Blanco=TRUE,"¡¡¡ ATENCIÓN !!! DATOS OCULTOS","ESTADO NORMAL (Todos los datos visibles)")</f>
        <v>ESTADO NORMAL (Todos los datos visibles)</v>
      </c>
    </row>
    <row r="5" spans="1:23" s="195" customFormat="1" ht="15.75" customHeight="1">
      <c r="A5" s="192">
        <v>3</v>
      </c>
      <c r="B5" s="222" t="s">
        <v>522</v>
      </c>
      <c r="C5" s="222" t="s">
        <v>313</v>
      </c>
      <c r="D5" s="223" t="s">
        <v>314</v>
      </c>
      <c r="E5" s="224" t="s">
        <v>315</v>
      </c>
      <c r="F5" s="222" t="s">
        <v>316</v>
      </c>
      <c r="G5" s="222" t="s">
        <v>317</v>
      </c>
      <c r="H5" s="223" t="s">
        <v>321</v>
      </c>
      <c r="I5" s="225"/>
      <c r="J5" s="226" t="s">
        <v>318</v>
      </c>
      <c r="K5" s="227" t="s">
        <v>513</v>
      </c>
      <c r="L5" s="202">
        <v>44330</v>
      </c>
      <c r="M5" s="194">
        <v>195</v>
      </c>
      <c r="N5" s="191"/>
      <c r="O5" s="191"/>
      <c r="P5" s="190" t="b">
        <v>0</v>
      </c>
      <c r="Q5" s="190" t="s">
        <v>37</v>
      </c>
      <c r="R5" s="190" t="b">
        <f>IF(Blanco=TRUE,FALSE,IF(Shakedown=TRUE,#N/A,FALSE))</f>
        <v>0</v>
      </c>
      <c r="S5" s="245"/>
      <c r="T5" s="195" t="str">
        <f>IF(Blanco=TRUE,"Desactive la casilla para mostrarlos e imprimirlos","Active la casilla para imprimir un Boletín de Inscripción vacío")</f>
        <v>Active la casilla para imprimir un Boletín de Inscripción vacío</v>
      </c>
    </row>
    <row r="6" spans="1:23" s="195" customFormat="1" ht="15.75" customHeight="1">
      <c r="A6" s="192">
        <v>4</v>
      </c>
      <c r="B6" s="222" t="s">
        <v>449</v>
      </c>
      <c r="C6" s="222" t="s">
        <v>370</v>
      </c>
      <c r="D6" s="223" t="s">
        <v>444</v>
      </c>
      <c r="E6" s="224" t="s">
        <v>371</v>
      </c>
      <c r="F6" s="222" t="s">
        <v>372</v>
      </c>
      <c r="G6" s="222" t="s">
        <v>320</v>
      </c>
      <c r="H6" s="229">
        <v>671885076</v>
      </c>
      <c r="I6" s="222"/>
      <c r="J6" s="226" t="s">
        <v>373</v>
      </c>
      <c r="K6" s="228" t="s">
        <v>517</v>
      </c>
      <c r="L6" s="202">
        <v>44344</v>
      </c>
      <c r="M6" s="194">
        <v>195</v>
      </c>
      <c r="N6" s="191"/>
      <c r="O6" s="191"/>
      <c r="P6" s="190"/>
      <c r="Q6" s="190"/>
      <c r="R6" s="190"/>
      <c r="S6" s="190"/>
    </row>
    <row r="7" spans="1:23" s="195" customFormat="1" ht="15.75" customHeight="1">
      <c r="A7" s="192">
        <v>5</v>
      </c>
      <c r="B7" s="222" t="s">
        <v>450</v>
      </c>
      <c r="C7" s="222" t="s">
        <v>374</v>
      </c>
      <c r="D7" s="222" t="s">
        <v>375</v>
      </c>
      <c r="E7" s="224" t="s">
        <v>376</v>
      </c>
      <c r="F7" s="222" t="s">
        <v>377</v>
      </c>
      <c r="G7" s="222" t="s">
        <v>378</v>
      </c>
      <c r="H7" s="230" t="s">
        <v>379</v>
      </c>
      <c r="I7" s="225"/>
      <c r="J7" s="212" t="s">
        <v>380</v>
      </c>
      <c r="K7" s="228" t="s">
        <v>518</v>
      </c>
      <c r="L7" s="202">
        <v>44358</v>
      </c>
      <c r="M7" s="194">
        <v>195</v>
      </c>
      <c r="N7" s="191"/>
      <c r="O7" s="191"/>
      <c r="P7" s="190" t="b">
        <v>0</v>
      </c>
      <c r="Q7" s="190" t="s">
        <v>38</v>
      </c>
      <c r="R7" s="190" t="b">
        <f>IF(Blanco=TRUE,FALSE,IF(Ouvreur=TRUE,#N/A,FALSE))</f>
        <v>0</v>
      </c>
      <c r="S7" s="190"/>
    </row>
    <row r="8" spans="1:23" s="195" customFormat="1" ht="15.75" customHeight="1">
      <c r="A8" s="192">
        <v>6</v>
      </c>
      <c r="B8" s="222" t="s">
        <v>452</v>
      </c>
      <c r="C8" s="222" t="s">
        <v>386</v>
      </c>
      <c r="D8" s="223" t="s">
        <v>387</v>
      </c>
      <c r="E8" s="224" t="s">
        <v>388</v>
      </c>
      <c r="F8" s="222" t="s">
        <v>389</v>
      </c>
      <c r="G8" s="222" t="s">
        <v>319</v>
      </c>
      <c r="H8" s="223" t="s">
        <v>390</v>
      </c>
      <c r="I8" s="225"/>
      <c r="J8" s="212" t="s">
        <v>443</v>
      </c>
      <c r="K8" s="228" t="s">
        <v>519</v>
      </c>
      <c r="L8" s="202">
        <v>44379</v>
      </c>
      <c r="M8" s="194">
        <v>195</v>
      </c>
      <c r="N8" s="191"/>
      <c r="O8" s="191"/>
      <c r="P8" s="190" t="b">
        <v>0</v>
      </c>
      <c r="Q8" s="190" t="s">
        <v>39</v>
      </c>
      <c r="R8" s="190" t="b">
        <f>IF(Blanco=TRUE,FALSE,IF(Auxiliar=TRUE,#N/A,FALSE))</f>
        <v>0</v>
      </c>
      <c r="S8" s="190"/>
    </row>
    <row r="9" spans="1:23" s="195" customFormat="1" ht="15.75" customHeight="1">
      <c r="A9" s="192">
        <v>7</v>
      </c>
      <c r="B9" s="213" t="s">
        <v>451</v>
      </c>
      <c r="C9" s="213" t="s">
        <v>381</v>
      </c>
      <c r="D9" s="213" t="s">
        <v>382</v>
      </c>
      <c r="E9" s="213">
        <v>29566</v>
      </c>
      <c r="F9" s="213" t="s">
        <v>383</v>
      </c>
      <c r="G9" s="213" t="s">
        <v>378</v>
      </c>
      <c r="H9" s="213" t="s">
        <v>384</v>
      </c>
      <c r="I9" s="213"/>
      <c r="J9" s="212" t="s">
        <v>385</v>
      </c>
      <c r="K9" s="227" t="s">
        <v>520</v>
      </c>
      <c r="L9" s="201">
        <v>44435</v>
      </c>
      <c r="M9" s="194">
        <v>195</v>
      </c>
      <c r="N9" s="193"/>
      <c r="O9" s="193"/>
      <c r="P9" s="190" t="b">
        <v>0</v>
      </c>
      <c r="Q9" s="190" t="s">
        <v>233</v>
      </c>
      <c r="R9" s="190" t="b">
        <f>IF(Blanco=TRUE,FALSE,IF(Trofeo7=TRUE,#N/A,FALSE))</f>
        <v>0</v>
      </c>
      <c r="S9" s="190"/>
    </row>
    <row r="10" spans="1:23" s="195" customFormat="1" ht="15.75" customHeight="1">
      <c r="A10" s="192">
        <v>8</v>
      </c>
      <c r="B10" s="213" t="s">
        <v>453</v>
      </c>
      <c r="C10" s="232" t="s">
        <v>391</v>
      </c>
      <c r="D10" s="232" t="s">
        <v>392</v>
      </c>
      <c r="E10" s="232">
        <v>4700</v>
      </c>
      <c r="F10" s="232" t="s">
        <v>393</v>
      </c>
      <c r="G10" s="232" t="s">
        <v>216</v>
      </c>
      <c r="H10" s="232">
        <v>606430525</v>
      </c>
      <c r="I10" s="232"/>
      <c r="J10" s="233" t="s">
        <v>394</v>
      </c>
      <c r="K10" s="228" t="s">
        <v>521</v>
      </c>
      <c r="L10" s="202">
        <v>44456</v>
      </c>
      <c r="M10" s="194">
        <v>195</v>
      </c>
      <c r="N10" s="193"/>
      <c r="O10" s="193"/>
      <c r="P10" s="190" t="b">
        <v>1</v>
      </c>
      <c r="Q10" s="190" t="s">
        <v>234</v>
      </c>
      <c r="R10" s="190" t="e">
        <f>IF(Blanco=TRUE,FALSE,IF(Trofeo8=TRUE,#N/A,FALSE))</f>
        <v>#N/A</v>
      </c>
      <c r="S10" s="190"/>
    </row>
    <row r="11" spans="1:23" s="181" customFormat="1" ht="15.75" customHeight="1">
      <c r="A11" s="192">
        <v>9</v>
      </c>
      <c r="B11" s="222" t="s">
        <v>454</v>
      </c>
      <c r="C11" s="222" t="s">
        <v>313</v>
      </c>
      <c r="D11" s="223" t="s">
        <v>314</v>
      </c>
      <c r="E11" s="224" t="s">
        <v>315</v>
      </c>
      <c r="F11" s="222" t="s">
        <v>316</v>
      </c>
      <c r="G11" s="222" t="s">
        <v>317</v>
      </c>
      <c r="H11" s="223" t="s">
        <v>321</v>
      </c>
      <c r="I11" s="225"/>
      <c r="J11" s="226" t="s">
        <v>318</v>
      </c>
      <c r="K11" s="228" t="s">
        <v>523</v>
      </c>
      <c r="L11" s="201">
        <v>44470</v>
      </c>
      <c r="M11" s="194">
        <v>195</v>
      </c>
      <c r="N11" s="84"/>
      <c r="O11" s="84"/>
      <c r="P11" s="188" t="b">
        <v>0</v>
      </c>
      <c r="Q11" s="187" t="s">
        <v>169</v>
      </c>
      <c r="R11" s="188" t="b">
        <f>IF(Blanco=TRUE,FALSE,IF(Trofeo9=TRUE,#N/A,FALSE))</f>
        <v>0</v>
      </c>
      <c r="S11" s="188"/>
      <c r="V11" s="189"/>
      <c r="W11" s="189"/>
    </row>
    <row r="12" spans="1:23" ht="15.75" customHeight="1">
      <c r="A12" s="192">
        <v>10</v>
      </c>
      <c r="B12" s="222" t="s">
        <v>455</v>
      </c>
      <c r="C12" s="222" t="s">
        <v>395</v>
      </c>
      <c r="D12" s="222" t="s">
        <v>396</v>
      </c>
      <c r="E12" s="234" t="s">
        <v>397</v>
      </c>
      <c r="F12" s="222" t="s">
        <v>398</v>
      </c>
      <c r="G12" s="222" t="s">
        <v>216</v>
      </c>
      <c r="H12" s="234">
        <v>678313106</v>
      </c>
      <c r="I12" s="234"/>
      <c r="J12" s="226" t="s">
        <v>399</v>
      </c>
      <c r="K12" s="228" t="s">
        <v>524</v>
      </c>
      <c r="L12" s="201">
        <v>44484</v>
      </c>
      <c r="M12" s="194">
        <v>195</v>
      </c>
      <c r="N12" s="84"/>
      <c r="O12" s="84"/>
      <c r="P12" s="45" t="b">
        <v>0</v>
      </c>
      <c r="Q12" s="46" t="s">
        <v>170</v>
      </c>
      <c r="R12" s="45" t="b">
        <f>IF(Blanco=TRUE,FALSE,IF(Trofeo10=TRUE,#N/A,FALSE))</f>
        <v>0</v>
      </c>
    </row>
    <row r="13" spans="1:23" ht="15">
      <c r="A13" s="192">
        <v>11</v>
      </c>
      <c r="B13" s="213" t="s">
        <v>457</v>
      </c>
      <c r="C13" s="222" t="s">
        <v>313</v>
      </c>
      <c r="D13" s="223" t="s">
        <v>314</v>
      </c>
      <c r="E13" s="224" t="s">
        <v>315</v>
      </c>
      <c r="F13" s="222" t="s">
        <v>316</v>
      </c>
      <c r="G13" s="222" t="s">
        <v>317</v>
      </c>
      <c r="H13" s="223" t="s">
        <v>321</v>
      </c>
      <c r="I13" s="225"/>
      <c r="J13" s="226" t="s">
        <v>318</v>
      </c>
      <c r="K13" s="228" t="s">
        <v>525</v>
      </c>
      <c r="L13" s="201">
        <v>44498</v>
      </c>
      <c r="M13" s="194">
        <v>195</v>
      </c>
      <c r="P13" s="45" t="b">
        <v>0</v>
      </c>
      <c r="Q13" s="46" t="s">
        <v>42</v>
      </c>
      <c r="R13" s="45" t="b">
        <f>IF(Blanco=TRUE,FALSE,IF(España=TRUE,#N/A,FALSE))</f>
        <v>0</v>
      </c>
    </row>
    <row r="14" spans="1:23" ht="15">
      <c r="A14" s="2">
        <v>12</v>
      </c>
      <c r="B14" s="222" t="s">
        <v>456</v>
      </c>
      <c r="C14" s="222" t="s">
        <v>400</v>
      </c>
      <c r="D14" s="235" t="s">
        <v>401</v>
      </c>
      <c r="E14" s="224" t="s">
        <v>402</v>
      </c>
      <c r="F14" s="222" t="s">
        <v>403</v>
      </c>
      <c r="G14" s="222" t="s">
        <v>320</v>
      </c>
      <c r="H14" s="235">
        <v>610016535</v>
      </c>
      <c r="I14" s="225"/>
      <c r="J14" s="236" t="s">
        <v>404</v>
      </c>
      <c r="K14" s="228" t="s">
        <v>526</v>
      </c>
      <c r="L14" s="201">
        <v>44512</v>
      </c>
      <c r="M14" s="194">
        <v>195</v>
      </c>
      <c r="P14" s="45" t="b">
        <v>0</v>
      </c>
      <c r="Q14" s="46" t="s">
        <v>43</v>
      </c>
      <c r="R14" s="45" t="b">
        <f>IF(Blanco=TRUE,FALSE,IF(Autonomico=TRUE,#N/A,FALSE))</f>
        <v>0</v>
      </c>
    </row>
    <row r="15" spans="1:23">
      <c r="A15" s="2">
        <v>13</v>
      </c>
      <c r="P15" s="45" t="b">
        <v>0</v>
      </c>
      <c r="Q15" s="46" t="s">
        <v>44</v>
      </c>
      <c r="R15" s="45" t="b">
        <f>IF(Blanco=TRUE,FALSE,IF(Clasicos=TRUE,#N/A,FALSE))</f>
        <v>0</v>
      </c>
    </row>
    <row r="16" spans="1:23">
      <c r="A16" s="2">
        <v>14</v>
      </c>
      <c r="P16" s="117" t="b">
        <v>0</v>
      </c>
      <c r="Q16" s="46" t="s">
        <v>56</v>
      </c>
    </row>
    <row r="17" spans="2:24">
      <c r="P17" s="45" t="b">
        <v>0</v>
      </c>
      <c r="Q17" s="46" t="s">
        <v>171</v>
      </c>
      <c r="R17" s="45" t="str">
        <f>IF(IVA=TRUE,16/100,"")</f>
        <v/>
      </c>
    </row>
    <row r="18" spans="2:24">
      <c r="P18" s="45">
        <v>2</v>
      </c>
      <c r="Q18" s="46" t="s">
        <v>45</v>
      </c>
    </row>
    <row r="20" spans="2:24">
      <c r="P20" s="45">
        <v>1</v>
      </c>
      <c r="Q20" s="46">
        <v>1</v>
      </c>
      <c r="R20" s="45" t="s">
        <v>197</v>
      </c>
      <c r="T20" t="s">
        <v>202</v>
      </c>
    </row>
    <row r="21" spans="2:24">
      <c r="Q21" s="46">
        <v>2</v>
      </c>
      <c r="R21" s="45" t="s">
        <v>198</v>
      </c>
      <c r="T21" t="s">
        <v>203</v>
      </c>
    </row>
    <row r="22" spans="2:24">
      <c r="Q22" s="46">
        <v>3</v>
      </c>
      <c r="R22" s="45" t="s">
        <v>199</v>
      </c>
      <c r="T22" t="s">
        <v>204</v>
      </c>
    </row>
    <row r="23" spans="2:24">
      <c r="Q23" s="46">
        <v>4</v>
      </c>
      <c r="R23" s="45" t="s">
        <v>200</v>
      </c>
      <c r="T23" t="s">
        <v>205</v>
      </c>
    </row>
    <row r="24" spans="2:24">
      <c r="Q24" s="46">
        <v>5</v>
      </c>
      <c r="R24" s="45" t="s">
        <v>201</v>
      </c>
      <c r="T24" t="s">
        <v>206</v>
      </c>
    </row>
    <row r="27" spans="2:24">
      <c r="N27" s="110">
        <v>2</v>
      </c>
      <c r="O27" s="110" t="s">
        <v>218</v>
      </c>
      <c r="P27" s="110"/>
    </row>
    <row r="28" spans="2:24">
      <c r="N28" s="118"/>
      <c r="O28" s="116"/>
      <c r="P28" s="118"/>
    </row>
    <row r="29" spans="2:24">
      <c r="N29" s="118"/>
      <c r="O29" s="116"/>
      <c r="P29" s="118"/>
      <c r="V29" s="179" t="s">
        <v>288</v>
      </c>
      <c r="W29" s="126">
        <v>1</v>
      </c>
      <c r="X29" s="129"/>
    </row>
    <row r="30" spans="2:24" ht="15">
      <c r="B30" s="213" t="s">
        <v>448</v>
      </c>
      <c r="C30" s="213" t="s">
        <v>365</v>
      </c>
      <c r="D30" s="213" t="s">
        <v>366</v>
      </c>
      <c r="E30" s="213">
        <v>23680</v>
      </c>
      <c r="F30" s="222" t="s">
        <v>367</v>
      </c>
      <c r="G30" s="213" t="s">
        <v>368</v>
      </c>
      <c r="H30" s="213">
        <v>615050713</v>
      </c>
      <c r="I30" s="213">
        <v>953582704</v>
      </c>
      <c r="J30" s="213" t="s">
        <v>369</v>
      </c>
      <c r="K30" s="228" t="s">
        <v>514</v>
      </c>
      <c r="L30" s="201">
        <v>44317</v>
      </c>
      <c r="M30" s="194">
        <v>195</v>
      </c>
      <c r="P30" s="111" t="s">
        <v>14</v>
      </c>
      <c r="Q30" s="183" t="s">
        <v>14</v>
      </c>
      <c r="R30" s="45" t="s">
        <v>506</v>
      </c>
      <c r="V30" s="129">
        <v>1</v>
      </c>
      <c r="W30" s="219" t="s">
        <v>300</v>
      </c>
      <c r="X30" s="126"/>
    </row>
    <row r="31" spans="2:24">
      <c r="P31" s="115">
        <v>1</v>
      </c>
      <c r="Q31" s="184" t="str">
        <f>VLOOKUP(P31,K41:M60,3)</f>
        <v xml:space="preserve"> </v>
      </c>
      <c r="R31" s="251">
        <f>' Boletín de Inscripción '!$AA$60</f>
        <v>0</v>
      </c>
      <c r="V31" s="129">
        <v>2</v>
      </c>
      <c r="W31" s="129" t="s">
        <v>290</v>
      </c>
      <c r="X31" s="129" t="s">
        <v>213</v>
      </c>
    </row>
    <row r="32" spans="2:24">
      <c r="P32" s="182" t="s">
        <v>281</v>
      </c>
      <c r="R32" s="45" t="str">
        <f>IF(R31&lt;=49,"AGRUPACIÓN I",IF(R31&lt;=89,"AGRUPACIÓN II",IF(R31&lt;=119,"AGRUPACIÓN III",IF(R31&lt;=149,"AGRUPACIÓN IV",IF(R31&lt;=179,"AGRUPACIÓN V",IF(R31&lt;=209,"AGRUPACIÓN VI",IF(R31&lt;=229,"AGRUPACIÓN VII",IF(R31&lt;=279,"AGRUPACIÓN VIII",IF(R31&lt;=269,"AGRUPACIÓN IX","AGRUPACIÓN X")))))))))</f>
        <v>AGRUPACIÓN I</v>
      </c>
      <c r="V32" s="129">
        <v>3</v>
      </c>
      <c r="W32" s="129" t="s">
        <v>291</v>
      </c>
      <c r="X32" s="129" t="s">
        <v>212</v>
      </c>
    </row>
    <row r="33" spans="2:24" ht="15">
      <c r="B33" s="213" t="s">
        <v>451</v>
      </c>
      <c r="C33" s="213" t="s">
        <v>381</v>
      </c>
      <c r="D33" s="213" t="s">
        <v>382</v>
      </c>
      <c r="E33" s="213">
        <v>29566</v>
      </c>
      <c r="F33" s="213" t="s">
        <v>383</v>
      </c>
      <c r="G33" s="213" t="s">
        <v>378</v>
      </c>
      <c r="H33" s="213" t="s">
        <v>384</v>
      </c>
      <c r="I33" s="213"/>
      <c r="J33" s="212" t="s">
        <v>385</v>
      </c>
      <c r="K33" s="227" t="s">
        <v>515</v>
      </c>
      <c r="L33" s="201">
        <v>44366</v>
      </c>
      <c r="M33" s="194">
        <v>195</v>
      </c>
      <c r="P33" s="182">
        <f>VLOOKUP(P31,K41:O60,4)</f>
        <v>0</v>
      </c>
      <c r="V33" s="129">
        <v>4</v>
      </c>
      <c r="W33" s="129" t="s">
        <v>292</v>
      </c>
      <c r="X33" s="129" t="s">
        <v>286</v>
      </c>
    </row>
    <row r="34" spans="2:24">
      <c r="P34" s="125" t="s">
        <v>305</v>
      </c>
      <c r="V34" s="129">
        <v>5</v>
      </c>
      <c r="W34" s="129" t="s">
        <v>293</v>
      </c>
      <c r="X34" s="129" t="s">
        <v>287</v>
      </c>
    </row>
    <row r="35" spans="2:24" ht="15">
      <c r="B35" s="222" t="s">
        <v>464</v>
      </c>
      <c r="C35" s="222" t="s">
        <v>458</v>
      </c>
      <c r="D35" s="222" t="s">
        <v>459</v>
      </c>
      <c r="E35" s="224" t="s">
        <v>460</v>
      </c>
      <c r="F35" s="222" t="s">
        <v>367</v>
      </c>
      <c r="G35" s="222" t="s">
        <v>368</v>
      </c>
      <c r="H35" s="231" t="s">
        <v>461</v>
      </c>
      <c r="I35" s="231" t="s">
        <v>462</v>
      </c>
      <c r="J35" s="198" t="s">
        <v>463</v>
      </c>
      <c r="K35" s="228" t="s">
        <v>516</v>
      </c>
      <c r="L35" s="202">
        <v>44436</v>
      </c>
      <c r="M35" s="194">
        <v>195</v>
      </c>
      <c r="P35" s="129">
        <f>IF(cc&lt;=1400,1,IF(cc&lt;=1600,2,IF(cc&lt;=2000,3,IF(cc&lt;=3500,4,5))))</f>
        <v>1</v>
      </c>
      <c r="V35" s="129">
        <v>6</v>
      </c>
      <c r="W35" s="129" t="s">
        <v>294</v>
      </c>
      <c r="X35" s="129" t="s">
        <v>202</v>
      </c>
    </row>
    <row r="36" spans="2:24" ht="15">
      <c r="B36" s="213"/>
      <c r="C36" s="222"/>
      <c r="D36" s="223"/>
      <c r="E36" s="224"/>
      <c r="F36" s="222"/>
      <c r="G36" s="222"/>
      <c r="H36" s="223"/>
      <c r="I36" s="225"/>
      <c r="J36" s="226"/>
      <c r="K36" s="228"/>
      <c r="P36" s="125" t="s">
        <v>306</v>
      </c>
      <c r="V36" s="129">
        <v>7</v>
      </c>
      <c r="W36" s="129" t="s">
        <v>295</v>
      </c>
      <c r="X36" s="129" t="s">
        <v>203</v>
      </c>
    </row>
    <row r="37" spans="2:24" ht="15">
      <c r="B37" s="222"/>
      <c r="C37" s="222"/>
      <c r="D37" s="235"/>
      <c r="E37" s="224"/>
      <c r="F37" s="222"/>
      <c r="G37" s="222"/>
      <c r="H37" s="235"/>
      <c r="I37" s="225"/>
      <c r="J37" s="236"/>
      <c r="K37" s="228"/>
      <c r="P37" s="129">
        <f>DIVISION</f>
        <v>1</v>
      </c>
      <c r="Q37" s="46">
        <f>IF(AGRUP="AGRUPACIÓN I",IF(cc&lt;=1400,1,2),IF(AGRUP="AGRUPACIÓN III",IF(cc&lt;=2000,1,2),DIVISION))</f>
        <v>1</v>
      </c>
      <c r="V37" s="129">
        <v>8</v>
      </c>
      <c r="W37" s="129" t="s">
        <v>296</v>
      </c>
      <c r="X37" s="129" t="s">
        <v>205</v>
      </c>
    </row>
    <row r="38" spans="2:24">
      <c r="P38" s="129" t="s">
        <v>226</v>
      </c>
      <c r="T38" s="81"/>
      <c r="V38" s="129">
        <v>9</v>
      </c>
      <c r="W38" s="129" t="s">
        <v>297</v>
      </c>
      <c r="X38" s="129" t="s">
        <v>219</v>
      </c>
    </row>
    <row r="39" spans="2:24">
      <c r="P39" s="129" t="str">
        <f>IF(P33=0,"",IF(P33="AGRUPACIÓN II",VLOOKUP(P33,$P$41:$U$55,MATCH(DIVISION,$P$40:$U$40,0),0),VLOOKUP(P33,$P$41:$U$55,MATCH(DHF,$P$40:$U$40,0),0)))</f>
        <v/>
      </c>
      <c r="Q39" s="220">
        <v>1400</v>
      </c>
      <c r="R39" s="178">
        <v>1600</v>
      </c>
      <c r="S39" s="178">
        <v>2000</v>
      </c>
      <c r="T39" s="178">
        <v>3500</v>
      </c>
      <c r="U39" s="221" t="s">
        <v>360</v>
      </c>
      <c r="V39" s="129">
        <v>10</v>
      </c>
      <c r="W39" s="129" t="s">
        <v>298</v>
      </c>
      <c r="X39" s="129" t="s">
        <v>220</v>
      </c>
    </row>
    <row r="40" spans="2:24">
      <c r="K40" s="127"/>
      <c r="L40" s="128" t="s">
        <v>14</v>
      </c>
      <c r="M40" s="128"/>
      <c r="N40" s="45"/>
      <c r="P40" s="238"/>
      <c r="Q40" s="239">
        <v>1</v>
      </c>
      <c r="R40" s="239">
        <v>2</v>
      </c>
      <c r="S40" s="239">
        <v>3</v>
      </c>
      <c r="T40" s="240">
        <v>4</v>
      </c>
      <c r="U40" s="240">
        <v>5</v>
      </c>
    </row>
    <row r="41" spans="2:24">
      <c r="K41" s="127">
        <v>1</v>
      </c>
      <c r="L41" s="128" t="s">
        <v>214</v>
      </c>
      <c r="M41" s="128" t="s">
        <v>36</v>
      </c>
      <c r="N41" s="81"/>
      <c r="P41" s="241" t="s">
        <v>229</v>
      </c>
      <c r="Q41" s="238" t="s">
        <v>202</v>
      </c>
      <c r="R41" s="238" t="s">
        <v>203</v>
      </c>
      <c r="S41" s="238" t="s">
        <v>203</v>
      </c>
      <c r="T41" s="242" t="s">
        <v>203</v>
      </c>
      <c r="U41" s="242" t="s">
        <v>203</v>
      </c>
    </row>
    <row r="42" spans="2:24">
      <c r="K42" s="127">
        <v>2</v>
      </c>
      <c r="L42" s="128" t="s">
        <v>355</v>
      </c>
      <c r="M42" s="128" t="s">
        <v>212</v>
      </c>
      <c r="N42" s="147" t="str">
        <f>IF(cc&gt;=2000,"AGRUPACIÓN III",(IF(cc&gt;=1600,"AGRUPACIÓN II","AGRUPACIÓN I")))</f>
        <v>AGRUPACIÓN I</v>
      </c>
      <c r="O42" s="147"/>
      <c r="P42" s="241" t="s">
        <v>230</v>
      </c>
      <c r="Q42" s="238"/>
      <c r="R42" s="238" t="s">
        <v>205</v>
      </c>
      <c r="S42" s="238" t="s">
        <v>205</v>
      </c>
      <c r="T42" s="242" t="s">
        <v>219</v>
      </c>
      <c r="U42" s="242" t="s">
        <v>219</v>
      </c>
    </row>
    <row r="43" spans="2:24">
      <c r="K43" s="127">
        <v>3</v>
      </c>
      <c r="L43" s="128" t="s">
        <v>356</v>
      </c>
      <c r="M43" s="128" t="s">
        <v>213</v>
      </c>
      <c r="N43" s="147" t="str">
        <f>IF(cc&gt;=2000,"AGRUPACIÓN VI",(IF(cc&gt;=1600,"AGRUPACIÓN V","AGRUPACIÓN IV")))</f>
        <v>AGRUPACIÓN IV</v>
      </c>
      <c r="O43" s="147"/>
      <c r="P43" s="241" t="s">
        <v>232</v>
      </c>
      <c r="Q43" s="243"/>
      <c r="R43" s="243"/>
      <c r="S43" s="238" t="s">
        <v>220</v>
      </c>
      <c r="T43" s="238" t="s">
        <v>220</v>
      </c>
      <c r="U43" s="238" t="s">
        <v>220</v>
      </c>
    </row>
    <row r="44" spans="2:24">
      <c r="K44" s="127">
        <v>4</v>
      </c>
      <c r="L44" s="128" t="s">
        <v>348</v>
      </c>
      <c r="M44" s="128" t="s">
        <v>349</v>
      </c>
      <c r="N44" s="147" t="str">
        <f>IF(cc&gt;=1400,"AGRUPACIÓN II","AGRUPACIÓN I")</f>
        <v>AGRUPACIÓN I</v>
      </c>
      <c r="O44" s="147"/>
      <c r="P44" s="241" t="s">
        <v>303</v>
      </c>
      <c r="Q44" s="243" t="s">
        <v>221</v>
      </c>
      <c r="R44" s="243" t="s">
        <v>221</v>
      </c>
      <c r="S44" s="243" t="s">
        <v>222</v>
      </c>
      <c r="T44" s="243" t="s">
        <v>222</v>
      </c>
      <c r="U44" s="243" t="s">
        <v>222</v>
      </c>
    </row>
    <row r="45" spans="2:24">
      <c r="K45" s="127">
        <v>5</v>
      </c>
      <c r="L45" s="128" t="s">
        <v>358</v>
      </c>
      <c r="M45" s="128" t="s">
        <v>359</v>
      </c>
      <c r="N45" s="147" t="str">
        <f>IF(CILINDRADA&gt;=1800,"AGRUPACIÓN VI","AGRUPACIÓN V")</f>
        <v>AGRUPACIÓN V</v>
      </c>
      <c r="O45" s="147"/>
      <c r="P45" s="241" t="s">
        <v>304</v>
      </c>
      <c r="Q45" s="243" t="s">
        <v>223</v>
      </c>
      <c r="R45" s="243" t="s">
        <v>223</v>
      </c>
      <c r="S45" s="243" t="s">
        <v>223</v>
      </c>
      <c r="T45" s="243" t="s">
        <v>224</v>
      </c>
      <c r="U45" s="243" t="s">
        <v>224</v>
      </c>
    </row>
    <row r="46" spans="2:24">
      <c r="K46" s="127">
        <v>6</v>
      </c>
      <c r="L46" s="128" t="s">
        <v>354</v>
      </c>
      <c r="M46" s="128" t="s">
        <v>357</v>
      </c>
      <c r="N46" s="147" t="str">
        <f>IF(CILINDRADA&gt;=1750,"AGRUPACIÓN III","AGRUPACIÓN II")</f>
        <v>AGRUPACIÓN II</v>
      </c>
      <c r="O46" s="147"/>
      <c r="P46" s="241" t="s">
        <v>326</v>
      </c>
      <c r="Q46" s="243" t="s">
        <v>225</v>
      </c>
      <c r="R46" s="243" t="s">
        <v>225</v>
      </c>
      <c r="S46" s="243" t="s">
        <v>225</v>
      </c>
      <c r="T46" s="243" t="s">
        <v>225</v>
      </c>
      <c r="U46" s="243" t="s">
        <v>225</v>
      </c>
    </row>
    <row r="47" spans="2:24">
      <c r="K47" s="127">
        <v>7</v>
      </c>
      <c r="L47" s="128" t="s">
        <v>350</v>
      </c>
      <c r="M47" s="128" t="s">
        <v>351</v>
      </c>
      <c r="N47" s="147" t="str">
        <f>IF(cc&gt;=2000,"AGRUPACIÓN V","AGRUPACIÓN IV")</f>
        <v>AGRUPACIÓN IV</v>
      </c>
      <c r="O47" s="147"/>
      <c r="P47" s="241" t="s">
        <v>405</v>
      </c>
      <c r="Q47" s="243" t="s">
        <v>327</v>
      </c>
      <c r="R47" s="243" t="s">
        <v>327</v>
      </c>
      <c r="S47" s="243" t="s">
        <v>327</v>
      </c>
      <c r="T47" s="243" t="s">
        <v>327</v>
      </c>
      <c r="U47" s="243" t="s">
        <v>327</v>
      </c>
    </row>
    <row r="48" spans="2:24">
      <c r="K48" s="127">
        <v>8</v>
      </c>
      <c r="L48" s="128" t="s">
        <v>353</v>
      </c>
      <c r="M48" s="128" t="s">
        <v>352</v>
      </c>
      <c r="N48" s="147" t="str">
        <f>IF(CILINDRADA&gt;=1500,"AGRUPACIÓN III","AGRUPACIÓN II")</f>
        <v>AGRUPACIÓN II</v>
      </c>
      <c r="O48" s="147"/>
      <c r="P48" s="241" t="s">
        <v>406</v>
      </c>
      <c r="Q48" s="243" t="s">
        <v>361</v>
      </c>
      <c r="R48" s="243" t="s">
        <v>361</v>
      </c>
      <c r="S48" s="243" t="s">
        <v>361</v>
      </c>
      <c r="T48" s="243" t="s">
        <v>361</v>
      </c>
      <c r="U48" s="243" t="s">
        <v>361</v>
      </c>
    </row>
    <row r="49" spans="11:22">
      <c r="K49" s="127">
        <v>9</v>
      </c>
      <c r="L49" s="128" t="s">
        <v>438</v>
      </c>
      <c r="M49" s="128" t="s">
        <v>439</v>
      </c>
      <c r="N49" s="147" t="s">
        <v>304</v>
      </c>
      <c r="O49" s="147"/>
      <c r="P49" s="241" t="s">
        <v>407</v>
      </c>
      <c r="Q49" s="243" t="s">
        <v>362</v>
      </c>
      <c r="R49" s="243" t="s">
        <v>363</v>
      </c>
      <c r="S49" s="238"/>
      <c r="T49" s="238"/>
      <c r="U49" s="238"/>
    </row>
    <row r="50" spans="11:22">
      <c r="K50" s="127">
        <v>10</v>
      </c>
      <c r="L50" s="128" t="s">
        <v>440</v>
      </c>
      <c r="M50" s="128" t="s">
        <v>440</v>
      </c>
      <c r="N50" s="147" t="s">
        <v>326</v>
      </c>
      <c r="O50" s="147"/>
      <c r="P50" s="241" t="s">
        <v>408</v>
      </c>
      <c r="Q50" s="242" t="s">
        <v>429</v>
      </c>
      <c r="R50" s="242" t="s">
        <v>429</v>
      </c>
      <c r="S50" s="242" t="s">
        <v>429</v>
      </c>
      <c r="T50" s="238"/>
      <c r="U50" s="238"/>
    </row>
    <row r="51" spans="11:22">
      <c r="K51" s="127">
        <v>11</v>
      </c>
      <c r="L51" s="128" t="s">
        <v>441</v>
      </c>
      <c r="M51" s="128" t="s">
        <v>442</v>
      </c>
      <c r="N51" s="237" t="str">
        <f>IF(cc&gt;=1600,"AGRUPACIÓN VI","AGRUPACIÓN V")</f>
        <v>AGRUPACIÓN V</v>
      </c>
      <c r="O51" s="147"/>
      <c r="P51" s="244" t="s">
        <v>409</v>
      </c>
      <c r="Q51" s="242" t="s">
        <v>419</v>
      </c>
      <c r="R51" s="242" t="s">
        <v>420</v>
      </c>
      <c r="S51" s="238" t="s">
        <v>421</v>
      </c>
      <c r="T51" s="238" t="s">
        <v>422</v>
      </c>
      <c r="U51" s="238" t="s">
        <v>422</v>
      </c>
    </row>
    <row r="52" spans="11:22">
      <c r="K52" s="127">
        <v>12</v>
      </c>
      <c r="L52" s="128" t="s">
        <v>436</v>
      </c>
      <c r="M52" s="128" t="s">
        <v>437</v>
      </c>
      <c r="N52" s="147" t="s">
        <v>405</v>
      </c>
      <c r="O52" s="147"/>
      <c r="P52" s="244" t="s">
        <v>410</v>
      </c>
      <c r="Q52" s="242" t="s">
        <v>427</v>
      </c>
      <c r="R52" s="242" t="s">
        <v>427</v>
      </c>
      <c r="S52" s="242" t="s">
        <v>427</v>
      </c>
      <c r="T52" s="242" t="s">
        <v>427</v>
      </c>
      <c r="U52" s="242" t="s">
        <v>427</v>
      </c>
    </row>
    <row r="53" spans="11:22">
      <c r="K53" s="127">
        <v>13</v>
      </c>
      <c r="L53" s="128" t="s">
        <v>434</v>
      </c>
      <c r="M53" s="128" t="s">
        <v>435</v>
      </c>
      <c r="N53" s="147" t="s">
        <v>406</v>
      </c>
      <c r="O53" s="147"/>
      <c r="P53" s="244" t="s">
        <v>424</v>
      </c>
      <c r="Q53" s="242" t="s">
        <v>425</v>
      </c>
      <c r="R53" s="242" t="s">
        <v>425</v>
      </c>
      <c r="S53" s="242" t="s">
        <v>425</v>
      </c>
      <c r="T53" s="242" t="s">
        <v>426</v>
      </c>
      <c r="U53" s="242" t="s">
        <v>426</v>
      </c>
    </row>
    <row r="54" spans="11:22">
      <c r="K54" s="127">
        <v>14</v>
      </c>
      <c r="L54" s="128" t="s">
        <v>431</v>
      </c>
      <c r="M54" s="128" t="s">
        <v>432</v>
      </c>
      <c r="N54" s="147" t="str">
        <f>IF(CILINDRADA&gt;=1600,"AGRUPACIÓN VIII","AGRUPACIÓN XIII")</f>
        <v>AGRUPACIÓN XIII</v>
      </c>
      <c r="O54" s="147"/>
      <c r="P54" s="244" t="s">
        <v>411</v>
      </c>
      <c r="Q54" s="242" t="s">
        <v>417</v>
      </c>
      <c r="R54" s="242" t="s">
        <v>416</v>
      </c>
      <c r="S54" s="242" t="s">
        <v>416</v>
      </c>
      <c r="T54" s="242" t="s">
        <v>416</v>
      </c>
      <c r="U54" s="242" t="s">
        <v>416</v>
      </c>
    </row>
    <row r="55" spans="11:22">
      <c r="K55" s="127">
        <v>15</v>
      </c>
      <c r="L55" s="128" t="s">
        <v>430</v>
      </c>
      <c r="M55" s="128" t="s">
        <v>231</v>
      </c>
      <c r="N55" s="147" t="str">
        <f>IF(cc&gt;=1600,"AGRUPACIÓN X","AGRUPACIÓN IX")</f>
        <v>AGRUPACIÓN IX</v>
      </c>
      <c r="O55" s="147"/>
      <c r="P55" s="244"/>
      <c r="Q55" s="242"/>
      <c r="R55" s="242"/>
      <c r="S55" s="242"/>
      <c r="T55" s="242"/>
      <c r="U55" s="242"/>
    </row>
    <row r="56" spans="11:22">
      <c r="K56" s="127">
        <v>16</v>
      </c>
      <c r="L56" s="128" t="s">
        <v>423</v>
      </c>
      <c r="M56" s="128" t="s">
        <v>428</v>
      </c>
      <c r="N56" s="237" t="str">
        <f>IF(cc&gt;=2700,"AGRUPACIÓN VIII",(IF(cc&gt;=1600,"AGRUPACIÓN XIII","AGRUPACIÓN XII")))</f>
        <v>AGRUPACIÓN XII</v>
      </c>
      <c r="O56" s="147"/>
      <c r="Q56" s="130"/>
      <c r="T56" s="197"/>
    </row>
    <row r="57" spans="11:22">
      <c r="K57" s="127">
        <v>17</v>
      </c>
      <c r="L57" s="128" t="s">
        <v>325</v>
      </c>
      <c r="M57" s="128" t="s">
        <v>418</v>
      </c>
      <c r="N57" s="237" t="s">
        <v>410</v>
      </c>
      <c r="O57" s="147"/>
      <c r="Q57" s="130"/>
      <c r="T57" s="197"/>
    </row>
    <row r="58" spans="11:22">
      <c r="K58" s="127">
        <v>18</v>
      </c>
      <c r="L58" s="128" t="s">
        <v>415</v>
      </c>
      <c r="M58" s="128" t="s">
        <v>414</v>
      </c>
      <c r="N58" s="237" t="s">
        <v>411</v>
      </c>
      <c r="O58" s="147"/>
      <c r="Q58" s="130"/>
      <c r="T58" s="197"/>
    </row>
    <row r="59" spans="11:22">
      <c r="K59" s="127">
        <v>19</v>
      </c>
      <c r="L59" s="128" t="s">
        <v>412</v>
      </c>
      <c r="M59" s="128" t="s">
        <v>413</v>
      </c>
      <c r="N59" s="237" t="s">
        <v>411</v>
      </c>
      <c r="O59" s="147"/>
      <c r="Q59" s="248" t="s">
        <v>474</v>
      </c>
      <c r="R59" s="248" t="s">
        <v>475</v>
      </c>
      <c r="S59" s="248" t="s">
        <v>476</v>
      </c>
      <c r="T59" s="197"/>
    </row>
    <row r="60" spans="11:22">
      <c r="K60" s="127">
        <v>20</v>
      </c>
      <c r="L60" s="128"/>
      <c r="M60" s="128"/>
      <c r="N60" s="237"/>
      <c r="O60" s="147"/>
      <c r="Q60" s="249" t="s">
        <v>477</v>
      </c>
      <c r="R60" s="249">
        <v>5</v>
      </c>
      <c r="S60" s="249" t="s">
        <v>478</v>
      </c>
      <c r="T60" s="197"/>
    </row>
    <row r="61" spans="11:22">
      <c r="Q61" s="250" t="s">
        <v>479</v>
      </c>
      <c r="R61" s="250" t="s">
        <v>480</v>
      </c>
      <c r="S61" s="250" t="s">
        <v>481</v>
      </c>
      <c r="T61" s="197"/>
      <c r="U61" s="45"/>
      <c r="V61" s="45"/>
    </row>
    <row r="62" spans="11:22">
      <c r="Q62" s="249" t="s">
        <v>482</v>
      </c>
      <c r="R62" s="249" t="s">
        <v>483</v>
      </c>
      <c r="S62" s="249" t="s">
        <v>484</v>
      </c>
    </row>
    <row r="63" spans="11:22">
      <c r="Q63" s="250" t="s">
        <v>485</v>
      </c>
      <c r="R63" s="250" t="s">
        <v>486</v>
      </c>
      <c r="S63" s="250" t="s">
        <v>487</v>
      </c>
    </row>
    <row r="64" spans="11:22">
      <c r="N64" t="s">
        <v>433</v>
      </c>
      <c r="Q64" s="249" t="s">
        <v>488</v>
      </c>
      <c r="R64" s="249" t="s">
        <v>489</v>
      </c>
      <c r="S64" s="249" t="s">
        <v>490</v>
      </c>
    </row>
    <row r="65" spans="17:19">
      <c r="Q65" s="250" t="s">
        <v>491</v>
      </c>
      <c r="R65" s="250" t="s">
        <v>492</v>
      </c>
      <c r="S65" s="250" t="s">
        <v>493</v>
      </c>
    </row>
    <row r="66" spans="17:19">
      <c r="Q66" s="249" t="s">
        <v>494</v>
      </c>
      <c r="R66" s="249" t="s">
        <v>495</v>
      </c>
      <c r="S66" s="249" t="s">
        <v>496</v>
      </c>
    </row>
    <row r="67" spans="17:19">
      <c r="Q67" s="250" t="s">
        <v>497</v>
      </c>
      <c r="R67" s="250" t="s">
        <v>498</v>
      </c>
      <c r="S67" s="250" t="s">
        <v>499</v>
      </c>
    </row>
    <row r="68" spans="17:19">
      <c r="Q68" s="249" t="s">
        <v>500</v>
      </c>
      <c r="R68" s="249" t="s">
        <v>501</v>
      </c>
      <c r="S68" s="249" t="s">
        <v>502</v>
      </c>
    </row>
    <row r="69" spans="17:19">
      <c r="Q69" s="250" t="s">
        <v>503</v>
      </c>
      <c r="R69" s="250" t="s">
        <v>504</v>
      </c>
      <c r="S69" s="250" t="s">
        <v>505</v>
      </c>
    </row>
  </sheetData>
  <mergeCells count="2">
    <mergeCell ref="A1:J1"/>
    <mergeCell ref="K1:M1"/>
  </mergeCells>
  <phoneticPr fontId="23" type="noConversion"/>
  <hyperlinks>
    <hyperlink ref="J5" r:id="rId1"/>
  </hyperlinks>
  <pageMargins left="0.75" right="0.75" top="1" bottom="1" header="0" footer="0"/>
  <pageSetup paperSize="9" orientation="portrait"/>
  <headerFooter alignWithMargins="0"/>
  <cellWatches>
    <cellWatch r="T48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43</vt:i4>
      </vt:variant>
    </vt:vector>
  </HeadingPairs>
  <TitlesOfParts>
    <vt:vector size="48" baseType="lpstr">
      <vt:lpstr> Boletín de Inscripción </vt:lpstr>
      <vt:lpstr>HOJA EXPORTACION</vt:lpstr>
      <vt:lpstr>Exportacion</vt:lpstr>
      <vt:lpstr> Derechos de Inscripción </vt:lpstr>
      <vt:lpstr> Datos de Organizadores </vt:lpstr>
      <vt:lpstr>AGRUP</vt:lpstr>
      <vt:lpstr>AGRUPAPF</vt:lpstr>
      <vt:lpstr>Ambos</vt:lpstr>
      <vt:lpstr>' Boletín de Inscripción '!Área_de_impresión</vt:lpstr>
      <vt:lpstr>Autonomico</vt:lpstr>
      <vt:lpstr>Auxiliar</vt:lpstr>
      <vt:lpstr>Blanco</vt:lpstr>
      <vt:lpstr>Campeonato</vt:lpstr>
      <vt:lpstr>cc</vt:lpstr>
      <vt:lpstr>CILINDRADA</vt:lpstr>
      <vt:lpstr>CLASE</vt:lpstr>
      <vt:lpstr>Clasicos</vt:lpstr>
      <vt:lpstr>Derechos1</vt:lpstr>
      <vt:lpstr>Derechos2</vt:lpstr>
      <vt:lpstr>DHF</vt:lpstr>
      <vt:lpstr>DIVISION</vt:lpstr>
      <vt:lpstr>Divisiones</vt:lpstr>
      <vt:lpstr>DNICIFCONCURSANTE</vt:lpstr>
      <vt:lpstr>DNICONCURSANTE</vt:lpstr>
      <vt:lpstr>Efectivo</vt:lpstr>
      <vt:lpstr>España</vt:lpstr>
      <vt:lpstr>Fechadia</vt:lpstr>
      <vt:lpstr>Fecharecepcion</vt:lpstr>
      <vt:lpstr>GD</vt:lpstr>
      <vt:lpstr>Grupo</vt:lpstr>
      <vt:lpstr>Historicos</vt:lpstr>
      <vt:lpstr>IVA</vt:lpstr>
      <vt:lpstr>Numrallye</vt:lpstr>
      <vt:lpstr>Opcion</vt:lpstr>
      <vt:lpstr>Opcion2</vt:lpstr>
      <vt:lpstr>Opciones</vt:lpstr>
      <vt:lpstr>Ouvreur</vt:lpstr>
      <vt:lpstr>PF</vt:lpstr>
      <vt:lpstr>Publicidad</vt:lpstr>
      <vt:lpstr>Shakedown</vt:lpstr>
      <vt:lpstr>Tabla_datos</vt:lpstr>
      <vt:lpstr>TablaGrupos</vt:lpstr>
      <vt:lpstr>Trofeo10</vt:lpstr>
      <vt:lpstr>Trofeo7</vt:lpstr>
      <vt:lpstr>Trofeo8</vt:lpstr>
      <vt:lpstr>Trofeo9</vt:lpstr>
      <vt:lpstr>Turbo</vt:lpstr>
      <vt:lpstr>Valpubli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5</dc:creator>
  <cp:lastModifiedBy>Usuario</cp:lastModifiedBy>
  <cp:lastPrinted>2014-01-27T19:45:34Z</cp:lastPrinted>
  <dcterms:created xsi:type="dcterms:W3CDTF">2006-10-27T17:07:54Z</dcterms:created>
  <dcterms:modified xsi:type="dcterms:W3CDTF">2021-06-10T18:50:51Z</dcterms:modified>
</cp:coreProperties>
</file>