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ttlimited-my.sharepoint.com/personal/javi_moreno_global_ntt/Documents/"/>
    </mc:Choice>
  </mc:AlternateContent>
  <xr:revisionPtr revIDLastSave="527" documentId="8_{89A153A3-80C3-42C5-BE5A-282ADF4FD8DB}" xr6:coauthVersionLast="47" xr6:coauthVersionMax="47" xr10:uidLastSave="{39C4C956-116A-43C6-889B-7EB0952E1CEB}"/>
  <bookViews>
    <workbookView xWindow="-120" yWindow="-120" windowWidth="27225" windowHeight="16440" xr2:uid="{CADD536C-1AEA-41AD-98CA-0E3E556B62B4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8" i="1" l="1"/>
  <c r="C247" i="1"/>
  <c r="B210" i="1"/>
  <c r="B185" i="1"/>
  <c r="B18" i="1"/>
  <c r="C18" i="1" s="1"/>
  <c r="D18" i="1" s="1"/>
  <c r="B37" i="1"/>
  <c r="C37" i="1" s="1"/>
  <c r="D37" i="1" s="1"/>
  <c r="D44" i="1"/>
  <c r="C44" i="1"/>
  <c r="C45" i="1" s="1"/>
  <c r="D36" i="1"/>
  <c r="C35" i="1"/>
  <c r="D35" i="1" s="1"/>
  <c r="D34" i="1"/>
  <c r="B33" i="1"/>
  <c r="C33" i="1" s="1"/>
  <c r="D33" i="1" s="1"/>
  <c r="D17" i="1"/>
  <c r="C16" i="1"/>
  <c r="D16" i="1" s="1"/>
  <c r="D15" i="1"/>
  <c r="B14" i="1"/>
  <c r="C50" i="1" l="1"/>
  <c r="D47" i="1"/>
  <c r="C93" i="1" s="1"/>
  <c r="C47" i="1"/>
  <c r="C48" i="1"/>
  <c r="C49" i="1"/>
  <c r="D45" i="1"/>
  <c r="D48" i="1"/>
  <c r="D49" i="1"/>
  <c r="D50" i="1"/>
  <c r="D46" i="1"/>
  <c r="C14" i="1"/>
  <c r="D14" i="1" s="1"/>
  <c r="E33" i="1" s="1"/>
  <c r="C65" i="1" l="1"/>
  <c r="C213" i="1"/>
  <c r="C139" i="1"/>
  <c r="C188" i="1"/>
  <c r="C236" i="1"/>
  <c r="C163" i="1"/>
  <c r="C141" i="1"/>
  <c r="D237" i="1"/>
  <c r="C164" i="1"/>
  <c r="C138" i="1"/>
  <c r="D235" i="1"/>
  <c r="C161" i="1"/>
  <c r="C165" i="1"/>
  <c r="D52" i="1"/>
  <c r="C52" i="1"/>
  <c r="C162" i="1"/>
  <c r="C187" i="1"/>
  <c r="C116" i="1"/>
  <c r="C117" i="1"/>
  <c r="C140" i="1"/>
  <c r="D55" i="1"/>
  <c r="C92" i="1"/>
  <c r="C115" i="1"/>
  <c r="E35" i="1"/>
  <c r="C114" i="1"/>
  <c r="C137" i="1"/>
  <c r="E34" i="1"/>
  <c r="E36" i="1"/>
  <c r="C113" i="1"/>
  <c r="C91" i="1"/>
  <c r="E18" i="1"/>
  <c r="C46" i="1"/>
  <c r="E37" i="1"/>
  <c r="E14" i="1"/>
  <c r="E16" i="1"/>
  <c r="E15" i="1"/>
  <c r="E17" i="1"/>
  <c r="C64" i="1" l="1"/>
  <c r="D64" i="1" s="1"/>
  <c r="C234" i="1"/>
  <c r="C160" i="1"/>
  <c r="C211" i="1"/>
  <c r="D211" i="1" s="1"/>
  <c r="C186" i="1"/>
  <c r="D186" i="1" s="1"/>
  <c r="D213" i="1"/>
  <c r="D53" i="1"/>
  <c r="F237" i="1" s="1"/>
  <c r="E237" i="1"/>
  <c r="C245" i="1" s="1"/>
  <c r="D162" i="1"/>
  <c r="E235" i="1"/>
  <c r="C53" i="1"/>
  <c r="F235" i="1" s="1"/>
  <c r="D164" i="1"/>
  <c r="D65" i="1"/>
  <c r="C237" i="1"/>
  <c r="C189" i="1"/>
  <c r="C55" i="1"/>
  <c r="C136" i="1"/>
  <c r="C90" i="1"/>
  <c r="D91" i="1" s="1"/>
  <c r="C112" i="1"/>
  <c r="D112" i="1" s="1"/>
  <c r="D160" i="1" l="1"/>
  <c r="D165" i="1"/>
  <c r="D187" i="1"/>
  <c r="C244" i="1"/>
  <c r="C241" i="1"/>
  <c r="C240" i="1"/>
  <c r="C56" i="1"/>
  <c r="C57" i="1" s="1"/>
  <c r="D189" i="1"/>
  <c r="D161" i="1"/>
  <c r="C235" i="1"/>
  <c r="C239" i="1" s="1"/>
  <c r="D188" i="1"/>
  <c r="C212" i="1"/>
  <c r="D212" i="1" s="1"/>
  <c r="D163" i="1"/>
  <c r="D115" i="1"/>
  <c r="D113" i="1"/>
  <c r="D92" i="1"/>
  <c r="D114" i="1"/>
  <c r="D136" i="1"/>
  <c r="D141" i="1"/>
  <c r="D138" i="1"/>
  <c r="D137" i="1"/>
  <c r="D140" i="1"/>
  <c r="D56" i="1"/>
  <c r="D57" i="1" s="1"/>
  <c r="C214" i="1"/>
  <c r="D214" i="1" s="1"/>
  <c r="D139" i="1"/>
  <c r="D116" i="1"/>
  <c r="D90" i="1"/>
  <c r="D93" i="1"/>
  <c r="D117" i="1"/>
</calcChain>
</file>

<file path=xl/sharedStrings.xml><?xml version="1.0" encoding="utf-8"?>
<sst xmlns="http://schemas.openxmlformats.org/spreadsheetml/2006/main" count="109" uniqueCount="63">
  <si>
    <t>Instance type</t>
  </si>
  <si>
    <t>cpu</t>
  </si>
  <si>
    <t>ram</t>
  </si>
  <si>
    <t>c5a.xlarge</t>
  </si>
  <si>
    <t>on-demand</t>
  </si>
  <si>
    <t>region</t>
  </si>
  <si>
    <t>ireland</t>
  </si>
  <si>
    <t>hour</t>
  </si>
  <si>
    <t>monthly</t>
  </si>
  <si>
    <t>Yearly</t>
  </si>
  <si>
    <t>EC2 saving plan 1yr no-upfront</t>
  </si>
  <si>
    <t>EC2 saving plan 1yr full-upfront</t>
  </si>
  <si>
    <t>Savings</t>
  </si>
  <si>
    <t>reservation 1yr full-upfront</t>
  </si>
  <si>
    <t>average spot discount</t>
  </si>
  <si>
    <t>spot</t>
  </si>
  <si>
    <t>t3a.large</t>
  </si>
  <si>
    <t>Cores</t>
  </si>
  <si>
    <t>Instances</t>
  </si>
  <si>
    <t>spot with lights off (hours on M-F)</t>
  </si>
  <si>
    <t>RAM (informative)</t>
  </si>
  <si>
    <t>reduced capacity (percentage)</t>
  </si>
  <si>
    <t>TOTAL non optimized</t>
  </si>
  <si>
    <t>Total optimized</t>
  </si>
  <si>
    <t>Cluster costs</t>
  </si>
  <si>
    <t>3 environments, full size, on-demand pricing</t>
  </si>
  <si>
    <t>For non-production, based on spot</t>
  </si>
  <si>
    <t>1 full size with total upfront, 2 reduced based on spot</t>
  </si>
  <si>
    <t>on-demand 1yr</t>
  </si>
  <si>
    <t>one year on-demand vs reservation</t>
  </si>
  <si>
    <t>c5a.xlarge on-d</t>
  </si>
  <si>
    <t>c5a.xlarge res</t>
  </si>
  <si>
    <t>t3a.large on-d</t>
  </si>
  <si>
    <t>t3a.large res</t>
  </si>
  <si>
    <t>t3a.large sav</t>
  </si>
  <si>
    <t>c5a.xlarge sav</t>
  </si>
  <si>
    <t>c5a.xlarge full</t>
  </si>
  <si>
    <t>t3a.large full</t>
  </si>
  <si>
    <t>t3a.large no-uf</t>
  </si>
  <si>
    <t>c5a.xlarge no-uf</t>
  </si>
  <si>
    <t>one year on-demand vs reservation vs saving plan 1 yr full upfront</t>
  </si>
  <si>
    <t>one year on-demand vs reservation vs saving plan 1 yr no-upfront</t>
  </si>
  <si>
    <t>one year on-demand vs saving plan 1yr full upfront vs spot</t>
  </si>
  <si>
    <t>c5a.xlarge spot</t>
  </si>
  <si>
    <t>t3a.large spot</t>
  </si>
  <si>
    <t>Spot for non-production -&gt; t3</t>
  </si>
  <si>
    <t>one year on-demand</t>
  </si>
  <si>
    <t>Number of hours on, from Monday to Friday</t>
  </si>
  <si>
    <t>c5a.xlarge lights off</t>
  </si>
  <si>
    <t>t3a.large lights off</t>
  </si>
  <si>
    <t>c5a.xlarge reduced</t>
  </si>
  <si>
    <t>t3a.large reduced</t>
  </si>
  <si>
    <t>3 full clusters vs 1 full cluster + 1 spot cluster with lights off + 1 reduced capacity</t>
  </si>
  <si>
    <t>c5a.xlarge optimized</t>
  </si>
  <si>
    <t>t3a.large optimized</t>
  </si>
  <si>
    <t>c5a.xlarge savings</t>
  </si>
  <si>
    <t>t3a.large savings</t>
  </si>
  <si>
    <t>c5a full vs t3a opt savings</t>
  </si>
  <si>
    <t>c5a on-demand vs spot</t>
  </si>
  <si>
    <t>c5a.xlarge spot for prod</t>
  </si>
  <si>
    <t>t3a.large spot for prod</t>
  </si>
  <si>
    <t>(spot price for production, spot lights off for staging, spot lights off and reduced for dev)</t>
  </si>
  <si>
    <t>t3a on-demand vs 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</si>
</sst>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1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2" borderId="0" xfId="0" applyFill="1"/>
    <xf numFmtId="9" fontId="0" fillId="2" borderId="0" xfId="1" applyFont="1" applyFill="1"/>
    <xf numFmtId="1" fontId="0" fillId="2" borderId="0" xfId="0" applyNumberFormat="1" applyFill="1"/>
    <xf numFmtId="0" fontId="2" fillId="0" borderId="0" xfId="0" applyFont="1"/>
    <xf numFmtId="0" fontId="2" fillId="2" borderId="0" xfId="0" applyFont="1" applyFill="1"/>
    <xf numFmtId="9" fontId="0" fillId="0" borderId="0" xfId="0" applyNumberFormat="1"/>
    <xf numFmtId="1" fontId="0" fillId="0" borderId="0" xfId="1" applyNumberFormat="1" applyFont="1"/>
    <xf numFmtId="1" fontId="0" fillId="0" borderId="0" xfId="2" applyNumberFormat="1" applyFont="1"/>
    <xf numFmtId="0" fontId="3" fillId="0" borderId="0" xfId="0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on-demand 1yr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DFC-4EA7-A4DA-F98CDEA07655}"/>
              </c:ext>
            </c:extLst>
          </c:dPt>
          <c:cat>
            <c:strRef>
              <c:f>(Sheet1!$C$41,Sheet1!$D$41)</c:f>
              <c:strCache>
                <c:ptCount val="2"/>
                <c:pt idx="0">
                  <c:v>c5a.xlarge</c:v>
                </c:pt>
                <c:pt idx="1">
                  <c:v>t3a.large</c:v>
                </c:pt>
              </c:strCache>
            </c:strRef>
          </c:cat>
          <c:val>
            <c:numRef>
              <c:f>(Sheet1!$C$46,Sheet1!$D$46)</c:f>
              <c:numCache>
                <c:formatCode>0</c:formatCode>
                <c:ptCount val="2"/>
                <c:pt idx="0">
                  <c:v>15067.199999999997</c:v>
                </c:pt>
                <c:pt idx="1">
                  <c:v>14296.32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C-4EA7-A4DA-F98CDEA07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55929215"/>
        <c:axId val="1155927967"/>
      </c:barChart>
      <c:catAx>
        <c:axId val="115592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927967"/>
        <c:crosses val="autoZero"/>
        <c:auto val="1"/>
        <c:lblAlgn val="ctr"/>
        <c:lblOffset val="100"/>
        <c:noMultiLvlLbl val="0"/>
      </c:catAx>
      <c:valAx>
        <c:axId val="1155927967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92921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op-demand</a:t>
            </a:r>
            <a:r>
              <a:rPr lang="en-US" baseline="0"/>
              <a:t> vs reservations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611-4459-AE2E-854FA569F00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11-4459-AE2E-854FA569F00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11-4459-AE2E-854FA569F00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611-4459-AE2E-854FA569F00A}"/>
              </c:ext>
            </c:extLst>
          </c:dPt>
          <c:cat>
            <c:strRef>
              <c:f>Sheet1!$B$90:$B$93</c:f>
              <c:strCache>
                <c:ptCount val="4"/>
                <c:pt idx="0">
                  <c:v>c5a.xlarge on-d</c:v>
                </c:pt>
                <c:pt idx="1">
                  <c:v>c5a.xlarge res</c:v>
                </c:pt>
                <c:pt idx="2">
                  <c:v>t3a.large on-d</c:v>
                </c:pt>
                <c:pt idx="3">
                  <c:v>t3a.large res</c:v>
                </c:pt>
              </c:strCache>
            </c:strRef>
          </c:cat>
          <c:val>
            <c:numRef>
              <c:f>Sheet1!$C$90:$C$93</c:f>
              <c:numCache>
                <c:formatCode>0</c:formatCode>
                <c:ptCount val="4"/>
                <c:pt idx="0">
                  <c:v>15067.199999999997</c:v>
                </c:pt>
                <c:pt idx="1">
                  <c:v>11100</c:v>
                </c:pt>
                <c:pt idx="2">
                  <c:v>14296.32</c:v>
                </c:pt>
                <c:pt idx="3">
                  <c:v>10920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1-4459-AE2E-854FA569F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-27"/>
        <c:axId val="1150996751"/>
        <c:axId val="1150995087"/>
      </c:barChart>
      <c:catAx>
        <c:axId val="115099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995087"/>
        <c:crosses val="autoZero"/>
        <c:auto val="1"/>
        <c:lblAlgn val="ctr"/>
        <c:lblOffset val="100"/>
        <c:noMultiLvlLbl val="0"/>
      </c:catAx>
      <c:valAx>
        <c:axId val="1150995087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99675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</a:t>
            </a:r>
            <a:r>
              <a:rPr lang="en-US" baseline="0"/>
              <a:t>-demand vs reservation vs saving plans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23-418C-83C3-9A9E898C385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123-418C-83C3-9A9E898C385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23-418C-83C3-9A9E898C385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123-418C-83C3-9A9E898C385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23-418C-83C3-9A9E898C385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123-418C-83C3-9A9E898C3856}"/>
              </c:ext>
            </c:extLst>
          </c:dPt>
          <c:cat>
            <c:strRef>
              <c:f>Sheet1!$B$112:$B$117</c:f>
              <c:strCache>
                <c:ptCount val="6"/>
                <c:pt idx="0">
                  <c:v>c5a.xlarge on-d</c:v>
                </c:pt>
                <c:pt idx="1">
                  <c:v>c5a.xlarge res</c:v>
                </c:pt>
                <c:pt idx="2">
                  <c:v>c5a.xlarge sav</c:v>
                </c:pt>
                <c:pt idx="3">
                  <c:v>t3a.large on-d</c:v>
                </c:pt>
                <c:pt idx="4">
                  <c:v>t3a.large res</c:v>
                </c:pt>
                <c:pt idx="5">
                  <c:v>t3a.large sav</c:v>
                </c:pt>
              </c:strCache>
            </c:strRef>
          </c:cat>
          <c:val>
            <c:numRef>
              <c:f>Sheet1!$C$112:$C$117</c:f>
              <c:numCache>
                <c:formatCode>0</c:formatCode>
                <c:ptCount val="6"/>
                <c:pt idx="0">
                  <c:v>15067.199999999997</c:v>
                </c:pt>
                <c:pt idx="1">
                  <c:v>11100</c:v>
                </c:pt>
                <c:pt idx="2">
                  <c:v>9460.8000000000011</c:v>
                </c:pt>
                <c:pt idx="3">
                  <c:v>14296.32</c:v>
                </c:pt>
                <c:pt idx="4">
                  <c:v>10920</c:v>
                </c:pt>
                <c:pt idx="5">
                  <c:v>9004.7999999999993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3-418C-83C3-9A9E898C3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280976463"/>
        <c:axId val="1280976879"/>
      </c:barChart>
      <c:catAx>
        <c:axId val="128097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0976879"/>
        <c:crosses val="autoZero"/>
        <c:auto val="1"/>
        <c:lblAlgn val="ctr"/>
        <c:lblOffset val="100"/>
        <c:noMultiLvlLbl val="0"/>
      </c:catAx>
      <c:valAx>
        <c:axId val="128097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097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</a:t>
            </a:r>
            <a:r>
              <a:rPr lang="en-US" baseline="0"/>
              <a:t>-demand vs saving no-upfront vs full-upfront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16-4102-AB8E-35FB9C95B6F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16-4102-AB8E-35FB9C95B6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16-4102-AB8E-35FB9C95B6F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16-4102-AB8E-35FB9C95B6F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16-4102-AB8E-35FB9C95B6F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016-4102-AB8E-35FB9C95B6F1}"/>
              </c:ext>
            </c:extLst>
          </c:dPt>
          <c:cat>
            <c:strRef>
              <c:f>Sheet1!$B$136:$B$141</c:f>
              <c:strCache>
                <c:ptCount val="6"/>
                <c:pt idx="0">
                  <c:v>c5a.xlarge on-d</c:v>
                </c:pt>
                <c:pt idx="1">
                  <c:v>c5a.xlarge no-uf</c:v>
                </c:pt>
                <c:pt idx="2">
                  <c:v>c5a.xlarge full</c:v>
                </c:pt>
                <c:pt idx="3">
                  <c:v>t3a.large on-d</c:v>
                </c:pt>
                <c:pt idx="4">
                  <c:v>t3a.large no-uf</c:v>
                </c:pt>
                <c:pt idx="5">
                  <c:v>t3a.large full</c:v>
                </c:pt>
              </c:strCache>
            </c:strRef>
          </c:cat>
          <c:val>
            <c:numRef>
              <c:f>Sheet1!$C$136:$C$141</c:f>
              <c:numCache>
                <c:formatCode>0</c:formatCode>
                <c:ptCount val="6"/>
                <c:pt idx="0">
                  <c:v>15067.199999999997</c:v>
                </c:pt>
                <c:pt idx="1">
                  <c:v>9460.8000000000011</c:v>
                </c:pt>
                <c:pt idx="2">
                  <c:v>8840</c:v>
                </c:pt>
                <c:pt idx="3">
                  <c:v>14296.32</c:v>
                </c:pt>
                <c:pt idx="4">
                  <c:v>9004.7999999999993</c:v>
                </c:pt>
                <c:pt idx="5">
                  <c:v>8409.6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16-4102-AB8E-35FB9C95B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280976463"/>
        <c:axId val="1280976879"/>
      </c:barChart>
      <c:catAx>
        <c:axId val="128097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0976879"/>
        <c:crosses val="autoZero"/>
        <c:auto val="1"/>
        <c:lblAlgn val="ctr"/>
        <c:lblOffset val="100"/>
        <c:noMultiLvlLbl val="0"/>
      </c:catAx>
      <c:valAx>
        <c:axId val="128097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097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on-demand vs saving full-upfront</a:t>
            </a:r>
            <a:r>
              <a:rPr lang="en-US" baseline="0"/>
              <a:t> vs spot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Sheet1!$B$159</c:f>
              <c:strCache>
                <c:ptCount val="1"/>
                <c:pt idx="0">
                  <c:v>one year on-demand vs saving plan 1yr full upfront vs spot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B2-4C09-9570-15D6EC4E97E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B2-4C09-9570-15D6EC4E97E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B2-4C09-9570-15D6EC4E97E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B2-4C09-9570-15D6EC4E97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B2-4C09-9570-15D6EC4E97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CB2-4C09-9570-15D6EC4E97E8}"/>
              </c:ext>
            </c:extLst>
          </c:dPt>
          <c:cat>
            <c:strRef>
              <c:f>Sheet1!$B$160:$B$165</c:f>
              <c:strCache>
                <c:ptCount val="6"/>
                <c:pt idx="0">
                  <c:v>c5a.xlarge on-d</c:v>
                </c:pt>
                <c:pt idx="1">
                  <c:v>c5a.xlarge full</c:v>
                </c:pt>
                <c:pt idx="2">
                  <c:v>c5a.xlarge spot</c:v>
                </c:pt>
                <c:pt idx="3">
                  <c:v>t3a.large on-d</c:v>
                </c:pt>
                <c:pt idx="4">
                  <c:v>t3a.large full</c:v>
                </c:pt>
                <c:pt idx="5">
                  <c:v>t3a.large spot</c:v>
                </c:pt>
              </c:strCache>
            </c:strRef>
          </c:cat>
          <c:val>
            <c:numRef>
              <c:f>Sheet1!$C$160:$C$165</c:f>
              <c:numCache>
                <c:formatCode>0</c:formatCode>
                <c:ptCount val="6"/>
                <c:pt idx="0">
                  <c:v>15067.199999999997</c:v>
                </c:pt>
                <c:pt idx="1">
                  <c:v>8840</c:v>
                </c:pt>
                <c:pt idx="2">
                  <c:v>6026.88</c:v>
                </c:pt>
                <c:pt idx="3">
                  <c:v>14296.32</c:v>
                </c:pt>
                <c:pt idx="4">
                  <c:v>8409.6</c:v>
                </c:pt>
                <c:pt idx="5">
                  <c:v>4288.8960000000006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CB2-4C09-9570-15D6EC4E9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280976463"/>
        <c:axId val="1280976879"/>
      </c:barChart>
      <c:catAx>
        <c:axId val="128097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0976879"/>
        <c:crosses val="autoZero"/>
        <c:auto val="1"/>
        <c:lblAlgn val="ctr"/>
        <c:lblOffset val="100"/>
        <c:noMultiLvlLbl val="0"/>
      </c:catAx>
      <c:valAx>
        <c:axId val="128097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097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on-demand vs spot with lights-off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Sheet1!$B$159</c:f>
              <c:strCache>
                <c:ptCount val="1"/>
                <c:pt idx="0">
                  <c:v>one year on-demand vs saving plan 1yr full upfront vs spot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ED-4466-B001-1C800A5C409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ED-4466-B001-1C800A5C409C}"/>
              </c:ext>
            </c:extLst>
          </c:dPt>
          <c:cat>
            <c:strRef>
              <c:f>Sheet1!$B$186:$B$189</c:f>
              <c:strCache>
                <c:ptCount val="4"/>
                <c:pt idx="0">
                  <c:v>c5a.xlarge on-d</c:v>
                </c:pt>
                <c:pt idx="1">
                  <c:v>c5a.xlarge lights off</c:v>
                </c:pt>
                <c:pt idx="2">
                  <c:v>t3a.large on-d</c:v>
                </c:pt>
                <c:pt idx="3">
                  <c:v>t3a.large lights off</c:v>
                </c:pt>
              </c:strCache>
            </c:strRef>
          </c:cat>
          <c:val>
            <c:numRef>
              <c:f>Sheet1!$C$186:$C$189</c:f>
              <c:numCache>
                <c:formatCode>0</c:formatCode>
                <c:ptCount val="4"/>
                <c:pt idx="0">
                  <c:v>15067.199999999997</c:v>
                </c:pt>
                <c:pt idx="1">
                  <c:v>2869.9428571428571</c:v>
                </c:pt>
                <c:pt idx="2">
                  <c:v>14296.32</c:v>
                </c:pt>
                <c:pt idx="3">
                  <c:v>2042.3314285714287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ED-4466-B001-1C800A5C4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-27"/>
        <c:axId val="1150996751"/>
        <c:axId val="1150995087"/>
      </c:barChart>
      <c:catAx>
        <c:axId val="115099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995087"/>
        <c:crosses val="autoZero"/>
        <c:auto val="1"/>
        <c:lblAlgn val="ctr"/>
        <c:lblOffset val="100"/>
        <c:noMultiLvlLbl val="0"/>
      </c:catAx>
      <c:valAx>
        <c:axId val="1150995087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99675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on-demand vs spot with lights-off and reduced capacity to 30%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Sheet1!$B$210</c:f>
              <c:strCache>
                <c:ptCount val="1"/>
                <c:pt idx="0">
                  <c:v>vs spot with lights-off 8 hours M-F and reduced capacity to 0,3 of the original one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D8-4C4D-B52B-67AA9AEB934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D8-4C4D-B52B-67AA9AEB934A}"/>
              </c:ext>
            </c:extLst>
          </c:dPt>
          <c:cat>
            <c:strRef>
              <c:f>Sheet1!$B$211:$B$214</c:f>
              <c:strCache>
                <c:ptCount val="4"/>
                <c:pt idx="0">
                  <c:v>c5a.xlarge on-d</c:v>
                </c:pt>
                <c:pt idx="1">
                  <c:v>c5a.xlarge reduced</c:v>
                </c:pt>
                <c:pt idx="2">
                  <c:v>t3a.large on-d</c:v>
                </c:pt>
                <c:pt idx="3">
                  <c:v>t3a.large reduced</c:v>
                </c:pt>
              </c:strCache>
            </c:strRef>
          </c:cat>
          <c:val>
            <c:numRef>
              <c:f>Sheet1!$C$211:$C$214</c:f>
              <c:numCache>
                <c:formatCode>0</c:formatCode>
                <c:ptCount val="4"/>
                <c:pt idx="0">
                  <c:v>15067.199999999997</c:v>
                </c:pt>
                <c:pt idx="1">
                  <c:v>860.98285714285714</c:v>
                </c:pt>
                <c:pt idx="2">
                  <c:v>14296.32</c:v>
                </c:pt>
                <c:pt idx="3">
                  <c:v>612.6994285714286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D8-4C4D-B52B-67AA9AEB9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-27"/>
        <c:axId val="1150996751"/>
        <c:axId val="1150995087"/>
      </c:barChart>
      <c:catAx>
        <c:axId val="115099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995087"/>
        <c:crosses val="autoZero"/>
        <c:auto val="1"/>
        <c:lblAlgn val="ctr"/>
        <c:lblOffset val="100"/>
        <c:noMultiLvlLbl val="0"/>
      </c:catAx>
      <c:valAx>
        <c:axId val="1150995087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99675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clusters</a:t>
            </a:r>
            <a:r>
              <a:rPr lang="en-US" baseline="0"/>
              <a:t> on-demand vs </a:t>
            </a:r>
            <a:br>
              <a:rPr lang="en-US" baseline="0"/>
            </a:br>
            <a:r>
              <a:rPr lang="en-US" baseline="0"/>
              <a:t>1 saving full upfront + 1 spot lights off + 1 spot lights off red. cap.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Sheet1!$B$233</c:f>
              <c:strCache>
                <c:ptCount val="1"/>
                <c:pt idx="0">
                  <c:v>3 full clusters vs 1 full cluster + 1 spot cluster with lights off + 1 reduced 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6E0-4BA6-90D6-31E5F1C509C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E0-4BA6-90D6-31E5F1C509C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E0-4BA6-90D6-31E5F1C509C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E0-4BA6-90D6-31E5F1C509C7}"/>
              </c:ext>
            </c:extLst>
          </c:dPt>
          <c:cat>
            <c:strRef>
              <c:f>Sheet1!$B$234:$B$237</c:f>
              <c:strCache>
                <c:ptCount val="4"/>
                <c:pt idx="0">
                  <c:v>c5a.xlarge full</c:v>
                </c:pt>
                <c:pt idx="1">
                  <c:v>c5a.xlarge optimized</c:v>
                </c:pt>
                <c:pt idx="2">
                  <c:v>t3a.large full</c:v>
                </c:pt>
                <c:pt idx="3">
                  <c:v>t3a.large optimized</c:v>
                </c:pt>
              </c:strCache>
            </c:strRef>
          </c:cat>
          <c:val>
            <c:numRef>
              <c:f>Sheet1!$C$234:$C$237</c:f>
              <c:numCache>
                <c:formatCode>0</c:formatCode>
                <c:ptCount val="4"/>
                <c:pt idx="0">
                  <c:v>45201.599999999991</c:v>
                </c:pt>
                <c:pt idx="1">
                  <c:v>12570.925714285715</c:v>
                </c:pt>
                <c:pt idx="2">
                  <c:v>42888.959999999999</c:v>
                </c:pt>
                <c:pt idx="3">
                  <c:v>11064.630857142856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E0-4BA6-90D6-31E5F1C50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-27"/>
        <c:axId val="1150996751"/>
        <c:axId val="1150995087"/>
      </c:barChart>
      <c:catAx>
        <c:axId val="115099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995087"/>
        <c:crosses val="autoZero"/>
        <c:auto val="1"/>
        <c:lblAlgn val="ctr"/>
        <c:lblOffset val="100"/>
        <c:noMultiLvlLbl val="0"/>
      </c:catAx>
      <c:valAx>
        <c:axId val="1150995087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99675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60</xdr:row>
      <xdr:rowOff>38100</xdr:rowOff>
    </xdr:from>
    <xdr:to>
      <xdr:col>16</xdr:col>
      <xdr:colOff>374649</xdr:colOff>
      <xdr:row>82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B06659-9557-45D1-9ECC-CEAA7EBA0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84</xdr:row>
      <xdr:rowOff>95250</xdr:rowOff>
    </xdr:from>
    <xdr:to>
      <xdr:col>16</xdr:col>
      <xdr:colOff>386683</xdr:colOff>
      <xdr:row>104</xdr:row>
      <xdr:rowOff>51165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C0BAF1-BCC5-47B6-9C48-136AC5CC9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412750</xdr:colOff>
      <xdr:row>107</xdr:row>
      <xdr:rowOff>0</xdr:rowOff>
    </xdr:from>
    <xdr:to>
      <xdr:col>16</xdr:col>
      <xdr:colOff>379952</xdr:colOff>
      <xdr:row>128</xdr:row>
      <xdr:rowOff>170769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85A371-EDEE-40BC-A410-68737D6CC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412750</xdr:colOff>
      <xdr:row>132</xdr:row>
      <xdr:rowOff>25400</xdr:rowOff>
    </xdr:from>
    <xdr:to>
      <xdr:col>16</xdr:col>
      <xdr:colOff>379952</xdr:colOff>
      <xdr:row>154</xdr:row>
      <xdr:rowOff>12019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12EB3F-3CE3-4940-B0EF-1E693D2F0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400050</xdr:colOff>
      <xdr:row>158</xdr:row>
      <xdr:rowOff>0</xdr:rowOff>
    </xdr:from>
    <xdr:to>
      <xdr:col>16</xdr:col>
      <xdr:colOff>367252</xdr:colOff>
      <xdr:row>179</xdr:row>
      <xdr:rowOff>170769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F149E1-3C88-451B-AD87-35A87808D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387350</xdr:colOff>
      <xdr:row>183</xdr:row>
      <xdr:rowOff>158750</xdr:rowOff>
    </xdr:from>
    <xdr:to>
      <xdr:col>16</xdr:col>
      <xdr:colOff>367633</xdr:colOff>
      <xdr:row>203</xdr:row>
      <xdr:rowOff>114665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AFA197-1B0B-4B3F-BF7C-7FEAA0D43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387350</xdr:colOff>
      <xdr:row>209</xdr:row>
      <xdr:rowOff>25400</xdr:rowOff>
    </xdr:from>
    <xdr:to>
      <xdr:col>16</xdr:col>
      <xdr:colOff>367633</xdr:colOff>
      <xdr:row>228</xdr:row>
      <xdr:rowOff>165465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189760-F8A3-49EA-9A25-ACA39E50B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409575</xdr:colOff>
      <xdr:row>232</xdr:row>
      <xdr:rowOff>0</xdr:rowOff>
    </xdr:from>
    <xdr:to>
      <xdr:col>16</xdr:col>
      <xdr:colOff>389858</xdr:colOff>
      <xdr:row>251</xdr:row>
      <xdr:rowOff>140065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4F7699-CCA7-4A43-B786-3C8EA37EC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3A4F9-278E-47F4-B421-C6981B0AA775}">
  <dimension ref="A1:R248"/>
  <sheetViews>
    <sheetView tabSelected="1" topLeftCell="A223" workbookViewId="0">
      <selection activeCell="E246" sqref="E246"/>
    </sheetView>
  </sheetViews>
  <sheetFormatPr defaultRowHeight="15" x14ac:dyDescent="0.25"/>
  <cols>
    <col min="1" max="1" width="29.85546875" style="9" bestFit="1" customWidth="1"/>
    <col min="2" max="2" width="23" customWidth="1"/>
    <col min="3" max="4" width="14.42578125" customWidth="1"/>
    <col min="5" max="5" width="14.42578125" style="1" customWidth="1"/>
    <col min="6" max="6" width="10.140625" bestFit="1" customWidth="1"/>
  </cols>
  <sheetData>
    <row r="1" spans="1:5" x14ac:dyDescent="0.25">
      <c r="A1" s="9" t="s">
        <v>5</v>
      </c>
      <c r="B1" t="s">
        <v>6</v>
      </c>
    </row>
    <row r="2" spans="1:5" s="6" customFormat="1" x14ac:dyDescent="0.25">
      <c r="A2" s="10"/>
      <c r="E2" s="7"/>
    </row>
    <row r="3" spans="1:5" x14ac:dyDescent="0.25">
      <c r="A3" s="9" t="s">
        <v>0</v>
      </c>
      <c r="B3" t="s">
        <v>3</v>
      </c>
    </row>
    <row r="5" spans="1:5" x14ac:dyDescent="0.25">
      <c r="A5" s="9" t="s">
        <v>1</v>
      </c>
      <c r="B5">
        <v>4</v>
      </c>
    </row>
    <row r="6" spans="1:5" x14ac:dyDescent="0.25">
      <c r="A6" s="9" t="s">
        <v>2</v>
      </c>
      <c r="B6">
        <v>8</v>
      </c>
    </row>
    <row r="7" spans="1:5" x14ac:dyDescent="0.25">
      <c r="A7" s="9" t="s">
        <v>4</v>
      </c>
      <c r="B7" s="3">
        <v>0.17199999999999999</v>
      </c>
    </row>
    <row r="8" spans="1:5" x14ac:dyDescent="0.25">
      <c r="A8" s="9" t="s">
        <v>14</v>
      </c>
      <c r="B8" s="1">
        <v>0.6</v>
      </c>
    </row>
    <row r="9" spans="1:5" x14ac:dyDescent="0.25">
      <c r="A9" s="9" t="s">
        <v>13</v>
      </c>
      <c r="B9" s="3">
        <v>1110</v>
      </c>
    </row>
    <row r="10" spans="1:5" x14ac:dyDescent="0.25">
      <c r="A10" s="9" t="s">
        <v>10</v>
      </c>
      <c r="B10" s="3">
        <v>78.84</v>
      </c>
    </row>
    <row r="11" spans="1:5" x14ac:dyDescent="0.25">
      <c r="A11" s="9" t="s">
        <v>11</v>
      </c>
      <c r="B11" s="3">
        <v>884</v>
      </c>
    </row>
    <row r="13" spans="1:5" x14ac:dyDescent="0.25">
      <c r="B13" t="s">
        <v>7</v>
      </c>
      <c r="C13" t="s">
        <v>8</v>
      </c>
      <c r="D13" t="s">
        <v>9</v>
      </c>
      <c r="E13" s="1" t="s">
        <v>12</v>
      </c>
    </row>
    <row r="14" spans="1:5" x14ac:dyDescent="0.25">
      <c r="A14" s="9" t="s">
        <v>4</v>
      </c>
      <c r="B14" s="4">
        <f>B7</f>
        <v>0.17199999999999999</v>
      </c>
      <c r="C14" s="2">
        <f>B14*730</f>
        <v>125.55999999999999</v>
      </c>
      <c r="D14" s="5">
        <f>C14*12</f>
        <v>1506.7199999999998</v>
      </c>
      <c r="E14" s="1">
        <f>1-(D14/$D$14)</f>
        <v>0</v>
      </c>
    </row>
    <row r="15" spans="1:5" x14ac:dyDescent="0.25">
      <c r="A15" s="9" t="s">
        <v>13</v>
      </c>
      <c r="B15" s="2"/>
      <c r="C15" s="2"/>
      <c r="D15" s="5">
        <f>B9</f>
        <v>1110</v>
      </c>
      <c r="E15" s="1">
        <f>1-(D15/$D$14)</f>
        <v>0.2633004141446319</v>
      </c>
    </row>
    <row r="16" spans="1:5" x14ac:dyDescent="0.25">
      <c r="A16" s="9" t="s">
        <v>10</v>
      </c>
      <c r="B16" s="2"/>
      <c r="C16" s="2">
        <f>B10</f>
        <v>78.84</v>
      </c>
      <c r="D16" s="5">
        <f>C16*12</f>
        <v>946.08</v>
      </c>
      <c r="E16" s="1">
        <f>1-(D16/$D$14)</f>
        <v>0.37209302325581384</v>
      </c>
    </row>
    <row r="17" spans="1:5" x14ac:dyDescent="0.25">
      <c r="A17" s="9" t="s">
        <v>11</v>
      </c>
      <c r="B17" s="2"/>
      <c r="C17" s="2"/>
      <c r="D17" s="5">
        <f>B11</f>
        <v>884</v>
      </c>
      <c r="E17" s="1">
        <f>1-(D17/$D$14)</f>
        <v>0.41329510459806729</v>
      </c>
    </row>
    <row r="18" spans="1:5" x14ac:dyDescent="0.25">
      <c r="A18" s="9" t="s">
        <v>15</v>
      </c>
      <c r="B18" s="4">
        <f>B7*(1-B8)</f>
        <v>6.88E-2</v>
      </c>
      <c r="C18" s="2">
        <f>B18*730</f>
        <v>50.223999999999997</v>
      </c>
      <c r="D18" s="5">
        <f>C18*12</f>
        <v>602.68799999999999</v>
      </c>
      <c r="E18" s="1">
        <f>1-(D18/$D$14)</f>
        <v>0.6</v>
      </c>
    </row>
    <row r="19" spans="1:5" x14ac:dyDescent="0.25">
      <c r="D19" s="5"/>
    </row>
    <row r="20" spans="1:5" x14ac:dyDescent="0.25">
      <c r="D20" s="5"/>
    </row>
    <row r="21" spans="1:5" s="6" customFormat="1" x14ac:dyDescent="0.25">
      <c r="A21" s="10"/>
      <c r="D21" s="8"/>
      <c r="E21" s="7"/>
    </row>
    <row r="22" spans="1:5" x14ac:dyDescent="0.25">
      <c r="A22" s="9" t="s">
        <v>0</v>
      </c>
      <c r="B22" t="s">
        <v>16</v>
      </c>
      <c r="D22" s="5"/>
    </row>
    <row r="23" spans="1:5" x14ac:dyDescent="0.25">
      <c r="D23" s="5"/>
    </row>
    <row r="24" spans="1:5" x14ac:dyDescent="0.25">
      <c r="A24" s="9" t="s">
        <v>1</v>
      </c>
      <c r="B24">
        <v>2</v>
      </c>
      <c r="D24" s="5"/>
    </row>
    <row r="25" spans="1:5" x14ac:dyDescent="0.25">
      <c r="A25" s="9" t="s">
        <v>2</v>
      </c>
      <c r="B25">
        <v>8</v>
      </c>
      <c r="D25" s="5"/>
    </row>
    <row r="26" spans="1:5" x14ac:dyDescent="0.25">
      <c r="A26" s="9" t="s">
        <v>4</v>
      </c>
      <c r="B26" s="3">
        <v>8.1600000000000006E-2</v>
      </c>
      <c r="D26" s="5"/>
    </row>
    <row r="27" spans="1:5" x14ac:dyDescent="0.25">
      <c r="A27" s="9" t="s">
        <v>14</v>
      </c>
      <c r="B27" s="1">
        <v>0.7</v>
      </c>
      <c r="D27" s="5"/>
    </row>
    <row r="28" spans="1:5" x14ac:dyDescent="0.25">
      <c r="A28" s="9" t="s">
        <v>13</v>
      </c>
      <c r="B28" s="3">
        <v>546</v>
      </c>
      <c r="D28" s="5"/>
    </row>
    <row r="29" spans="1:5" x14ac:dyDescent="0.25">
      <c r="A29" s="9" t="s">
        <v>10</v>
      </c>
      <c r="B29" s="3">
        <v>37.520000000000003</v>
      </c>
      <c r="D29" s="5"/>
    </row>
    <row r="30" spans="1:5" x14ac:dyDescent="0.25">
      <c r="A30" s="9" t="s">
        <v>11</v>
      </c>
      <c r="B30" s="3">
        <v>420.48</v>
      </c>
      <c r="D30" s="5"/>
    </row>
    <row r="31" spans="1:5" x14ac:dyDescent="0.25">
      <c r="D31" s="5"/>
    </row>
    <row r="32" spans="1:5" x14ac:dyDescent="0.25">
      <c r="B32" t="s">
        <v>7</v>
      </c>
      <c r="C32" t="s">
        <v>8</v>
      </c>
      <c r="D32" s="5" t="s">
        <v>9</v>
      </c>
      <c r="E32" s="1" t="s">
        <v>12</v>
      </c>
    </row>
    <row r="33" spans="1:5" x14ac:dyDescent="0.25">
      <c r="A33" s="9" t="s">
        <v>4</v>
      </c>
      <c r="B33" s="4">
        <f>B26</f>
        <v>8.1600000000000006E-2</v>
      </c>
      <c r="C33" s="2">
        <f>B33*730</f>
        <v>59.568000000000005</v>
      </c>
      <c r="D33" s="5">
        <f>C33*12</f>
        <v>714.81600000000003</v>
      </c>
      <c r="E33" s="1">
        <f>1-(D33/$D$14)</f>
        <v>0.52558139534883708</v>
      </c>
    </row>
    <row r="34" spans="1:5" x14ac:dyDescent="0.25">
      <c r="A34" s="9" t="s">
        <v>13</v>
      </c>
      <c r="B34" s="2"/>
      <c r="C34" s="2"/>
      <c r="D34" s="5">
        <f>B28</f>
        <v>546</v>
      </c>
      <c r="E34" s="1">
        <f>1-(D34/$D$14)</f>
        <v>0.63762344695762985</v>
      </c>
    </row>
    <row r="35" spans="1:5" x14ac:dyDescent="0.25">
      <c r="A35" s="9" t="s">
        <v>10</v>
      </c>
      <c r="B35" s="2"/>
      <c r="C35" s="2">
        <f>B29</f>
        <v>37.520000000000003</v>
      </c>
      <c r="D35" s="5">
        <f>C35*12</f>
        <v>450.24</v>
      </c>
      <c r="E35" s="1">
        <f>1-(D35/$D$14)</f>
        <v>0.70117871933736853</v>
      </c>
    </row>
    <row r="36" spans="1:5" x14ac:dyDescent="0.25">
      <c r="A36" s="9" t="s">
        <v>11</v>
      </c>
      <c r="B36" s="2"/>
      <c r="C36" s="2"/>
      <c r="D36" s="5">
        <f>B30</f>
        <v>420.48</v>
      </c>
      <c r="E36" s="1">
        <f>1-(D36/$D$14)</f>
        <v>0.72093023255813948</v>
      </c>
    </row>
    <row r="37" spans="1:5" x14ac:dyDescent="0.25">
      <c r="A37" s="9" t="s">
        <v>15</v>
      </c>
      <c r="B37" s="4">
        <f>B26*(1-B27)</f>
        <v>2.4480000000000005E-2</v>
      </c>
      <c r="C37" s="2">
        <f>B37*730</f>
        <v>17.870400000000004</v>
      </c>
      <c r="D37" s="5">
        <f>C37*12</f>
        <v>214.44480000000004</v>
      </c>
      <c r="E37" s="1">
        <f>1-(D37/$D$14)</f>
        <v>0.8576744186046511</v>
      </c>
    </row>
    <row r="40" spans="1:5" s="6" customFormat="1" x14ac:dyDescent="0.25">
      <c r="A40" s="10"/>
      <c r="E40" s="7"/>
    </row>
    <row r="41" spans="1:5" x14ac:dyDescent="0.25">
      <c r="A41" s="9" t="s">
        <v>24</v>
      </c>
      <c r="C41" t="s">
        <v>3</v>
      </c>
      <c r="D41" t="s">
        <v>16</v>
      </c>
    </row>
    <row r="43" spans="1:5" x14ac:dyDescent="0.25">
      <c r="A43" s="9" t="s">
        <v>17</v>
      </c>
      <c r="B43">
        <v>40</v>
      </c>
    </row>
    <row r="44" spans="1:5" x14ac:dyDescent="0.25">
      <c r="A44" s="9" t="s">
        <v>18</v>
      </c>
      <c r="C44">
        <f>B43/B5</f>
        <v>10</v>
      </c>
      <c r="D44">
        <f>B43/B24</f>
        <v>20</v>
      </c>
    </row>
    <row r="45" spans="1:5" x14ac:dyDescent="0.25">
      <c r="A45" s="9" t="s">
        <v>20</v>
      </c>
      <c r="C45">
        <f>B6*C44</f>
        <v>80</v>
      </c>
      <c r="D45">
        <f>D44*B25</f>
        <v>160</v>
      </c>
    </row>
    <row r="46" spans="1:5" x14ac:dyDescent="0.25">
      <c r="A46" s="9" t="s">
        <v>28</v>
      </c>
      <c r="C46" s="5">
        <f>$C$44*D14</f>
        <v>15067.199999999997</v>
      </c>
      <c r="D46" s="5">
        <f>$D$44*D33</f>
        <v>14296.32</v>
      </c>
    </row>
    <row r="47" spans="1:5" x14ac:dyDescent="0.25">
      <c r="A47" s="9" t="s">
        <v>13</v>
      </c>
      <c r="C47" s="5">
        <f>$C$44*D15</f>
        <v>11100</v>
      </c>
      <c r="D47" s="5">
        <f>$D$44*D34</f>
        <v>10920</v>
      </c>
    </row>
    <row r="48" spans="1:5" x14ac:dyDescent="0.25">
      <c r="A48" s="9" t="s">
        <v>10</v>
      </c>
      <c r="C48" s="5">
        <f>$C$44*D16</f>
        <v>9460.8000000000011</v>
      </c>
      <c r="D48" s="5">
        <f>$D$44*D35</f>
        <v>9004.7999999999993</v>
      </c>
    </row>
    <row r="49" spans="1:6" x14ac:dyDescent="0.25">
      <c r="A49" s="9" t="s">
        <v>11</v>
      </c>
      <c r="C49" s="5">
        <f>$C$44*D17</f>
        <v>8840</v>
      </c>
      <c r="D49" s="5">
        <f>$D$44*D36</f>
        <v>8409.6</v>
      </c>
    </row>
    <row r="50" spans="1:6" x14ac:dyDescent="0.25">
      <c r="A50" s="9" t="s">
        <v>15</v>
      </c>
      <c r="C50" s="5">
        <f>$C$44*D18</f>
        <v>6026.88</v>
      </c>
      <c r="D50" s="5">
        <f>$D$44*D37</f>
        <v>4288.8960000000006</v>
      </c>
    </row>
    <row r="51" spans="1:6" x14ac:dyDescent="0.25">
      <c r="C51" s="5"/>
      <c r="D51" s="5"/>
    </row>
    <row r="52" spans="1:6" x14ac:dyDescent="0.25">
      <c r="A52" s="9" t="s">
        <v>19</v>
      </c>
      <c r="B52">
        <v>16</v>
      </c>
      <c r="C52" s="5">
        <f>C$50*(($B$52*5)/(24*7))</f>
        <v>2869.9428571428571</v>
      </c>
      <c r="D52" s="5">
        <f>D$50*(($B$52*5)/(24*7))</f>
        <v>2042.3314285714287</v>
      </c>
      <c r="F52" t="s">
        <v>47</v>
      </c>
    </row>
    <row r="53" spans="1:6" x14ac:dyDescent="0.25">
      <c r="A53" s="9" t="s">
        <v>21</v>
      </c>
      <c r="B53" s="11">
        <v>0.3</v>
      </c>
      <c r="C53" s="5">
        <f>C$52*$B$53</f>
        <v>860.98285714285714</v>
      </c>
      <c r="D53" s="5">
        <f>D$52*$B$53</f>
        <v>612.6994285714286</v>
      </c>
      <c r="F53" t="s">
        <v>26</v>
      </c>
    </row>
    <row r="55" spans="1:6" x14ac:dyDescent="0.25">
      <c r="A55" s="9" t="s">
        <v>22</v>
      </c>
      <c r="C55" s="5">
        <f>C46*3</f>
        <v>45201.599999999991</v>
      </c>
      <c r="D55" s="5">
        <f>D46*3</f>
        <v>42888.959999999999</v>
      </c>
      <c r="F55" t="s">
        <v>25</v>
      </c>
    </row>
    <row r="56" spans="1:6" x14ac:dyDescent="0.25">
      <c r="A56" s="9" t="s">
        <v>23</v>
      </c>
      <c r="C56" s="5">
        <f>C47+2*C53</f>
        <v>12821.965714285714</v>
      </c>
      <c r="D56" s="5">
        <f>D47+2*D53</f>
        <v>12145.398857142856</v>
      </c>
      <c r="F56" t="s">
        <v>27</v>
      </c>
    </row>
    <row r="57" spans="1:6" x14ac:dyDescent="0.25">
      <c r="A57" s="9" t="s">
        <v>12</v>
      </c>
      <c r="C57" s="1">
        <f>1-(C56/C55)</f>
        <v>0.71633823328630586</v>
      </c>
      <c r="D57" s="1">
        <f>1-(D56/D55)</f>
        <v>0.71681759461775574</v>
      </c>
    </row>
    <row r="58" spans="1:6" x14ac:dyDescent="0.25">
      <c r="C58" s="1"/>
      <c r="D58" s="1"/>
    </row>
    <row r="59" spans="1:6" s="6" customFormat="1" x14ac:dyDescent="0.25">
      <c r="A59" s="10"/>
      <c r="C59" s="7"/>
      <c r="D59" s="7"/>
      <c r="E59" s="7"/>
    </row>
    <row r="60" spans="1:6" x14ac:dyDescent="0.25">
      <c r="C60" s="1"/>
      <c r="D60" s="1"/>
    </row>
    <row r="61" spans="1:6" x14ac:dyDescent="0.25">
      <c r="C61" s="1"/>
      <c r="D61" s="1"/>
    </row>
    <row r="63" spans="1:6" x14ac:dyDescent="0.25">
      <c r="B63" s="9" t="s">
        <v>46</v>
      </c>
    </row>
    <row r="64" spans="1:6" x14ac:dyDescent="0.25">
      <c r="B64" t="s">
        <v>30</v>
      </c>
      <c r="C64" s="5">
        <f>$C$46</f>
        <v>15067.199999999997</v>
      </c>
      <c r="D64" s="1">
        <f>1-(C64/$C$64)</f>
        <v>0</v>
      </c>
    </row>
    <row r="65" spans="2:4" x14ac:dyDescent="0.25">
      <c r="B65" t="s">
        <v>32</v>
      </c>
      <c r="C65" s="12">
        <f>$D$46</f>
        <v>14296.32</v>
      </c>
      <c r="D65" s="1">
        <f>1-(C65/$C$64)</f>
        <v>5.1162790697674265E-2</v>
      </c>
    </row>
    <row r="76" spans="2:4" ht="14.1" customHeight="1" x14ac:dyDescent="0.25"/>
    <row r="86" spans="2:5" x14ac:dyDescent="0.25">
      <c r="D86" s="1"/>
      <c r="E86"/>
    </row>
    <row r="87" spans="2:5" x14ac:dyDescent="0.25">
      <c r="E87"/>
    </row>
    <row r="88" spans="2:5" x14ac:dyDescent="0.25">
      <c r="B88" s="5"/>
      <c r="C88" s="5"/>
      <c r="D88" s="12"/>
      <c r="E88" s="5"/>
    </row>
    <row r="89" spans="2:5" x14ac:dyDescent="0.25">
      <c r="B89" s="9" t="s">
        <v>29</v>
      </c>
    </row>
    <row r="90" spans="2:5" x14ac:dyDescent="0.25">
      <c r="B90" t="s">
        <v>30</v>
      </c>
      <c r="C90" s="5">
        <f>$C$46</f>
        <v>15067.199999999997</v>
      </c>
      <c r="D90" s="1">
        <f>1-(C90/$C$90)</f>
        <v>0</v>
      </c>
    </row>
    <row r="91" spans="2:5" x14ac:dyDescent="0.25">
      <c r="B91" t="s">
        <v>31</v>
      </c>
      <c r="C91" s="5">
        <f>$C$47</f>
        <v>11100</v>
      </c>
      <c r="D91" s="1">
        <f t="shared" ref="D91:D93" si="0">1-(C91/$C$90)</f>
        <v>0.2633004141446319</v>
      </c>
    </row>
    <row r="92" spans="2:5" x14ac:dyDescent="0.25">
      <c r="B92" t="s">
        <v>32</v>
      </c>
      <c r="C92" s="12">
        <f>$D$46</f>
        <v>14296.32</v>
      </c>
      <c r="D92" s="1">
        <f t="shared" si="0"/>
        <v>5.1162790697674265E-2</v>
      </c>
    </row>
    <row r="93" spans="2:5" x14ac:dyDescent="0.25">
      <c r="B93" t="s">
        <v>33</v>
      </c>
      <c r="C93" s="12">
        <f>$D$47</f>
        <v>10920</v>
      </c>
      <c r="D93" s="1">
        <f t="shared" si="0"/>
        <v>0.27524689391525947</v>
      </c>
    </row>
    <row r="106" spans="2:4" ht="14.1" customHeight="1" x14ac:dyDescent="0.25"/>
    <row r="111" spans="2:4" x14ac:dyDescent="0.25">
      <c r="B111" s="9" t="s">
        <v>41</v>
      </c>
    </row>
    <row r="112" spans="2:4" x14ac:dyDescent="0.25">
      <c r="B112" t="s">
        <v>30</v>
      </c>
      <c r="C112" s="5">
        <f>$C$46</f>
        <v>15067.199999999997</v>
      </c>
      <c r="D112" s="1">
        <f>1-(C112/$C$112)</f>
        <v>0</v>
      </c>
    </row>
    <row r="113" spans="2:4" x14ac:dyDescent="0.25">
      <c r="B113" t="s">
        <v>31</v>
      </c>
      <c r="C113" s="5">
        <f>$C$47</f>
        <v>11100</v>
      </c>
      <c r="D113" s="1">
        <f t="shared" ref="D113:D117" si="1">1-(C113/$C$112)</f>
        <v>0.2633004141446319</v>
      </c>
    </row>
    <row r="114" spans="2:4" x14ac:dyDescent="0.25">
      <c r="B114" t="s">
        <v>35</v>
      </c>
      <c r="C114" s="5">
        <f>$C$48</f>
        <v>9460.8000000000011</v>
      </c>
      <c r="D114" s="1">
        <f t="shared" si="1"/>
        <v>0.37209302325581373</v>
      </c>
    </row>
    <row r="115" spans="2:4" x14ac:dyDescent="0.25">
      <c r="B115" t="s">
        <v>32</v>
      </c>
      <c r="C115" s="12">
        <f>$D$46</f>
        <v>14296.32</v>
      </c>
      <c r="D115" s="1">
        <f t="shared" si="1"/>
        <v>5.1162790697674265E-2</v>
      </c>
    </row>
    <row r="116" spans="2:4" x14ac:dyDescent="0.25">
      <c r="B116" t="s">
        <v>33</v>
      </c>
      <c r="C116" s="12">
        <f>$D$47</f>
        <v>10920</v>
      </c>
      <c r="D116" s="1">
        <f t="shared" si="1"/>
        <v>0.27524689391525947</v>
      </c>
    </row>
    <row r="117" spans="2:4" x14ac:dyDescent="0.25">
      <c r="B117" t="s">
        <v>34</v>
      </c>
      <c r="C117" s="5">
        <f>$D$48</f>
        <v>9004.7999999999993</v>
      </c>
      <c r="D117" s="1">
        <f t="shared" si="1"/>
        <v>0.40235743867473706</v>
      </c>
    </row>
    <row r="135" spans="2:4" x14ac:dyDescent="0.25">
      <c r="B135" s="9" t="s">
        <v>40</v>
      </c>
    </row>
    <row r="136" spans="2:4" x14ac:dyDescent="0.25">
      <c r="B136" t="s">
        <v>30</v>
      </c>
      <c r="C136" s="5">
        <f>$C$46</f>
        <v>15067.199999999997</v>
      </c>
      <c r="D136" s="1">
        <f>1-(C136/$C$136)</f>
        <v>0</v>
      </c>
    </row>
    <row r="137" spans="2:4" x14ac:dyDescent="0.25">
      <c r="B137" t="s">
        <v>39</v>
      </c>
      <c r="C137" s="5">
        <f>$C$48</f>
        <v>9460.8000000000011</v>
      </c>
      <c r="D137" s="1">
        <f t="shared" ref="D137:D141" si="2">1-(C137/$C$136)</f>
        <v>0.37209302325581373</v>
      </c>
    </row>
    <row r="138" spans="2:4" x14ac:dyDescent="0.25">
      <c r="B138" t="s">
        <v>36</v>
      </c>
      <c r="C138" s="5">
        <f>$C$49</f>
        <v>8840</v>
      </c>
      <c r="D138" s="1">
        <f t="shared" si="2"/>
        <v>0.41329510459806718</v>
      </c>
    </row>
    <row r="139" spans="2:4" x14ac:dyDescent="0.25">
      <c r="B139" t="s">
        <v>32</v>
      </c>
      <c r="C139" s="12">
        <f>$D$46</f>
        <v>14296.32</v>
      </c>
      <c r="D139" s="1">
        <f t="shared" si="2"/>
        <v>5.1162790697674265E-2</v>
      </c>
    </row>
    <row r="140" spans="2:4" x14ac:dyDescent="0.25">
      <c r="B140" t="s">
        <v>38</v>
      </c>
      <c r="C140" s="5">
        <f>$D$48</f>
        <v>9004.7999999999993</v>
      </c>
      <c r="D140" s="1">
        <f t="shared" si="2"/>
        <v>0.40235743867473706</v>
      </c>
    </row>
    <row r="141" spans="2:4" x14ac:dyDescent="0.25">
      <c r="B141" t="s">
        <v>37</v>
      </c>
      <c r="C141" s="5">
        <f>$D$49</f>
        <v>8409.6</v>
      </c>
      <c r="D141" s="1">
        <f t="shared" si="2"/>
        <v>0.44186046511627897</v>
      </c>
    </row>
    <row r="159" spans="2:4" x14ac:dyDescent="0.25">
      <c r="B159" s="9" t="s">
        <v>42</v>
      </c>
    </row>
    <row r="160" spans="2:4" x14ac:dyDescent="0.25">
      <c r="B160" t="s">
        <v>30</v>
      </c>
      <c r="C160" s="5">
        <f>$C$46</f>
        <v>15067.199999999997</v>
      </c>
      <c r="D160" s="1">
        <f>1-(C160/$C$160)</f>
        <v>0</v>
      </c>
    </row>
    <row r="161" spans="2:18" x14ac:dyDescent="0.25">
      <c r="B161" t="s">
        <v>36</v>
      </c>
      <c r="C161" s="5">
        <f>$C$49</f>
        <v>8840</v>
      </c>
      <c r="D161" s="1">
        <f t="shared" ref="D161:D165" si="3">1-(C161/$C$160)</f>
        <v>0.41329510459806718</v>
      </c>
    </row>
    <row r="162" spans="2:18" x14ac:dyDescent="0.25">
      <c r="B162" t="s">
        <v>43</v>
      </c>
      <c r="C162" s="5">
        <f>$C$50</f>
        <v>6026.88</v>
      </c>
      <c r="D162" s="1">
        <f t="shared" si="3"/>
        <v>0.59999999999999987</v>
      </c>
    </row>
    <row r="163" spans="2:18" x14ac:dyDescent="0.25">
      <c r="B163" t="s">
        <v>32</v>
      </c>
      <c r="C163" s="12">
        <f>$D$46</f>
        <v>14296.32</v>
      </c>
      <c r="D163" s="1">
        <f t="shared" si="3"/>
        <v>5.1162790697674265E-2</v>
      </c>
    </row>
    <row r="164" spans="2:18" x14ac:dyDescent="0.25">
      <c r="B164" t="s">
        <v>37</v>
      </c>
      <c r="C164" s="5">
        <f>$D$49</f>
        <v>8409.6</v>
      </c>
      <c r="D164" s="1">
        <f t="shared" si="3"/>
        <v>0.44186046511627897</v>
      </c>
    </row>
    <row r="165" spans="2:18" x14ac:dyDescent="0.25">
      <c r="B165" t="s">
        <v>44</v>
      </c>
      <c r="C165" s="5">
        <f>$D$50</f>
        <v>4288.8960000000006</v>
      </c>
      <c r="D165" s="1">
        <f t="shared" si="3"/>
        <v>0.7153488372093022</v>
      </c>
    </row>
    <row r="171" spans="2:18" x14ac:dyDescent="0.25">
      <c r="R171" t="s">
        <v>45</v>
      </c>
    </row>
    <row r="185" spans="2:4" x14ac:dyDescent="0.25">
      <c r="B185" s="9" t="str">
        <f>"one year on-demand vs spot with lights-off "&amp;(24-$B$52) &amp; " hours M-F"</f>
        <v>one year on-demand vs spot with lights-off 8 hours M-F</v>
      </c>
    </row>
    <row r="186" spans="2:4" x14ac:dyDescent="0.25">
      <c r="B186" t="s">
        <v>30</v>
      </c>
      <c r="C186" s="5">
        <f>$C$46</f>
        <v>15067.199999999997</v>
      </c>
      <c r="D186" s="1">
        <f>1-(C186/$C$186)</f>
        <v>0</v>
      </c>
    </row>
    <row r="187" spans="2:4" x14ac:dyDescent="0.25">
      <c r="B187" t="s">
        <v>48</v>
      </c>
      <c r="C187" s="5">
        <f>$C$52</f>
        <v>2869.9428571428571</v>
      </c>
      <c r="D187" s="1">
        <f t="shared" ref="D187:D189" si="4">1-(C187/$C$186)</f>
        <v>0.80952380952380953</v>
      </c>
    </row>
    <row r="188" spans="2:4" x14ac:dyDescent="0.25">
      <c r="B188" t="s">
        <v>32</v>
      </c>
      <c r="C188" s="12">
        <f>$D$46</f>
        <v>14296.32</v>
      </c>
      <c r="D188" s="1">
        <f t="shared" si="4"/>
        <v>5.1162790697674265E-2</v>
      </c>
    </row>
    <row r="189" spans="2:4" x14ac:dyDescent="0.25">
      <c r="B189" t="s">
        <v>49</v>
      </c>
      <c r="C189" s="5">
        <f>$D$52</f>
        <v>2042.3314285714287</v>
      </c>
      <c r="D189" s="1">
        <f t="shared" si="4"/>
        <v>0.8644518272425249</v>
      </c>
    </row>
    <row r="210" spans="2:4" x14ac:dyDescent="0.25">
      <c r="B210" s="9" t="str">
        <f>"vs spot with lights-off "&amp;(24-$B$52) &amp; " hours M-F and reduced capacity to " &amp; $B$53 &amp; " of the original one"</f>
        <v>vs spot with lights-off 8 hours M-F and reduced capacity to 0,3 of the original one</v>
      </c>
    </row>
    <row r="211" spans="2:4" x14ac:dyDescent="0.25">
      <c r="B211" t="s">
        <v>30</v>
      </c>
      <c r="C211" s="5">
        <f>$C$46</f>
        <v>15067.199999999997</v>
      </c>
      <c r="D211" s="1">
        <f>1-(C211/$C$211)</f>
        <v>0</v>
      </c>
    </row>
    <row r="212" spans="2:4" x14ac:dyDescent="0.25">
      <c r="B212" t="s">
        <v>50</v>
      </c>
      <c r="C212" s="5">
        <f>$C$53</f>
        <v>860.98285714285714</v>
      </c>
      <c r="D212" s="1">
        <f t="shared" ref="D212:D214" si="5">1-(C212/$C$211)</f>
        <v>0.94285714285714284</v>
      </c>
    </row>
    <row r="213" spans="2:4" x14ac:dyDescent="0.25">
      <c r="B213" t="s">
        <v>32</v>
      </c>
      <c r="C213" s="12">
        <f>$D$46</f>
        <v>14296.32</v>
      </c>
      <c r="D213" s="1">
        <f t="shared" si="5"/>
        <v>5.1162790697674265E-2</v>
      </c>
    </row>
    <row r="214" spans="2:4" x14ac:dyDescent="0.25">
      <c r="B214" t="s">
        <v>51</v>
      </c>
      <c r="C214" s="5">
        <f>$D$53</f>
        <v>612.6994285714286</v>
      </c>
      <c r="D214" s="1">
        <f t="shared" si="5"/>
        <v>0.95933554817275746</v>
      </c>
    </row>
    <row r="233" spans="2:6" x14ac:dyDescent="0.25">
      <c r="B233" s="9" t="s">
        <v>52</v>
      </c>
    </row>
    <row r="234" spans="2:6" x14ac:dyDescent="0.25">
      <c r="B234" t="s">
        <v>36</v>
      </c>
      <c r="C234" s="5">
        <f>$C$46*3</f>
        <v>45201.599999999991</v>
      </c>
      <c r="D234" s="13"/>
      <c r="E234" s="13"/>
      <c r="F234" s="13"/>
    </row>
    <row r="235" spans="2:6" x14ac:dyDescent="0.25">
      <c r="B235" t="s">
        <v>53</v>
      </c>
      <c r="C235" s="5">
        <f>C49+C52+C53</f>
        <v>12570.925714285715</v>
      </c>
      <c r="D235" s="13">
        <f>C49</f>
        <v>8840</v>
      </c>
      <c r="E235" s="13">
        <f>C52</f>
        <v>2869.9428571428571</v>
      </c>
      <c r="F235" s="13">
        <f>C53</f>
        <v>860.98285714285714</v>
      </c>
    </row>
    <row r="236" spans="2:6" x14ac:dyDescent="0.25">
      <c r="B236" t="s">
        <v>37</v>
      </c>
      <c r="C236" s="12">
        <f>$D$46*3</f>
        <v>42888.959999999999</v>
      </c>
      <c r="D236" s="13"/>
      <c r="E236" s="13"/>
      <c r="F236" s="13"/>
    </row>
    <row r="237" spans="2:6" x14ac:dyDescent="0.25">
      <c r="B237" t="s">
        <v>54</v>
      </c>
      <c r="C237" s="5">
        <f>D49+D52+D53</f>
        <v>11064.630857142856</v>
      </c>
      <c r="D237" s="13">
        <f>D49</f>
        <v>8409.6</v>
      </c>
      <c r="E237" s="13">
        <f>D52</f>
        <v>2042.3314285714287</v>
      </c>
      <c r="F237" s="13">
        <f>D53</f>
        <v>612.6994285714286</v>
      </c>
    </row>
    <row r="239" spans="2:6" x14ac:dyDescent="0.25">
      <c r="B239" t="s">
        <v>55</v>
      </c>
      <c r="C239" s="1">
        <f>1-$C$235/$C$234</f>
        <v>0.72189201899300648</v>
      </c>
    </row>
    <row r="240" spans="2:6" x14ac:dyDescent="0.25">
      <c r="B240" t="s">
        <v>56</v>
      </c>
      <c r="C240" s="1">
        <f>1-$C$237/$C$236</f>
        <v>0.7420168067226891</v>
      </c>
    </row>
    <row r="241" spans="2:3" x14ac:dyDescent="0.25">
      <c r="B241" t="s">
        <v>57</v>
      </c>
      <c r="C241" s="1">
        <f>1-C237/C234</f>
        <v>0.75521594684385374</v>
      </c>
    </row>
    <row r="242" spans="2:3" x14ac:dyDescent="0.25">
      <c r="C242" s="1"/>
    </row>
    <row r="243" spans="2:3" x14ac:dyDescent="0.25">
      <c r="B243" s="14" t="s">
        <v>61</v>
      </c>
    </row>
    <row r="244" spans="2:3" x14ac:dyDescent="0.25">
      <c r="B244" t="s">
        <v>59</v>
      </c>
      <c r="C244" s="5">
        <f>$C$50+E235+F235</f>
        <v>9757.8057142857142</v>
      </c>
    </row>
    <row r="245" spans="2:3" x14ac:dyDescent="0.25">
      <c r="B245" t="s">
        <v>60</v>
      </c>
      <c r="C245" s="5">
        <f>$D$50+E237+F237</f>
        <v>6943.9268571428584</v>
      </c>
    </row>
    <row r="247" spans="2:3" x14ac:dyDescent="0.25">
      <c r="B247" t="s">
        <v>58</v>
      </c>
      <c r="C247" s="1">
        <f>1-$C$244/$C$234</f>
        <v>0.78412698412698412</v>
      </c>
    </row>
    <row r="248" spans="2:3" x14ac:dyDescent="0.25">
      <c r="B248" t="s">
        <v>62</v>
      </c>
      <c r="C248" s="1">
        <f>1-C245/C236</f>
        <v>0.838095238095238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Moreno</dc:creator>
  <cp:lastModifiedBy>Javier Moreno</cp:lastModifiedBy>
  <dcterms:created xsi:type="dcterms:W3CDTF">2021-06-03T15:07:23Z</dcterms:created>
  <dcterms:modified xsi:type="dcterms:W3CDTF">2021-06-06T11:37:14Z</dcterms:modified>
</cp:coreProperties>
</file>