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drawings/drawing3.xml" ContentType="application/vnd.openxmlformats-officedocument.drawing+xml"/>
  <Override PartName="/xl/ctrlProps/ctrlProp304.xml" ContentType="application/vnd.ms-excel.controlproperties+xml"/>
  <Override PartName="/xl/ctrlProps/ctrlProp305.xml" ContentType="application/vnd.ms-excel.controlproperties+xml"/>
  <Override PartName="/xl/drawings/drawing4.xml" ContentType="application/vnd.openxmlformats-officedocument.drawing+xml"/>
  <Override PartName="/xl/ctrlProps/ctrlProp306.xml" ContentType="application/vnd.ms-excel.controlproperties+xml"/>
  <Override PartName="/xl/drawings/drawing5.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drawings/drawing6.xml" ContentType="application/vnd.openxmlformats-officedocument.drawing+xml"/>
  <Override PartName="/xl/ctrlProps/ctrlProp495.xml" ContentType="application/vnd.ms-excel.controlproperties+xml"/>
  <Override PartName="/xl/ctrlProps/ctrlProp496.xml" ContentType="application/vnd.ms-excel.controlproperties+xml"/>
  <Override PartName="/xl/drawings/drawing7.xml" ContentType="application/vnd.openxmlformats-officedocument.drawing+xml"/>
  <Override PartName="/xl/ctrlProps/ctrlProp497.xml" ContentType="application/vnd.ms-excel.controlproperties+xml"/>
  <Override PartName="/xl/drawings/drawing8.xml" ContentType="application/vnd.openxmlformats-officedocument.drawing+xml"/>
  <Override PartName="/xl/ctrlProps/ctrlProp498.xml" ContentType="application/vnd.ms-excel.controlproperties+xml"/>
  <Override PartName="/xl/ctrlProps/ctrlProp499.xml" ContentType="application/vnd.ms-excel.controlproperties+xml"/>
  <Override PartName="/xl/drawings/drawing9.xml" ContentType="application/vnd.openxmlformats-officedocument.drawing+xml"/>
  <Override PartName="/xl/ctrlProps/ctrlProp500.xml" ContentType="application/vnd.ms-excel.controlproperties+xml"/>
  <Override PartName="/xl/ctrlProps/ctrlProp501.xml" ContentType="application/vnd.ms-excel.controlproperties+xml"/>
  <Override PartName="/xl/drawings/drawing10.xml" ContentType="application/vnd.openxmlformats-officedocument.drawing+xml"/>
  <Override PartName="/xl/ctrlProps/ctrlProp502.xml" ContentType="application/vnd.ms-excel.controlproperties+xml"/>
  <Override PartName="/xl/ctrlProps/ctrlProp503.xml" ContentType="application/vnd.ms-excel.controlproperties+xml"/>
  <Override PartName="/xl/drawings/drawing11.xml" ContentType="application/vnd.openxmlformats-officedocument.drawing+xml"/>
  <Override PartName="/xl/ctrlProps/ctrlProp504.xml" ContentType="application/vnd.ms-excel.controlproperties+xml"/>
  <Override PartName="/xl/ctrlProps/ctrlProp505.xml" ContentType="application/vnd.ms-excel.controlproperties+xml"/>
  <Override PartName="/xl/drawings/drawing12.xml" ContentType="application/vnd.openxmlformats-officedocument.drawing+xml"/>
  <Override PartName="/xl/ctrlProps/ctrlProp506.xml" ContentType="application/vnd.ms-excel.controlproperties+xml"/>
  <Override PartName="/xl/ctrlProps/ctrlProp507.xml" ContentType="application/vnd.ms-excel.controlproperties+xml"/>
  <Override PartName="/xl/drawings/drawing13.xml" ContentType="application/vnd.openxmlformats-officedocument.drawing+xml"/>
  <Override PartName="/xl/ctrlProps/ctrlProp508.xml" ContentType="application/vnd.ms-excel.controlproperties+xml"/>
  <Override PartName="/xl/ctrlProps/ctrlProp509.xml" ContentType="application/vnd.ms-excel.controlproperties+xml"/>
  <Override PartName="/xl/drawings/drawing14.xml" ContentType="application/vnd.openxmlformats-officedocument.drawing+xml"/>
  <Override PartName="/xl/ctrlProps/ctrlProp510.xml" ContentType="application/vnd.ms-excel.controlproperties+xml"/>
  <Override PartName="/xl/ctrlProps/ctrlProp511.xml" ContentType="application/vnd.ms-excel.controlproperties+xml"/>
  <Override PartName="/xl/drawings/drawing15.xml" ContentType="application/vnd.openxmlformats-officedocument.drawing+xml"/>
  <Override PartName="/xl/ctrlProps/ctrlProp512.xml" ContentType="application/vnd.ms-excel.controlproperties+xml"/>
  <Override PartName="/xl/ctrlProps/ctrlProp513.xml" ContentType="application/vnd.ms-excel.controlproperties+xml"/>
  <Override PartName="/xl/drawings/drawing16.xml" ContentType="application/vnd.openxmlformats-officedocument.drawing+xml"/>
  <Override PartName="/xl/ctrlProps/ctrlProp514.xml" ContentType="application/vnd.ms-excel.controlproperties+xml"/>
  <Override PartName="/xl/ctrlProps/ctrlProp515.xml" ContentType="application/vnd.ms-excel.controlproperties+xml"/>
  <Override PartName="/xl/drawings/drawing17.xml" ContentType="application/vnd.openxmlformats-officedocument.drawing+xml"/>
  <Override PartName="/xl/ctrlProps/ctrlProp516.xml" ContentType="application/vnd.ms-excel.controlproperties+xml"/>
  <Override PartName="/xl/ctrlProps/ctrlProp517.xml" ContentType="application/vnd.ms-excel.controlproperties+xml"/>
  <Override PartName="/xl/drawings/drawing18.xml" ContentType="application/vnd.openxmlformats-officedocument.drawing+xml"/>
  <Override PartName="/xl/ctrlProps/ctrlProp518.xml" ContentType="application/vnd.ms-excel.controlproperties+xml"/>
  <Override PartName="/xl/ctrlProps/ctrlProp519.xml" ContentType="application/vnd.ms-excel.controlproperties+xml"/>
  <Override PartName="/xl/drawings/drawing19.xml" ContentType="application/vnd.openxmlformats-officedocument.drawing+xml"/>
  <Override PartName="/xl/ctrlProps/ctrlProp520.xml" ContentType="application/vnd.ms-excel.controlproperties+xml"/>
  <Override PartName="/xl/ctrlProps/ctrlProp521.xml" ContentType="application/vnd.ms-excel.controlproperties+xml"/>
  <Override PartName="/xl/drawings/drawing20.xml" ContentType="application/vnd.openxmlformats-officedocument.drawing+xml"/>
  <Override PartName="/xl/ctrlProps/ctrlProp522.xml" ContentType="application/vnd.ms-excel.controlproperties+xml"/>
  <Override PartName="/xl/ctrlProps/ctrlProp523.xml" ContentType="application/vnd.ms-excel.controlproperties+xml"/>
  <Override PartName="/xl/drawings/drawing21.xml" ContentType="application/vnd.openxmlformats-officedocument.drawing+xml"/>
  <Override PartName="/xl/ctrlProps/ctrlProp524.xml" ContentType="application/vnd.ms-excel.controlproperties+xml"/>
  <Override PartName="/xl/ctrlProps/ctrlProp525.xml" ContentType="application/vnd.ms-excel.controlproperties+xml"/>
  <Override PartName="/xl/drawings/drawing22.xml" ContentType="application/vnd.openxmlformats-officedocument.drawing+xml"/>
  <Override PartName="/xl/ctrlProps/ctrlProp526.xml" ContentType="application/vnd.ms-excel.controlproperties+xml"/>
  <Override PartName="/xl/ctrlProps/ctrlProp527.xml" ContentType="application/vnd.ms-excel.controlproperties+xml"/>
  <Override PartName="/xl/drawings/drawing23.xml" ContentType="application/vnd.openxmlformats-officedocument.drawing+xml"/>
  <Override PartName="/xl/ctrlProps/ctrlProp528.xml" ContentType="application/vnd.ms-excel.controlproperties+xml"/>
  <Override PartName="/xl/ctrlProps/ctrlProp529.xml" ContentType="application/vnd.ms-excel.controlproperties+xml"/>
  <Override PartName="/xl/drawings/drawing24.xml" ContentType="application/vnd.openxmlformats-officedocument.drawing+xml"/>
  <Override PartName="/xl/ctrlProps/ctrlProp530.xml" ContentType="application/vnd.ms-excel.controlproperties+xml"/>
  <Override PartName="/xl/ctrlProps/ctrlProp531.xml" ContentType="application/vnd.ms-excel.controlproperties+xml"/>
  <Override PartName="/xl/drawings/drawing25.xml" ContentType="application/vnd.openxmlformats-officedocument.drawing+xml"/>
  <Override PartName="/xl/ctrlProps/ctrlProp532.xml" ContentType="application/vnd.ms-excel.controlproperties+xml"/>
  <Override PartName="/xl/ctrlProps/ctrlProp533.xml" ContentType="application/vnd.ms-excel.controlproperties+xml"/>
  <Override PartName="/xl/drawings/drawing26.xml" ContentType="application/vnd.openxmlformats-officedocument.drawing+xml"/>
  <Override PartName="/xl/ctrlProps/ctrlProp534.xml" ContentType="application/vnd.ms-excel.controlproperties+xml"/>
  <Override PartName="/xl/ctrlProps/ctrlProp535.xml" ContentType="application/vnd.ms-excel.controlproperties+xml"/>
  <Override PartName="/xl/drawings/drawing27.xml" ContentType="application/vnd.openxmlformats-officedocument.drawing+xml"/>
  <Override PartName="/xl/ctrlProps/ctrlProp536.xml" ContentType="application/vnd.ms-excel.controlproperties+xml"/>
  <Override PartName="/xl/ctrlProps/ctrlProp537.xml" ContentType="application/vnd.ms-excel.controlproperties+xml"/>
  <Override PartName="/xl/drawings/drawing28.xml" ContentType="application/vnd.openxmlformats-officedocument.drawing+xml"/>
  <Override PartName="/xl/ctrlProps/ctrlProp538.xml" ContentType="application/vnd.ms-excel.controlproperties+xml"/>
  <Override PartName="/xl/ctrlProps/ctrlProp539.xml" ContentType="application/vnd.ms-excel.controlproperties+xml"/>
  <Override PartName="/xl/drawings/drawing29.xml" ContentType="application/vnd.openxmlformats-officedocument.drawing+xml"/>
  <Override PartName="/xl/ctrlProps/ctrlProp540.xml" ContentType="application/vnd.ms-excel.controlproperties+xml"/>
  <Override PartName="/xl/ctrlProps/ctrlProp541.xml" ContentType="application/vnd.ms-excel.controlproperties+xml"/>
  <Override PartName="/xl/drawings/drawing30.xml" ContentType="application/vnd.openxmlformats-officedocument.drawing+xml"/>
  <Override PartName="/xl/ctrlProps/ctrlProp542.xml" ContentType="application/vnd.ms-excel.controlproperties+xml"/>
  <Override PartName="/xl/ctrlProps/ctrlProp543.xml" ContentType="application/vnd.ms-excel.controlproperties+xml"/>
  <Override PartName="/xl/drawings/drawing31.xml" ContentType="application/vnd.openxmlformats-officedocument.drawing+xml"/>
  <Override PartName="/xl/ctrlProps/ctrlProp544.xml" ContentType="application/vnd.ms-excel.controlproperties+xml"/>
  <Override PartName="/xl/ctrlProps/ctrlProp545.xml" ContentType="application/vnd.ms-excel.controlproperties+xml"/>
  <Override PartName="/xl/drawings/drawing32.xml" ContentType="application/vnd.openxmlformats-officedocument.drawing+xml"/>
  <Override PartName="/xl/ctrlProps/ctrlProp546.xml" ContentType="application/vnd.ms-excel.controlproperties+xml"/>
  <Override PartName="/xl/ctrlProps/ctrlProp547.xml" ContentType="application/vnd.ms-excel.controlproperties+xml"/>
  <Override PartName="/xl/drawings/drawing33.xml" ContentType="application/vnd.openxmlformats-officedocument.drawing+xml"/>
  <Override PartName="/xl/ctrlProps/ctrlProp548.xml" ContentType="application/vnd.ms-excel.controlproperties+xml"/>
  <Override PartName="/xl/ctrlProps/ctrlProp549.xml" ContentType="application/vnd.ms-excel.controlproperties+xml"/>
  <Override PartName="/xl/drawings/drawing34.xml" ContentType="application/vnd.openxmlformats-officedocument.drawing+xml"/>
  <Override PartName="/xl/ctrlProps/ctrlProp550.xml" ContentType="application/vnd.ms-excel.controlproperties+xml"/>
  <Override PartName="/xl/ctrlProps/ctrlProp551.xml" ContentType="application/vnd.ms-excel.controlproperties+xml"/>
  <Override PartName="/xl/drawings/drawing35.xml" ContentType="application/vnd.openxmlformats-officedocument.drawing+xml"/>
  <Override PartName="/xl/ctrlProps/ctrlProp552.xml" ContentType="application/vnd.ms-excel.controlproperties+xml"/>
  <Override PartName="/xl/ctrlProps/ctrlProp553.xml" ContentType="application/vnd.ms-excel.controlproperties+xml"/>
  <Override PartName="/xl/drawings/drawing36.xml" ContentType="application/vnd.openxmlformats-officedocument.drawing+xml"/>
  <Override PartName="/xl/ctrlProps/ctrlProp554.xml" ContentType="application/vnd.ms-excel.controlproperties+xml"/>
  <Override PartName="/xl/ctrlProps/ctrlProp555.xml" ContentType="application/vnd.ms-excel.controlproperties+xml"/>
  <Override PartName="/xl/drawings/drawing37.xml" ContentType="application/vnd.openxmlformats-officedocument.drawing+xml"/>
  <Override PartName="/xl/ctrlProps/ctrlProp556.xml" ContentType="application/vnd.ms-excel.controlproperties+xml"/>
  <Override PartName="/xl/ctrlProps/ctrlProp557.xml" ContentType="application/vnd.ms-excel.controlproperties+xml"/>
  <Override PartName="/xl/drawings/drawing38.xml" ContentType="application/vnd.openxmlformats-officedocument.drawing+xml"/>
  <Override PartName="/xl/ctrlProps/ctrlProp558.xml" ContentType="application/vnd.ms-excel.controlproperties+xml"/>
  <Override PartName="/xl/ctrlProps/ctrlProp559.xml" ContentType="application/vnd.ms-excel.controlproperties+xml"/>
  <Override PartName="/xl/drawings/drawing39.xml" ContentType="application/vnd.openxmlformats-officedocument.drawing+xml"/>
  <Override PartName="/xl/ctrlProps/ctrlProp560.xml" ContentType="application/vnd.ms-excel.controlproperties+xml"/>
  <Override PartName="/xl/ctrlProps/ctrlProp561.xml" ContentType="application/vnd.ms-excel.controlproperties+xml"/>
  <Override PartName="/xl/drawings/drawing40.xml" ContentType="application/vnd.openxmlformats-officedocument.drawing+xml"/>
  <Override PartName="/xl/ctrlProps/ctrlProp562.xml" ContentType="application/vnd.ms-excel.controlproperties+xml"/>
  <Override PartName="/xl/ctrlProps/ctrlProp563.xml" ContentType="application/vnd.ms-excel.controlproperties+xml"/>
  <Override PartName="/xl/drawings/drawing41.xml" ContentType="application/vnd.openxmlformats-officedocument.drawing+xml"/>
  <Override PartName="/xl/ctrlProps/ctrlProp564.xml" ContentType="application/vnd.ms-excel.controlproperties+xml"/>
  <Override PartName="/xl/ctrlProps/ctrlProp565.xml" ContentType="application/vnd.ms-excel.controlproperties+xml"/>
  <Override PartName="/xl/drawings/drawing42.xml" ContentType="application/vnd.openxmlformats-officedocument.drawing+xml"/>
  <Override PartName="/xl/ctrlProps/ctrlProp566.xml" ContentType="application/vnd.ms-excel.controlproperties+xml"/>
  <Override PartName="/xl/ctrlProps/ctrlProp567.xml" ContentType="application/vnd.ms-excel.controlproperties+xml"/>
  <Override PartName="/xl/drawings/drawing43.xml" ContentType="application/vnd.openxmlformats-officedocument.drawing+xml"/>
  <Override PartName="/xl/ctrlProps/ctrlProp568.xml" ContentType="application/vnd.ms-excel.controlproperties+xml"/>
  <Override PartName="/xl/ctrlProps/ctrlProp569.xml" ContentType="application/vnd.ms-excel.controlproperties+xml"/>
  <Override PartName="/xl/drawings/drawing44.xml" ContentType="application/vnd.openxmlformats-officedocument.drawing+xml"/>
  <Override PartName="/xl/ctrlProps/ctrlProp570.xml" ContentType="application/vnd.ms-excel.controlproperties+xml"/>
  <Override PartName="/xl/ctrlProps/ctrlProp571.xml" ContentType="application/vnd.ms-excel.controlproperties+xml"/>
  <Override PartName="/xl/drawings/drawing45.xml" ContentType="application/vnd.openxmlformats-officedocument.drawing+xml"/>
  <Override PartName="/xl/ctrlProps/ctrlProp572.xml" ContentType="application/vnd.ms-excel.controlproperties+xml"/>
  <Override PartName="/xl/ctrlProps/ctrlProp573.xml" ContentType="application/vnd.ms-excel.controlproperties+xml"/>
  <Override PartName="/xl/drawings/drawing46.xml" ContentType="application/vnd.openxmlformats-officedocument.drawing+xml"/>
  <Override PartName="/xl/ctrlProps/ctrlProp574.xml" ContentType="application/vnd.ms-excel.controlproperties+xml"/>
  <Override PartName="/xl/ctrlProps/ctrlProp575.xml" ContentType="application/vnd.ms-excel.controlproperties+xml"/>
  <Override PartName="/xl/drawings/drawing47.xml" ContentType="application/vnd.openxmlformats-officedocument.drawing+xml"/>
  <Override PartName="/xl/ctrlProps/ctrlProp576.xml" ContentType="application/vnd.ms-excel.controlproperties+xml"/>
  <Override PartName="/xl/ctrlProps/ctrlProp577.xml" ContentType="application/vnd.ms-excel.controlproperties+xml"/>
  <Override PartName="/xl/drawings/drawing48.xml" ContentType="application/vnd.openxmlformats-officedocument.drawing+xml"/>
  <Override PartName="/xl/ctrlProps/ctrlProp578.xml" ContentType="application/vnd.ms-excel.controlproperties+xml"/>
  <Override PartName="/xl/ctrlProps/ctrlProp579.xml" ContentType="application/vnd.ms-excel.controlproperties+xml"/>
  <Override PartName="/xl/drawings/drawing49.xml" ContentType="application/vnd.openxmlformats-officedocument.drawing+xml"/>
  <Override PartName="/xl/ctrlProps/ctrlProp580.xml" ContentType="application/vnd.ms-excel.controlproperties+xml"/>
  <Override PartName="/xl/ctrlProps/ctrlProp581.xml" ContentType="application/vnd.ms-excel.controlproperties+xml"/>
  <Override PartName="/xl/drawings/drawing50.xml" ContentType="application/vnd.openxmlformats-officedocument.drawing+xml"/>
  <Override PartName="/xl/ctrlProps/ctrlProp582.xml" ContentType="application/vnd.ms-excel.controlproperties+xml"/>
  <Override PartName="/xl/ctrlProps/ctrlProp583.xml" ContentType="application/vnd.ms-excel.controlproperties+xml"/>
  <Override PartName="/xl/drawings/drawing51.xml" ContentType="application/vnd.openxmlformats-officedocument.drawing+xml"/>
  <Override PartName="/xl/ctrlProps/ctrlProp584.xml" ContentType="application/vnd.ms-excel.controlproperties+xml"/>
  <Override PartName="/xl/ctrlProps/ctrlProp585.xml" ContentType="application/vnd.ms-excel.controlproperties+xml"/>
  <Override PartName="/xl/drawings/drawing52.xml" ContentType="application/vnd.openxmlformats-officedocument.drawing+xml"/>
  <Override PartName="/xl/ctrlProps/ctrlProp586.xml" ContentType="application/vnd.ms-excel.controlproperties+xml"/>
  <Override PartName="/xl/ctrlProps/ctrlProp587.xml" ContentType="application/vnd.ms-excel.controlproperties+xml"/>
  <Override PartName="/xl/drawings/drawing53.xml" ContentType="application/vnd.openxmlformats-officedocument.drawing+xml"/>
  <Override PartName="/xl/ctrlProps/ctrlProp588.xml" ContentType="application/vnd.ms-excel.controlproperties+xml"/>
  <Override PartName="/xl/ctrlProps/ctrlProp589.xml" ContentType="application/vnd.ms-excel.controlproperties+xml"/>
  <Override PartName="/xl/drawings/drawing54.xml" ContentType="application/vnd.openxmlformats-officedocument.drawing+xml"/>
  <Override PartName="/xl/ctrlProps/ctrlProp590.xml" ContentType="application/vnd.ms-excel.controlproperties+xml"/>
  <Override PartName="/xl/ctrlProps/ctrlProp5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
    </mc:Choice>
  </mc:AlternateContent>
  <xr:revisionPtr revIDLastSave="0" documentId="13_ncr:1_{15FAECB6-3706-4F90-AD2F-D77115AFF475}" xr6:coauthVersionLast="47" xr6:coauthVersionMax="47" xr10:uidLastSave="{00000000-0000-0000-0000-000000000000}"/>
  <bookViews>
    <workbookView xWindow="-108" yWindow="-108" windowWidth="23256" windowHeight="12576" tabRatio="989" activeTab="4" xr2:uid="{A3621DBA-B246-45FA-AB07-E3AB476ED5C0}"/>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externalReferences>
    <externalReference r:id="rId63"/>
    <externalReference r:id="rId64"/>
  </externalReferences>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'F-011_입찰공고'!$A$1:$H$69</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계약방법안내!$A$1:$C$10</definedName>
    <definedName name="_xlnm.Print_Area" localSheetId="0">사용설명서!$A$1:$T$28</definedName>
    <definedName name="학교명목록">학교정보!$E$2:$E$791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V56" i="2" l="1"/>
  <c r="U56" i="2"/>
  <c r="V55" i="2"/>
  <c r="U55" i="2"/>
  <c r="V54" i="2"/>
  <c r="U54" i="2"/>
  <c r="V53" i="2"/>
  <c r="U53" i="2"/>
  <c r="R53" i="2"/>
  <c r="M53" i="2"/>
  <c r="G53" i="2"/>
  <c r="V52" i="2"/>
  <c r="U52" i="2"/>
  <c r="R52" i="2"/>
  <c r="M52" i="2"/>
  <c r="G52" i="2"/>
  <c r="V51" i="2"/>
  <c r="U51" i="2"/>
  <c r="R51" i="2"/>
  <c r="M51" i="2"/>
  <c r="G51" i="2"/>
  <c r="V50" i="2"/>
  <c r="U50" i="2"/>
  <c r="R50" i="2"/>
  <c r="M50" i="2"/>
  <c r="G50" i="2"/>
  <c r="V49" i="2"/>
  <c r="U49" i="2"/>
  <c r="R49" i="2"/>
  <c r="M49" i="2"/>
  <c r="G49" i="2"/>
  <c r="V48" i="2"/>
  <c r="U48" i="2"/>
  <c r="R48" i="2"/>
  <c r="M48" i="2"/>
  <c r="G48" i="2"/>
  <c r="V47" i="2"/>
  <c r="U47" i="2"/>
  <c r="R47" i="2"/>
  <c r="M47" i="2"/>
  <c r="G47" i="2"/>
  <c r="V46" i="2"/>
  <c r="U46" i="2"/>
  <c r="R46" i="2"/>
  <c r="M46" i="2"/>
  <c r="G46" i="2"/>
  <c r="V45" i="2"/>
  <c r="U45" i="2"/>
  <c r="R45" i="2"/>
  <c r="M45" i="2"/>
  <c r="G45" i="2"/>
  <c r="V44" i="2"/>
  <c r="U44" i="2"/>
  <c r="R44" i="2"/>
  <c r="M44" i="2"/>
  <c r="G44" i="2"/>
  <c r="V43" i="2"/>
  <c r="U43" i="2"/>
  <c r="V42" i="2"/>
  <c r="U42" i="2"/>
  <c r="V41" i="2"/>
  <c r="U41" i="2"/>
  <c r="V40" i="2"/>
  <c r="U40" i="2"/>
  <c r="V39" i="2"/>
  <c r="U39" i="2"/>
  <c r="V38" i="2"/>
  <c r="U38" i="2"/>
  <c r="E38" i="2"/>
  <c r="V37" i="2"/>
  <c r="U37" i="2"/>
  <c r="E37" i="2"/>
  <c r="V36" i="2"/>
  <c r="U36" i="2"/>
  <c r="E36" i="2"/>
  <c r="V35" i="2"/>
  <c r="U35" i="2"/>
  <c r="E35" i="2"/>
  <c r="V34" i="2"/>
  <c r="U34" i="2"/>
  <c r="E34" i="2"/>
  <c r="V33" i="2"/>
  <c r="U33" i="2"/>
  <c r="E33" i="2"/>
  <c r="V32" i="2"/>
  <c r="U32" i="2"/>
  <c r="E32" i="2"/>
  <c r="V31" i="2"/>
  <c r="U31" i="2"/>
  <c r="E31" i="2"/>
  <c r="V30" i="2"/>
  <c r="U30" i="2"/>
  <c r="E30" i="2"/>
  <c r="V29" i="2"/>
  <c r="U29" i="2"/>
  <c r="E29" i="2"/>
  <c r="E39" i="2" s="1"/>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F5" i="2"/>
  <c r="F4" i="2"/>
  <c r="C6" i="62"/>
  <c r="B7" i="62"/>
  <c r="C7" i="62" s="1"/>
  <c r="C26" i="12"/>
  <c r="E25" i="12"/>
  <c r="C43" i="25"/>
  <c r="E42" i="25"/>
  <c r="C20" i="28"/>
  <c r="E19" i="28"/>
  <c r="C30" i="31"/>
  <c r="E29" i="31"/>
  <c r="C29" i="36"/>
  <c r="E28" i="36"/>
  <c r="C29" i="37"/>
  <c r="E28" i="37"/>
  <c r="C37" i="38"/>
  <c r="E36" i="38"/>
  <c r="C25" i="39"/>
  <c r="E24" i="39"/>
  <c r="C25" i="41"/>
  <c r="E24" i="41"/>
  <c r="C25" i="44"/>
  <c r="E24" i="44"/>
  <c r="C36" i="50"/>
  <c r="E35" i="50"/>
  <c r="C38" i="52"/>
  <c r="E37" i="52"/>
  <c r="C36" i="53"/>
  <c r="E35" i="53"/>
  <c r="B25" i="58"/>
  <c r="B21" i="58"/>
  <c r="B19"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D28" i="54"/>
  <c r="C28" i="54"/>
  <c r="E28" i="54" s="1"/>
  <c r="F28" i="54" s="1"/>
  <c r="G28" i="54" s="1"/>
  <c r="B28" i="54"/>
  <c r="F27" i="54"/>
  <c r="G27" i="54" s="1"/>
  <c r="E27" i="54"/>
  <c r="D27" i="54"/>
  <c r="C27" i="54"/>
  <c r="B27" i="54"/>
  <c r="D26" i="54"/>
  <c r="E26" i="54" s="1"/>
  <c r="F26" i="54" s="1"/>
  <c r="G26" i="54" s="1"/>
  <c r="C26" i="54"/>
  <c r="B26" i="54"/>
  <c r="D25" i="54"/>
  <c r="C25" i="54"/>
  <c r="E25" i="54" s="1"/>
  <c r="F25" i="54" s="1"/>
  <c r="G25" i="54" s="1"/>
  <c r="B25" i="54"/>
  <c r="D24" i="54"/>
  <c r="C24" i="54"/>
  <c r="E24" i="54" s="1"/>
  <c r="F24" i="54" s="1"/>
  <c r="G24" i="54" s="1"/>
  <c r="B24" i="54"/>
  <c r="F23" i="54"/>
  <c r="G23" i="54" s="1"/>
  <c r="E23" i="54"/>
  <c r="D23" i="54"/>
  <c r="C23" i="54"/>
  <c r="B23" i="54"/>
  <c r="D22" i="54"/>
  <c r="E22" i="54" s="1"/>
  <c r="F22" i="54" s="1"/>
  <c r="G22" i="54" s="1"/>
  <c r="C22" i="54"/>
  <c r="B22" i="54"/>
  <c r="D21" i="54"/>
  <c r="C21" i="54"/>
  <c r="E21" i="54" s="1"/>
  <c r="F21" i="54" s="1"/>
  <c r="G21" i="54" s="1"/>
  <c r="B21" i="54"/>
  <c r="D20" i="54"/>
  <c r="C20" i="54"/>
  <c r="E20" i="54" s="1"/>
  <c r="F20" i="54" s="1"/>
  <c r="G20" i="54" s="1"/>
  <c r="B20" i="54"/>
  <c r="D19" i="54"/>
  <c r="E19" i="54" s="1"/>
  <c r="F19" i="54" s="1"/>
  <c r="G19" i="54" s="1"/>
  <c r="C19" i="54"/>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G19" i="53"/>
  <c r="F19" i="53"/>
  <c r="E19" i="53"/>
  <c r="H19" i="53" s="1"/>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B23" i="49"/>
  <c r="D18" i="49"/>
  <c r="C18" i="49"/>
  <c r="E17" i="49"/>
  <c r="D17" i="49"/>
  <c r="B17" i="49"/>
  <c r="E16" i="49"/>
  <c r="D16" i="49"/>
  <c r="B16" i="49"/>
  <c r="E15" i="49"/>
  <c r="D15" i="49"/>
  <c r="B15" i="49"/>
  <c r="E14" i="49"/>
  <c r="D14" i="49"/>
  <c r="B14" i="49"/>
  <c r="E13" i="49"/>
  <c r="D13" i="49"/>
  <c r="B13" i="49"/>
  <c r="E12" i="49"/>
  <c r="E18" i="49" s="1"/>
  <c r="D12" i="49"/>
  <c r="B12" i="49"/>
  <c r="B7" i="49"/>
  <c r="B5" i="49"/>
  <c r="B19" i="48"/>
  <c r="B15" i="48"/>
  <c r="B25" i="47"/>
  <c r="B19" i="47"/>
  <c r="B6" i="47"/>
  <c r="B24" i="46"/>
  <c r="B21"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69" i="33"/>
  <c r="B66" i="33"/>
  <c r="B64" i="33"/>
  <c r="B33" i="33"/>
  <c r="C17" i="33"/>
  <c r="C16" i="33"/>
  <c r="C15" i="33"/>
  <c r="C13" i="33"/>
  <c r="C12" i="33"/>
  <c r="C11"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9" i="20"/>
  <c r="B18" i="20"/>
  <c r="B11" i="20"/>
  <c r="C9" i="20"/>
  <c r="C7" i="20"/>
  <c r="B25" i="19"/>
  <c r="B24" i="19"/>
  <c r="B23" i="19"/>
  <c r="B20" i="19"/>
  <c r="F11" i="19"/>
  <c r="F10" i="19"/>
  <c r="F8" i="19"/>
  <c r="F6" i="19"/>
  <c r="B25" i="18"/>
  <c r="F19" i="18"/>
  <c r="F15" i="18"/>
  <c r="F12" i="18"/>
  <c r="F21" i="18" s="1"/>
  <c r="F8" i="18"/>
  <c r="C5" i="18"/>
  <c r="D8" i="17"/>
  <c r="C8" i="17"/>
  <c r="B8" i="17"/>
  <c r="B3" i="17"/>
  <c r="B17" i="16"/>
  <c r="B16" i="16"/>
  <c r="F13" i="16"/>
  <c r="F12" i="16"/>
  <c r="F11" i="16"/>
  <c r="F10" i="16"/>
  <c r="F14" i="16" s="1"/>
  <c r="F9" i="16"/>
  <c r="B6" i="16"/>
  <c r="E5" i="16"/>
  <c r="C5" i="16"/>
  <c r="B25" i="15"/>
  <c r="B24" i="15"/>
  <c r="F20" i="15"/>
  <c r="F16" i="15"/>
  <c r="F13" i="15"/>
  <c r="F9" i="15"/>
  <c r="F22" i="15" s="1"/>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B17" i="13"/>
  <c r="E15" i="13"/>
  <c r="E14" i="13"/>
  <c r="D14" i="13"/>
  <c r="C14" i="13"/>
  <c r="E13" i="13"/>
  <c r="D13" i="13"/>
  <c r="C13" i="13"/>
  <c r="E12" i="13"/>
  <c r="D12" i="13"/>
  <c r="C12" i="13"/>
  <c r="E11" i="13"/>
  <c r="D11" i="13"/>
  <c r="C11" i="13"/>
  <c r="E10" i="13"/>
  <c r="D10" i="13"/>
  <c r="C10" i="13"/>
  <c r="E9" i="13"/>
  <c r="D9" i="13"/>
  <c r="D15" i="13" s="1"/>
  <c r="C9" i="13"/>
  <c r="G6" i="13"/>
  <c r="E6" i="13"/>
  <c r="C6" i="13"/>
  <c r="C24" i="12"/>
  <c r="H23" i="12"/>
  <c r="F23" i="12"/>
  <c r="C20" i="12"/>
  <c r="C18" i="12"/>
  <c r="C16" i="12"/>
  <c r="C15" i="12"/>
  <c r="B13" i="12"/>
  <c r="C11" i="12"/>
  <c r="C9" i="12"/>
  <c r="C7" i="12"/>
  <c r="F5" i="12"/>
  <c r="C5" i="1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alcChain>
</file>

<file path=xl/sharedStrings.xml><?xml version="1.0" encoding="utf-8"?>
<sst xmlns="http://schemas.openxmlformats.org/spreadsheetml/2006/main" count="6276" uniqueCount="3309">
  <si>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</si>
  <si>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</si>
  <si>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</si>
  <si>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</si>
  <si>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</si>
  <si>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</si>
  <si>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</si>
  <si>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</si>
  <si>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</si>
  <si>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</si>
  <si>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</si>
  <si>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</si>
  <si>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</si>
  <si>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</si>
  <si>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</si>
  <si>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</si>
  <si>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</si>
  <si>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</si>
  <si>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</si>
  <si>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</si>
  <si>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</si>
  <si>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</si>
  <si>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</si>
  <si>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</si>
  <si>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</si>
  <si>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</si>
  <si>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</si>
  <si>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</si>
  <si>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</si>
  <si>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</si>
  <si>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</si>
  <si>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</si>
  <si>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</si>
  <si>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</si>
  <si>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</si>
  <si>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</si>
  <si>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</si>
  <si>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</si>
  <si>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</si>
  <si>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</si>
  <si>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</si>
  <si>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</si>
  <si>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</si>
  <si>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</si>
  <si>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</si>
  <si>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</si>
  <si>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</si>
  <si>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</si>
  <si>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</si>
  <si>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</si>
  <si>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</si>
  <si>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</si>
  <si>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</si>
  <si>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</si>
  <si>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</si>
  <si>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</si>
  <si>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</si>
  <si>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</si>
  <si>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</si>
  <si>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</si>
  <si>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</si>
  <si>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</si>
  <si>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</si>
  <si>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</si>
  <si>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</si>
  <si>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</si>
  <si>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</si>
  <si>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</si>
  <si>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</si>
  <si>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</si>
  <si>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</si>
  <si>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</si>
  <si>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</si>
  <si>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</si>
  <si>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</si>
  <si>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</si>
  <si>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</si>
  <si>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</si>
  <si>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</si>
  <si>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</si>
  <si>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</si>
  <si>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</si>
  <si>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</si>
  <si>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</si>
  <si>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</si>
  <si>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</si>
  <si>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</si>
  <si>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</si>
  <si>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</si>
  <si>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</si>
  <si>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</si>
  <si>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</si>
  <si>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</si>
  <si>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</si>
  <si>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</si>
  <si>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</si>
  <si>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</si>
  <si>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</si>
  <si>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</si>
  <si>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</si>
  <si>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</si>
  <si>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</si>
  <si>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</si>
  <si>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</si>
  <si>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</si>
  <si>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</si>
  <si>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</si>
  <si>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</si>
  <si>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</si>
  <si>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</si>
  <si>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</si>
  <si>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</si>
  <si>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</si>
  <si>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</si>
  <si>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</si>
  <si>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</si>
  <si>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</si>
  <si>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</si>
  <si>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</si>
  <si>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</si>
  <si>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</si>
  <si>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</si>
  <si>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</si>
  <si>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각 서식 행의 [미리보기]/[PDF]/[HWPX] 버튼으로 바로 작성하거나 [이동] 버튼으로 서식 화면을 직접 봅니다(구현상태='Y'인 행만 동작). 여러 서식을 묶어 출력하려면 [기초자료입력]의 빠른 출력 선택 패널을 사용하세요.</t>
  </si>
  <si>
    <t>업무단계</t>
  </si>
  <si>
    <t>구현상태</t>
  </si>
  <si>
    <t>연결시트</t>
  </si>
  <si>
    <t>미리보기</t>
  </si>
  <si>
    <t>PDF</t>
  </si>
  <si>
    <t>HWPX</t>
  </si>
  <si>
    <t>이동</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</si>
  <si>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</si>
  <si>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</si>
  <si>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</si>
  <si>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</si>
  <si>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</si>
  <si>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</si>
  <si>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</si>
  <si>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</si>
  <si>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</si>
  <si>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</si>
  <si>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</si>
  <si>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</si>
  <si>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</si>
  <si>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</si>
  <si>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</si>
  <si>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</si>
  <si>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</si>
  <si>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</si>
  <si>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</si>
  <si>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</si>
  <si>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</si>
  <si>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</si>
  <si>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</si>
  <si>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</si>
  <si>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</si>
  <si>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</si>
  <si>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</si>
  <si>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</si>
  <si>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</si>
  <si>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</si>
  <si>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</si>
  <si>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</si>
  <si>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</si>
  <si>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</si>
  <si>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</si>
  <si>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</si>
  <si>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</si>
  <si>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</si>
  <si>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</si>
  <si>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</si>
  <si>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</si>
  <si>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</si>
  <si>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</si>
  <si>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</si>
  <si>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</si>
  <si>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</si>
  <si>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</si>
  <si>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</si>
  <si>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</si>
  <si>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</si>
  <si>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</si>
  <si>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</si>
  <si>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</si>
  <si>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</si>
  <si>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</si>
  <si>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</si>
  <si>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</si>
  <si>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</si>
  <si>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</si>
  <si>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</si>
  <si>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</si>
  <si>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</si>
  <si>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</si>
  <si>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</si>
  <si>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</si>
  <si>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</si>
  <si>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</si>
  <si>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</si>
  <si>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</si>
  <si>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</si>
  <si>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</si>
  <si>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</si>
  <si>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</si>
  <si>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</si>
  <si>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</si>
  <si>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</si>
  <si>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</si>
  <si>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</si>
  <si>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</si>
  <si>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</si>
  <si>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</si>
  <si>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</si>
  <si>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</si>
  <si>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</si>
  <si>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</si>
  <si>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</si>
  <si>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</si>
  <si>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</si>
  <si>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</si>
  <si>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</si>
  <si>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</si>
  <si>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</si>
  <si>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</si>
  <si>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</si>
  <si>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</si>
  <si>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</si>
  <si>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</si>
  <si>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</si>
  <si>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</si>
  <si>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</si>
  <si>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</si>
  <si>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</si>
  <si>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</si>
  <si>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</si>
  <si>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</si>
  <si>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</si>
  <si>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</si>
  <si>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</si>
  <si>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</si>
  <si>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</si>
  <si>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</si>
  <si>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</si>
  <si>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</si>
  <si>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</si>
  <si>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</si>
  <si>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</si>
  <si>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</si>
  <si>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</si>
  <si>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</si>
  <si>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</si>
  <si>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</si>
  <si>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</si>
  <si>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</si>
  <si>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</si>
  <si>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</si>
  <si>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</si>
  <si>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</si>
  <si>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</si>
  <si>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</si>
  <si>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</si>
  <si>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</si>
  <si>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</si>
  <si>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</si>
  <si>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</si>
  <si>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</si>
  <si>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</si>
  <si>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</si>
  <si>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</si>
  <si>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</si>
  <si>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</si>
  <si>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</si>
  <si>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</si>
  <si>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</si>
  <si>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</si>
  <si>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</si>
  <si>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</si>
  <si>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</si>
  <si>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</si>
  <si>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</si>
  <si>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</si>
  <si>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</si>
  <si>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</si>
  <si>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</si>
  <si>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</si>
  <si>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</si>
  <si>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</si>
  <si>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</si>
  <si>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</si>
  <si>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</si>
  <si>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</si>
  <si>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</si>
  <si>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</si>
  <si>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</si>
  <si>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</si>
  <si>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</si>
  <si>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</si>
  <si>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</si>
  <si>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</si>
  <si>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</si>
  <si>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</si>
  <si>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</si>
  <si>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</si>
  <si>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</si>
  <si>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</si>
  <si>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</si>
  <si>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</si>
  <si>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</si>
  <si>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</si>
  <si>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</si>
  <si>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</si>
  <si>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</si>
  <si>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</si>
  <si>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</si>
  <si>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</si>
  <si>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</si>
  <si>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</si>
  <si>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</si>
  <si>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</si>
  <si>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</si>
  <si>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</si>
  <si>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</si>
  <si>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</si>
  <si>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</si>
  <si>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</si>
  <si>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</si>
  <si>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</si>
  <si>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</si>
  <si>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</si>
  <si>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</si>
  <si>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</si>
  <si>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</si>
  <si>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</si>
  <si>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</si>
  <si>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</si>
  <si>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</si>
  <si>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</si>
  <si>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</si>
  <si>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</si>
  <si>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</si>
  <si>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</si>
  <si>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</si>
  <si>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</si>
  <si>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</si>
  <si>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</si>
  <si>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</si>
  <si>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</si>
  <si>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</si>
  <si>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</si>
  <si>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</si>
  <si>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</si>
  <si>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</si>
  <si>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</si>
  <si>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</si>
  <si>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</si>
  <si>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</si>
  <si>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</si>
  <si>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</si>
  <si>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</si>
  <si>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</si>
  <si>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</si>
  <si>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</si>
  <si>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</si>
  <si>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</si>
  <si>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</si>
  <si>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</si>
  <si>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</si>
  <si>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</si>
  <si>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</si>
  <si>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</si>
  <si>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</si>
  <si>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</si>
  <si>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</si>
  <si>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</si>
  <si>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</si>
  <si>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</si>
  <si>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</si>
  <si>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</si>
  <si>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</si>
  <si>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</si>
  <si>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</si>
  <si>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</si>
  <si>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</si>
  <si>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</si>
  <si>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</si>
  <si>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</si>
  <si>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</si>
  <si>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</si>
  <si>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</si>
  <si>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</si>
  <si>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</si>
  <si>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</si>
  <si>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</si>
  <si>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</si>
  <si>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</si>
  <si>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</si>
  <si>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</si>
  <si>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</si>
  <si>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</si>
  <si>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</si>
  <si>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</si>
  <si>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</si>
  <si>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</si>
  <si>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</si>
  <si>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</si>
  <si>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</si>
  <si>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</si>
  <si>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</si>
  <si>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</si>
  <si>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</si>
  <si>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</si>
  <si>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</si>
  <si>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</si>
  <si>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</si>
  <si>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</si>
  <si>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</si>
  <si>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</si>
  <si>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</si>
  <si>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</si>
  <si>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</si>
  <si>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</si>
  <si>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</si>
  <si>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</si>
  <si>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</si>
  <si>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</si>
  <si>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</si>
  <si>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</si>
  <si>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</si>
  <si>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</si>
  <si>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</si>
  <si>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</si>
  <si>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</si>
  <si>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</si>
  <si>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</si>
  <si>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</si>
  <si>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</si>
  <si>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</si>
  <si>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</si>
  <si>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</si>
  <si>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</si>
  <si>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상호(업체명)·대표자 성명·제출일자는 기초자료에서 반영합니다(2026-09-24부터). 사업자 번호·직인은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</si>
  <si>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</si>
  <si>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</si>
  <si>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</si>
  <si>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</si>
  <si>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</si>
  <si>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</si>
  <si>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</si>
  <si>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</si>
  <si>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</si>
  <si>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</si>
  <si>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</si>
  <si>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</si>
  <si>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</si>
  <si>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</si>
  <si>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</si>
  <si>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</si>
  <si>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</si>
  <si>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</si>
  <si>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</si>
  <si>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</si>
  <si>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</si>
  <si>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</si>
  <si>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</si>
  <si>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</si>
  <si>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</si>
  <si>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</si>
  <si>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</si>
  <si>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</si>
  <si>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</si>
  <si>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</si>
  <si>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</si>
  <si>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</si>
  <si>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</si>
  <si>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</si>
  <si>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</si>
  <si>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</si>
  <si>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</si>
  <si>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</si>
  <si>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</si>
  <si>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</si>
  <si>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</si>
  <si>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</si>
  <si>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</si>
  <si>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</si>
  <si>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</si>
  <si>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</si>
  <si>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</si>
  <si>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</si>
  <si>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</si>
  <si>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</si>
  <si>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</si>
  <si>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</si>
  <si>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</si>
  <si>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</si>
  <si>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</si>
  <si>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</si>
  <si>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</si>
  <si>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</si>
  <si>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</si>
  <si>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</si>
  <si>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</si>
  <si>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</si>
  <si>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</si>
  <si>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</si>
  <si>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</si>
  <si>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</si>
  <si>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</si>
  <si>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</si>
  <si>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</si>
  <si>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</si>
  <si>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</si>
  <si>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</si>
  <si>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</si>
  <si>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</si>
  <si>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</si>
  <si>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</si>
  <si>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</si>
  <si>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</si>
  <si>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</si>
  <si>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</si>
  <si>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</si>
  <si>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</si>
  <si>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</si>
  <si>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</si>
  <si>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</si>
  <si>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</si>
  <si>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</si>
  <si>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</si>
  <si>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</si>
  <si>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</si>
  <si>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</si>
  <si>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</si>
  <si>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</si>
  <si>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</si>
  <si>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</si>
  <si>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</si>
  <si>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</si>
  <si>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</si>
  <si>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</si>
  <si>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</si>
  <si>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</si>
  <si>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</si>
  <si>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</si>
  <si>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</si>
  <si>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</si>
  <si>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</si>
  <si>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</si>
  <si>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</si>
  <si>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</si>
  <si>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</si>
  <si>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</si>
  <si>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</si>
  <si>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</si>
  <si>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</si>
  <si>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</si>
  <si>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</si>
  <si>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</si>
  <si>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</si>
  <si>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</si>
  <si>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</si>
  <si>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</si>
  <si>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</si>
  <si>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</si>
  <si>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</si>
  <si>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</si>
  <si>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</si>
  <si>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</si>
  <si>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</si>
  <si>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</si>
  <si>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</si>
  <si>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</si>
  <si>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</si>
  <si>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</si>
  <si>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</si>
  <si>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</si>
  <si>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</si>
  <si>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</si>
  <si>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</si>
  <si>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</si>
  <si>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</si>
  <si>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</si>
  <si>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</si>
  <si>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</si>
  <si>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</si>
  <si>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</si>
  <si>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</si>
  <si>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</si>
  <si>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</si>
  <si>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</si>
  <si>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</si>
  <si>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</si>
  <si>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</si>
  <si>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</si>
  <si>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</si>
  <si>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</si>
  <si>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</si>
  <si>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</si>
  <si>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</si>
  <si>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</si>
  <si>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</si>
  <si>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</si>
  <si>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</si>
  <si>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</si>
  <si>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</si>
  <si>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</si>
  <si>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</si>
  <si>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</si>
  <si>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</si>
  <si>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</si>
  <si>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</si>
  <si>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</si>
  <si>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</si>
  <si>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</si>
  <si>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</si>
  <si>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</si>
  <si>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</si>
  <si>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</si>
  <si>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</si>
  <si>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</si>
  <si>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</si>
  <si>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</si>
  <si>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</si>
  <si>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</si>
  <si>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</si>
  <si>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</si>
  <si>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</si>
  <si>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</si>
  <si>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</si>
  <si>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</si>
  <si>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</si>
  <si>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</si>
  <si>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</si>
  <si>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</si>
  <si>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</si>
  <si>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</si>
  <si>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</si>
  <si>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</si>
  <si>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</si>
  <si>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</si>
  <si>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</si>
  <si>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</si>
  <si>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</si>
  <si>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</si>
  <si>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</si>
  <si>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</si>
  <si>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</si>
  <si>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</si>
  <si>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</si>
  <si>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</si>
  <si>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</si>
  <si>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</si>
  <si>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</si>
  <si>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</si>
  <si>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</si>
  <si>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</si>
  <si>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</si>
  <si>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</si>
  <si>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</si>
  <si>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</si>
  <si>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</si>
  <si>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</si>
  <si>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</si>
  <si>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</si>
  <si>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</si>
  <si>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</si>
  <si>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</si>
  <si>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</si>
  <si>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</si>
  <si>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</si>
  <si>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</si>
  <si>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</si>
  <si>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</si>
  <si>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</si>
  <si>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</si>
  <si>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</si>
  <si>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</si>
  <si>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</si>
  <si>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</si>
  <si>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</si>
  <si>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</si>
  <si>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</si>
  <si>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</si>
  <si>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</si>
  <si>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</si>
  <si>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</si>
  <si>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</si>
  <si>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</si>
  <si>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</si>
  <si>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</si>
  <si>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</si>
  <si>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</si>
  <si>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</si>
  <si>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</si>
  <si>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</si>
  <si>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</si>
  <si>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</si>
  <si>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</si>
  <si>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</si>
  <si>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</si>
  <si>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</si>
  <si>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</si>
  <si>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</si>
  <si>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</si>
  <si>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</si>
  <si>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</si>
  <si>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</si>
  <si>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</si>
  <si>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</si>
  <si>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</si>
  <si>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</si>
  <si>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</si>
  <si>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</si>
  <si>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</si>
  <si>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</si>
  <si>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</si>
  <si>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</si>
  <si>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</si>
  <si>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</si>
  <si>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</si>
  <si>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</si>
  <si>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</si>
  <si>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</si>
  <si>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</si>
  <si>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</si>
  <si>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</si>
  <si>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</si>
  <si>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</si>
  <si>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</si>
  <si>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</si>
  <si>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</si>
  <si>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</si>
  <si>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</si>
  <si>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</si>
  <si>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</si>
  <si>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</si>
  <si>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</si>
  <si>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</si>
  <si>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</si>
  <si>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</si>
  <si>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</si>
  <si>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</si>
  <si>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</si>
  <si>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</si>
  <si>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</si>
  <si>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</si>
  <si>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</si>
  <si>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</si>
  <si>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</si>
  <si>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</si>
  <si>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</si>
  <si>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</si>
  <si>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</si>
  <si>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</si>
  <si>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</si>
  <si>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</si>
  <si>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</si>
  <si>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</si>
  <si>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</si>
  <si>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</si>
  <si>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</si>
  <si>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</si>
  <si>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</si>
  <si>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</si>
  <si>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</si>
  <si>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</si>
  <si>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</si>
  <si>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</si>
  <si>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</si>
  <si>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</si>
  <si>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</si>
  <si>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</si>
  <si>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</si>
  <si>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</si>
  <si>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</si>
  <si>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</si>
  <si>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</si>
  <si>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</si>
  <si>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</si>
  <si>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</si>
  <si>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</si>
  <si>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</si>
  <si>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</si>
  <si>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</si>
  <si>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</si>
  <si>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</si>
  <si>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</si>
  <si>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</si>
  <si>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</si>
  <si>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</si>
  <si>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</si>
  <si>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</si>
  <si>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</si>
  <si>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</si>
  <si>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</si>
  <si>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</si>
  <si>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</si>
  <si>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</si>
  <si>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</si>
  <si>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</si>
  <si>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</si>
  <si>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</si>
  <si>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</si>
  <si>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</si>
  <si>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</si>
  <si>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</si>
  <si>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</si>
  <si>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</si>
  <si>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</si>
  <si>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</si>
  <si>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</si>
  <si>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</si>
  <si>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</si>
  <si>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</si>
  <si>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</si>
  <si>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</si>
  <si>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</si>
  <si>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</si>
  <si>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</si>
  <si>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</si>
  <si>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</si>
  <si>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</si>
  <si>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</si>
  <si>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</si>
  <si>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</si>
  <si>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</si>
  <si>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</si>
  <si>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</si>
  <si>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</si>
  <si>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</si>
  <si>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</si>
  <si>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</si>
  <si>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</si>
  <si>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</si>
  <si>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</si>
  <si>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</si>
  <si>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</si>
  <si>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</si>
  <si>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</si>
  <si>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</si>
  <si>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</si>
  <si>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</si>
  <si>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</si>
  <si>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</si>
  <si>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</si>
  <si>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</si>
  <si>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</si>
  <si>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</si>
  <si>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</si>
  <si>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</si>
  <si>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</si>
  <si>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</si>
  <si>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</si>
  <si>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</si>
  <si>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</si>
  <si>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</si>
  <si>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</si>
  <si>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</si>
  <si>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</si>
  <si>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</si>
  <si>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</si>
  <si>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</si>
  <si>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</si>
  <si>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</si>
  <si>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</si>
  <si>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</si>
  <si>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</si>
  <si>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</si>
  <si>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</si>
  <si>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</si>
  <si>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</si>
  <si>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</si>
  <si>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</si>
  <si>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</si>
  <si>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</si>
  <si>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</si>
  <si>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</si>
  <si>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</si>
  <si>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</si>
  <si>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</si>
  <si>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</si>
  <si>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</si>
  <si>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</si>
  <si>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</si>
  <si>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</si>
  <si>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</si>
  <si>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</si>
  <si>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</si>
  <si>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</si>
  <si>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</si>
  <si>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</si>
  <si>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</si>
  <si>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</si>
  <si>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</si>
  <si>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</si>
  <si>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</si>
  <si>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</si>
  <si>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</si>
  <si>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</si>
  <si>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</si>
  <si>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</si>
  <si>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</si>
  <si>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서 약 자  성 명 :                         (인)</t>
  </si>
  <si>
    <t>지역</t>
  </si>
  <si>
    <t>급별</t>
  </si>
  <si>
    <t>설립</t>
  </si>
  <si>
    <t>전주</t>
  </si>
  <si>
    <t>고등</t>
  </si>
  <si>
    <t>사립</t>
  </si>
  <si>
    <t>동암고등학교</t>
  </si>
  <si>
    <t>전주시 완산구 소태정4길 1</t>
  </si>
  <si>
    <t>223-5553</t>
  </si>
  <si>
    <t>특수</t>
  </si>
  <si>
    <t>동암차돌학교</t>
  </si>
  <si>
    <t>전주시 완산구 천잠로 275</t>
  </si>
  <si>
    <t>223-4443</t>
  </si>
  <si>
    <t>상산고등학교</t>
  </si>
  <si>
    <t>전주시 완산구 거마평로 130</t>
  </si>
  <si>
    <t>239-5320</t>
  </si>
  <si>
    <t>중등</t>
  </si>
  <si>
    <t>공립</t>
  </si>
  <si>
    <t>서전주중학교</t>
  </si>
  <si>
    <t>전주시 완산구 거마평로 205</t>
  </si>
  <si>
    <t>221-1359</t>
  </si>
  <si>
    <t>양현고등학교</t>
  </si>
  <si>
    <t>전주시 덕진구 틀못2길 9</t>
  </si>
  <si>
    <t>249-6103</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</si>
  <si>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</si>
  <si>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</si>
  <si>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</si>
  <si>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</si>
  <si>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</si>
  <si>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</si>
  <si>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</si>
  <si>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</si>
  <si>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</si>
  <si>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</si>
  <si>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210-5202</t>
  </si>
  <si>
    <t>유일여자고등학교</t>
  </si>
  <si>
    <t>전주시 덕진구 안덕원로 301</t>
  </si>
  <si>
    <t>245-3310</t>
  </si>
  <si>
    <t>전라고등학교</t>
  </si>
  <si>
    <t>전주시 덕진구 솔내7길 25</t>
  </si>
  <si>
    <t>251-4902</t>
  </si>
  <si>
    <t>전라중학교</t>
  </si>
  <si>
    <t>전주시 덕진구 세병로 196</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</si>
  <si>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</si>
  <si>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</si>
  <si>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</si>
  <si>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</si>
  <si>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</si>
  <si>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</si>
  <si>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</si>
  <si>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</si>
  <si>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</si>
  <si>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</si>
  <si>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</si>
  <si>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</si>
  <si>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</si>
  <si>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</si>
  <si>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</si>
  <si>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252-2709</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</si>
  <si>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</si>
  <si>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</si>
  <si>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</si>
  <si>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</si>
  <si>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</si>
  <si>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</si>
  <si>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</si>
  <si>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</si>
  <si>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</si>
  <si>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</si>
  <si>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</si>
  <si>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</si>
  <si>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</si>
  <si>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</si>
  <si>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</si>
  <si>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</si>
  <si>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</si>
  <si>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</si>
  <si>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</si>
  <si>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</si>
  <si>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</si>
  <si>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</si>
  <si>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</si>
  <si>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</si>
  <si>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</si>
  <si>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</si>
  <si>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</si>
  <si>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</si>
  <si>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</si>
  <si>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</si>
  <si>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</si>
  <si>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</si>
  <si>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236-8932</t>
  </si>
  <si>
    <t>전주기전중학교</t>
  </si>
  <si>
    <t>236-5082</t>
  </si>
  <si>
    <t>전주남중학교</t>
  </si>
  <si>
    <t>전주시 완산구 덕적골2길 30</t>
  </si>
  <si>
    <t>282-6304</t>
  </si>
  <si>
    <t>전주남초등학교</t>
  </si>
  <si>
    <t>전주시 완산구 장승배기로 376</t>
  </si>
  <si>
    <t>284-4064</t>
  </si>
  <si>
    <t>유치원</t>
  </si>
  <si>
    <t>전주늘품유치원</t>
  </si>
  <si>
    <t>전주시 덕진구 반룡로 158-9</t>
  </si>
  <si>
    <t>214-8791</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</si>
  <si>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</si>
  <si>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</si>
  <si>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</si>
  <si>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</si>
  <si>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</si>
  <si>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</si>
  <si>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</si>
  <si>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</si>
  <si>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220-9501</t>
  </si>
  <si>
    <t>전주덕일중학교</t>
  </si>
  <si>
    <t>전주시 덕진구 하가로 67</t>
  </si>
  <si>
    <t>249-2600</t>
  </si>
  <si>
    <t>전주덕일초등학교</t>
  </si>
  <si>
    <t>전주시 덕진구 하가로 71</t>
  </si>
  <si>
    <t>279-3105</t>
  </si>
  <si>
    <t>전주덕진중학교</t>
  </si>
  <si>
    <t>전주시 덕진구 기린대로 541-48</t>
  </si>
  <si>
    <t>276-1578</t>
  </si>
  <si>
    <t>전주덕진초등학교</t>
  </si>
  <si>
    <t>전주시 덕진구 들사평로 61</t>
  </si>
  <si>
    <t>252-0871</t>
  </si>
  <si>
    <t>전주동북초등학교</t>
  </si>
  <si>
    <t>전주시 덕진구 견훤왕궁로 227</t>
  </si>
  <si>
    <t>252-5368</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</si>
  <si>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</si>
  <si>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</si>
  <si>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</si>
  <si>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</si>
  <si>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</si>
  <si>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</si>
  <si>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</si>
  <si>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</si>
  <si>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</si>
  <si>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</si>
  <si>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</si>
  <si>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</si>
  <si>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</si>
  <si>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</si>
  <si>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</si>
  <si>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</si>
  <si>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</si>
  <si>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247-7751</t>
  </si>
  <si>
    <t>전주문정유치원</t>
  </si>
  <si>
    <t>전주시 완산구 구이로 1979</t>
  </si>
  <si>
    <t>237-5233</t>
  </si>
  <si>
    <t>전주문정초등학교</t>
  </si>
  <si>
    <t>221-8097</t>
  </si>
  <si>
    <t>전주문학초등학교</t>
  </si>
  <si>
    <t>전주시 완산구 문학로 30</t>
  </si>
  <si>
    <t>715-1032</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</si>
  <si>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</si>
  <si>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</si>
  <si>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</si>
  <si>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</si>
  <si>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</si>
  <si>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</si>
  <si>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</si>
  <si>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</si>
  <si>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</si>
  <si>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</si>
  <si>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</si>
  <si>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</si>
  <si>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</si>
  <si>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</si>
  <si>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</si>
  <si>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</si>
  <si>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</si>
  <si>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</si>
  <si>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전주새뜰유치원</t>
  </si>
  <si>
    <t>전주시 덕진구 중동 803</t>
  </si>
  <si>
    <t>717-3200</t>
  </si>
  <si>
    <t>전주새솔유치원</t>
  </si>
  <si>
    <t>전주시 덕진구 화암1길 24</t>
  </si>
  <si>
    <t>274-6100</t>
  </si>
  <si>
    <t>전주새연초등학교</t>
  </si>
  <si>
    <t>전주시 완산구 봉곡로 60</t>
  </si>
  <si>
    <t>270-8181</t>
  </si>
  <si>
    <t>전주생명과학고등학교</t>
  </si>
  <si>
    <t>전주시 덕진구 안덕원로 195</t>
  </si>
  <si>
    <t>240-1712</t>
  </si>
  <si>
    <t>전주서곡중학교</t>
  </si>
  <si>
    <t>전주시 완산구 서곡6길 23</t>
  </si>
  <si>
    <t>277-7832</t>
  </si>
  <si>
    <t>전주서곡초등학교</t>
  </si>
  <si>
    <t>전주시 완산구 서곡7길 30</t>
  </si>
  <si>
    <t>278-8121</t>
  </si>
  <si>
    <t>전주서문초등학교</t>
  </si>
  <si>
    <t>전주시 완산구 서신천변11길 19</t>
  </si>
  <si>
    <t>255-4383</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</si>
  <si>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</si>
  <si>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</si>
  <si>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</si>
  <si>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</si>
  <si>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</si>
  <si>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</si>
  <si>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</si>
  <si>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</si>
  <si>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</si>
  <si>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</si>
  <si>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</si>
  <si>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</si>
  <si>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</si>
  <si>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</si>
  <si>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</si>
  <si>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</si>
  <si>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</si>
  <si>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</si>
  <si>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전주선화학교</t>
  </si>
  <si>
    <t>전주시 완산구 효자로 39</t>
  </si>
  <si>
    <t>220-0508</t>
  </si>
  <si>
    <t>전주성심여자고등학교</t>
  </si>
  <si>
    <t>전주시 완산구 경기전길 130</t>
  </si>
  <si>
    <t>232-2513</t>
  </si>
  <si>
    <t>전주성심여자중학교</t>
  </si>
  <si>
    <t>232-0131</t>
  </si>
  <si>
    <t>전주성현유치원</t>
  </si>
  <si>
    <t>전주시 덕진구 만성남로 39-7</t>
  </si>
  <si>
    <t>213-0511</t>
  </si>
  <si>
    <t>전주솔내고등학교</t>
  </si>
  <si>
    <t>전주시 덕진구 송천중앙로 170</t>
  </si>
  <si>
    <t>270-8208</t>
  </si>
  <si>
    <t>전주솔내유치원</t>
  </si>
  <si>
    <t>전주시 덕진구 백석4길 22</t>
  </si>
  <si>
    <t>254-3771</t>
  </si>
  <si>
    <t>전주솔빛중학교</t>
  </si>
  <si>
    <t>전주시 덕진구 솔내6길 33</t>
  </si>
  <si>
    <t>254-9912</t>
  </si>
  <si>
    <t>전주송북초등학교</t>
  </si>
  <si>
    <t>전주시 덕진구 천마산로 16</t>
  </si>
  <si>
    <t>251-5811</t>
  </si>
  <si>
    <t>전주송원초등학교</t>
  </si>
  <si>
    <t>전주시 덕진구 와룡로 25</t>
  </si>
  <si>
    <t>251-7155</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</si>
  <si>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</si>
  <si>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</si>
  <si>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</si>
  <si>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</si>
  <si>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</si>
  <si>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</si>
  <si>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</si>
  <si>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</si>
  <si>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</si>
  <si>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</si>
  <si>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</si>
  <si>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</si>
  <si>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</si>
  <si>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</si>
  <si>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232-7101</t>
  </si>
  <si>
    <t>전주신흥중학교</t>
  </si>
  <si>
    <t>287-2112</t>
  </si>
  <si>
    <t>전주아름유치원</t>
  </si>
  <si>
    <t>전주시 덕진구 정여립로 874</t>
  </si>
  <si>
    <t>279-6709</t>
  </si>
  <si>
    <t>전주아중중학교</t>
  </si>
  <si>
    <t>전주시 덕진구 중상보로 16</t>
  </si>
  <si>
    <t>240-7913</t>
  </si>
  <si>
    <t>전주아중초등학교</t>
  </si>
  <si>
    <t>전주시 덕진구 인교5길 23</t>
  </si>
  <si>
    <t>241-7742</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</si>
  <si>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</si>
  <si>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</si>
  <si>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</si>
  <si>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</si>
  <si>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</si>
  <si>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</si>
  <si>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</si>
  <si>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</si>
  <si>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</si>
  <si>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</si>
  <si>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</si>
  <si>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</si>
  <si>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</si>
  <si>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</si>
  <si>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255-9077</t>
  </si>
  <si>
    <t>전주여자고등학교</t>
  </si>
  <si>
    <t>전주시 덕진구 모래내6길 14</t>
  </si>
  <si>
    <t>710-5561</t>
  </si>
  <si>
    <t>전주여자상업고등학교</t>
  </si>
  <si>
    <t>전주시 완산구 따박골2길 21</t>
  </si>
  <si>
    <t>220-6401</t>
  </si>
  <si>
    <t>전주영생고등학교</t>
  </si>
  <si>
    <t>전주시 완산구 천잠로 333</t>
  </si>
  <si>
    <t>220-3500</t>
  </si>
  <si>
    <t>전주오송중학교</t>
  </si>
  <si>
    <t>전주시 덕진구 천마산로 69</t>
  </si>
  <si>
    <t>250-4301</t>
  </si>
  <si>
    <t>전주오송초등학교</t>
  </si>
  <si>
    <t>전주시 덕진구 천마산로 87</t>
  </si>
  <si>
    <t>251-6472</t>
  </si>
  <si>
    <t>전주온고을중학교</t>
  </si>
  <si>
    <t>전주시 덕진구 무삼지로 26</t>
  </si>
  <si>
    <t>245-5219</t>
  </si>
  <si>
    <t>전주온빛중학교</t>
  </si>
  <si>
    <t>전주시 덕진구 틀못4길 10</t>
  </si>
  <si>
    <t>214-8452</t>
  </si>
  <si>
    <t>전주온빛초등학교</t>
  </si>
  <si>
    <t>전주시 덕진구 틀못3길 7</t>
  </si>
  <si>
    <t>249-6602</t>
  </si>
  <si>
    <t>전주온샘유치원</t>
  </si>
  <si>
    <t>전주시 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</si>
  <si>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</si>
  <si>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</si>
  <si>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</si>
  <si>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</si>
  <si>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</si>
  <si>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</si>
  <si>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</si>
  <si>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</si>
  <si>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</si>
  <si>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</si>
  <si>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</si>
  <si>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</si>
  <si>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</si>
  <si>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</si>
  <si>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</si>
  <si>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</si>
  <si>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</si>
  <si>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</si>
  <si>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</si>
  <si>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</si>
  <si>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</si>
  <si>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</si>
  <si>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</si>
  <si>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</si>
  <si>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</si>
  <si>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</si>
  <si>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220-4910</t>
  </si>
  <si>
    <t>전주우림초등학교</t>
  </si>
  <si>
    <t>전주시 완산구 소태정로 21</t>
  </si>
  <si>
    <t>715-1052</t>
  </si>
  <si>
    <t>전주우아중학교</t>
  </si>
  <si>
    <t>전주시 덕진구 호성로 6</t>
  </si>
  <si>
    <t>241-2652</t>
  </si>
  <si>
    <t>전주우전중학교</t>
  </si>
  <si>
    <t>전주시 완산구 쑥고개로 375-28</t>
  </si>
  <si>
    <t>222-8933</t>
  </si>
  <si>
    <t>전주우전초등학교</t>
  </si>
  <si>
    <t>전주시 완산구 우전2길 11</t>
  </si>
  <si>
    <t>221-9892</t>
  </si>
  <si>
    <t>전주원동초등학교</t>
  </si>
  <si>
    <t>전주시 덕진구 원동로 3</t>
  </si>
  <si>
    <t>212-9119</t>
  </si>
  <si>
    <t>전주유치원</t>
  </si>
  <si>
    <t>전주시 완산구 대동로 33</t>
  </si>
  <si>
    <t>253-9561</t>
  </si>
  <si>
    <t>전주유화학교</t>
  </si>
  <si>
    <t>전주시 덕진구 모래내6길 26-16</t>
  </si>
  <si>
    <t>253-1238</t>
  </si>
  <si>
    <t>전주은화학교</t>
  </si>
  <si>
    <t>전주시 완산구 효자로 28-20</t>
  </si>
  <si>
    <t>220-0902</t>
  </si>
  <si>
    <t>전주인봉초등학교</t>
  </si>
  <si>
    <t>전주시 덕진구 무삼지로 7</t>
  </si>
  <si>
    <t>240-1908</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</si>
  <si>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</si>
  <si>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</si>
  <si>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</si>
  <si>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</si>
  <si>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</si>
  <si>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</si>
  <si>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</si>
  <si>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</si>
  <si>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</si>
  <si>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</si>
  <si>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</si>
  <si>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</si>
  <si>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</si>
  <si>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</si>
  <si>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</si>
  <si>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</si>
  <si>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</si>
  <si>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</si>
  <si>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</si>
  <si>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</si>
  <si>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전주중산초등학교</t>
  </si>
  <si>
    <t>전주시 완산구 중산중앙로 9-10</t>
  </si>
  <si>
    <t>220-6500</t>
  </si>
  <si>
    <t>전주중앙여자고등학교</t>
  </si>
  <si>
    <t>전주시 덕진구 석소로 25</t>
  </si>
  <si>
    <t>240-1822</t>
  </si>
  <si>
    <t>전주중앙중학교</t>
  </si>
  <si>
    <t>전주시 덕진구 공북2길 20</t>
  </si>
  <si>
    <t>252-2364</t>
  </si>
  <si>
    <t>전주중앙초등학교</t>
  </si>
  <si>
    <t>전주시 완산구 경기전길 99</t>
  </si>
  <si>
    <t>282-6003</t>
  </si>
  <si>
    <t>전주중인초등학교</t>
  </si>
  <si>
    <t>전주시 완산구 중인1길 80</t>
  </si>
  <si>
    <t>222-5971</t>
  </si>
  <si>
    <t>전주중학교</t>
  </si>
  <si>
    <t>전주시 덕진구 솔내5길 9</t>
  </si>
  <si>
    <t>273-1916</t>
  </si>
  <si>
    <t>전주지곡초등학교</t>
  </si>
  <si>
    <t>전주시 완산구 평화로 85</t>
  </si>
  <si>
    <t>280-0505</t>
  </si>
  <si>
    <t>전주진북초등학교</t>
  </si>
  <si>
    <t>전주시 덕진구 진북1길 11</t>
  </si>
  <si>
    <t>252-1102</t>
  </si>
  <si>
    <t>전주초등학교</t>
  </si>
  <si>
    <t>254-2373</t>
  </si>
  <si>
    <t>전주초포초등학교</t>
  </si>
  <si>
    <t>전주시 덕진구 초포로 171</t>
  </si>
  <si>
    <t>253-8151</t>
  </si>
  <si>
    <t>전주팔복초등학교</t>
  </si>
  <si>
    <t>전주시 덕진구 팔과정로 181</t>
  </si>
  <si>
    <t>211-2774</t>
  </si>
  <si>
    <t>전주평화중학교</t>
  </si>
  <si>
    <t>전주시 완산구 평화로 74</t>
  </si>
  <si>
    <t>221-8793</t>
  </si>
  <si>
    <t>전주평화초등학교</t>
  </si>
  <si>
    <t>전주시 완산구 꽃밭정로 65</t>
  </si>
  <si>
    <t>284-9500</t>
  </si>
  <si>
    <t>전주푸른샘유치원</t>
  </si>
  <si>
    <t>전주시 완산구 홍산로 80</t>
  </si>
  <si>
    <t>714-2511</t>
  </si>
  <si>
    <t>전주풍남유치원</t>
  </si>
  <si>
    <t>전주시 완산구 견훤왕궁로 16</t>
  </si>
  <si>
    <t>286-2162</t>
  </si>
  <si>
    <t>전주풍남중학교</t>
  </si>
  <si>
    <t>전주시 완산구 거마평로 83</t>
  </si>
  <si>
    <t>223-3502</t>
  </si>
  <si>
    <t>전주풍남초등학교</t>
  </si>
  <si>
    <t>286-4281</t>
  </si>
  <si>
    <t>전주하가초등학교</t>
  </si>
  <si>
    <t>전주시 덕진구 경동로 11</t>
  </si>
  <si>
    <t>272-1067</t>
  </si>
  <si>
    <t>전주한들초등학교</t>
  </si>
  <si>
    <t>전주시 완산구 화산천변8길 10</t>
  </si>
  <si>
    <t>227-1851</t>
  </si>
  <si>
    <t>전주한일고등학교</t>
  </si>
  <si>
    <t>전주시 완산구 백제대로 442</t>
  </si>
  <si>
    <t>274-2162</t>
  </si>
  <si>
    <t>전주해성고등학교</t>
  </si>
  <si>
    <t>전주시 완산구 계룡산길 88</t>
  </si>
  <si>
    <t>224-6110</t>
  </si>
  <si>
    <t>전주해성중학교</t>
  </si>
  <si>
    <t>237-1974</t>
  </si>
  <si>
    <t>전주호성중학교</t>
  </si>
  <si>
    <t>전주시 덕진구 배미실마을길 23</t>
  </si>
  <si>
    <t>253-6946</t>
  </si>
  <si>
    <t>전주홍산유치원</t>
  </si>
  <si>
    <t>전주시 완산구 마전들로 30</t>
  </si>
  <si>
    <t>224-9595</t>
  </si>
  <si>
    <t>전주홍산초등학교</t>
  </si>
  <si>
    <t>전주시 완산구</t>
  </si>
  <si>
    <t>230-5100</t>
  </si>
  <si>
    <t>전주화산초등학교</t>
  </si>
  <si>
    <t>전주시 완산구 따박골7길 20</t>
  </si>
  <si>
    <t>284-8805</t>
  </si>
  <si>
    <t>전주화정중학교</t>
  </si>
  <si>
    <t>전주시 덕진구 세병로 66</t>
  </si>
  <si>
    <t>717-6500</t>
  </si>
  <si>
    <t>전주화정초등학교</t>
  </si>
  <si>
    <t>전주시 덕진구 세병로 55</t>
  </si>
  <si>
    <t>270-8403</t>
  </si>
  <si>
    <t>전주효림초등학교</t>
  </si>
  <si>
    <t>전주시 완산구 강변로 128</t>
  </si>
  <si>
    <t>227-3522</t>
  </si>
  <si>
    <t>전주효문중학교</t>
  </si>
  <si>
    <t>전주시 완산구 용리로 92</t>
  </si>
  <si>
    <t>221-1131</t>
  </si>
  <si>
    <t>전주효문초등학교</t>
  </si>
  <si>
    <t>전주시 완산구 거마평로 105</t>
  </si>
  <si>
    <t>221-6834</t>
  </si>
  <si>
    <t>전주효자초등학교</t>
  </si>
  <si>
    <t>전주시 완산구 송정로 47</t>
  </si>
  <si>
    <t>221-2380</t>
  </si>
  <si>
    <t>전주효정중학교</t>
  </si>
  <si>
    <t>231-0407</t>
  </si>
  <si>
    <t>전주효천초등학교</t>
  </si>
  <si>
    <t>전주시 완산구 효천중앙로 31</t>
  </si>
  <si>
    <t>717-6100</t>
  </si>
  <si>
    <t>한국전통문화고등학교</t>
  </si>
  <si>
    <t>전주시 완산구 중인1길 68-13</t>
  </si>
  <si>
    <t>711-7704</t>
  </si>
  <si>
    <t>호남제일고등학교</t>
  </si>
  <si>
    <t>전주시 완산구 서원로 53</t>
  </si>
  <si>
    <t>220-9080</t>
  </si>
  <si>
    <t>장수</t>
  </si>
  <si>
    <t>계남중학교</t>
  </si>
  <si>
    <t>장수군 계남면 계남중길 52</t>
  </si>
  <si>
    <t>352-0979</t>
  </si>
  <si>
    <t>계남초등학교</t>
  </si>
  <si>
    <t>장수군 계남면 조곡길 1</t>
  </si>
  <si>
    <t>352-0909</t>
  </si>
  <si>
    <t>계북중학교</t>
  </si>
  <si>
    <t>장수군 계북면 장무로 1005-12</t>
  </si>
  <si>
    <t>353-1177</t>
  </si>
  <si>
    <t>계북초등학교</t>
  </si>
  <si>
    <t>장수군 계북면 문성길 7</t>
  </si>
  <si>
    <t>352-1108</t>
  </si>
  <si>
    <t>덕유샘학교</t>
  </si>
  <si>
    <t>장수군 계북면 장무로 1326</t>
  </si>
  <si>
    <t>352-7761</t>
  </si>
  <si>
    <t>백화고등학교</t>
  </si>
  <si>
    <t>장수군 장계면 백화로 4-31</t>
  </si>
  <si>
    <t>351-0106</t>
  </si>
  <si>
    <t>번암중학교</t>
  </si>
  <si>
    <t>장수군 번암면 지지로 28-12</t>
  </si>
  <si>
    <t>353-5132</t>
  </si>
  <si>
    <t>번암초등학교</t>
  </si>
  <si>
    <t>장수군 번암면 동강길 21</t>
  </si>
  <si>
    <t>353-5546</t>
  </si>
  <si>
    <t>번암초등학교동화분교장</t>
  </si>
  <si>
    <t>장수군 번암면 지지로 610</t>
  </si>
  <si>
    <t>353-5512</t>
  </si>
  <si>
    <t>산서고등학교</t>
  </si>
  <si>
    <t>장수군 산서면 보산로 1852-6</t>
  </si>
  <si>
    <t>351-4137</t>
  </si>
  <si>
    <t>산서중학교</t>
  </si>
  <si>
    <t>산서초등학교</t>
  </si>
  <si>
    <t>장수군 산서면 동백로 7</t>
  </si>
  <si>
    <t>351-4138</t>
  </si>
  <si>
    <t>수남초등학교</t>
  </si>
  <si>
    <t>장수군 장수읍 장수로 1898</t>
  </si>
  <si>
    <t>351-2511</t>
  </si>
  <si>
    <t>장계중학교</t>
  </si>
  <si>
    <t>장수군 장계면 장무로 239-6</t>
  </si>
  <si>
    <t>352-0135</t>
  </si>
  <si>
    <t>장계초등학교</t>
  </si>
  <si>
    <t>장수군 장계면 한들로 69</t>
  </si>
  <si>
    <t>351-0087</t>
  </si>
  <si>
    <t>장수고등학교</t>
  </si>
  <si>
    <t>장수군 장수읍 장천로 254-16</t>
  </si>
  <si>
    <t>350-5123</t>
  </si>
  <si>
    <t>장수중학교</t>
  </si>
  <si>
    <t>장수군 장수읍 호비로 68</t>
  </si>
  <si>
    <t>351-2383</t>
  </si>
  <si>
    <t>장수초등학교</t>
  </si>
  <si>
    <t>장수군 장수읍 향교길 11-8</t>
  </si>
  <si>
    <t>351-5514</t>
  </si>
  <si>
    <t>장수한사랑유치원</t>
  </si>
  <si>
    <t>장수군 장수읍 장천로 237</t>
  </si>
  <si>
    <t>353-8832</t>
  </si>
  <si>
    <t>전북유니텍고등학교</t>
  </si>
  <si>
    <t>장수군 장계면 장계7길 3</t>
  </si>
  <si>
    <t>351-1518</t>
  </si>
  <si>
    <t>천천중학교</t>
  </si>
  <si>
    <t>장수군 천천면 춘송길 47</t>
  </si>
  <si>
    <t>353-1092</t>
  </si>
  <si>
    <t>천천초등학교</t>
  </si>
  <si>
    <t>장수군 천천면 송탄로 22</t>
  </si>
  <si>
    <t>353-0525</t>
  </si>
  <si>
    <t>한국마사고등학교</t>
  </si>
  <si>
    <t>장수군 장계면 명덕길 14</t>
  </si>
  <si>
    <t>353-2580</t>
  </si>
  <si>
    <t>임실</t>
  </si>
  <si>
    <t>갈담초등학교</t>
  </si>
  <si>
    <t>임실군 강진면 호국로 65</t>
  </si>
  <si>
    <t>643-1895</t>
  </si>
  <si>
    <t>관촌중학교</t>
  </si>
  <si>
    <t>임실군 관촌면 사선10길 23</t>
  </si>
  <si>
    <t>642-0311</t>
  </si>
  <si>
    <t>관촌초등학교</t>
  </si>
  <si>
    <t>임실군 관촌면 사선6길 11</t>
  </si>
  <si>
    <t>642-0035</t>
  </si>
  <si>
    <t>대리초등학교</t>
  </si>
  <si>
    <t>임실군 신평면 대리로 187</t>
  </si>
  <si>
    <t>642-0778</t>
  </si>
  <si>
    <t>덕치초등학교</t>
  </si>
  <si>
    <t>임실군 덕치면 인덕로 1217</t>
  </si>
  <si>
    <t>643-5063</t>
  </si>
  <si>
    <t>마암초등학교</t>
  </si>
  <si>
    <t>임실군 운암면 마암2길 84</t>
  </si>
  <si>
    <t>222-6090</t>
  </si>
  <si>
    <t>삼계중학교</t>
  </si>
  <si>
    <t>임실군 삼계면 삼계2길 16</t>
  </si>
  <si>
    <t>642-2970</t>
  </si>
  <si>
    <t>삼계초등학교</t>
  </si>
  <si>
    <t>임실군 삼계면 삼계1길 20-3</t>
  </si>
  <si>
    <t>642-7506</t>
  </si>
  <si>
    <t>섬진중학교</t>
  </si>
  <si>
    <t>임실군 강진면 강운로 87</t>
  </si>
  <si>
    <t>643-1101</t>
  </si>
  <si>
    <t>성수중학교</t>
  </si>
  <si>
    <t>임실군 성수면 월삼로</t>
  </si>
  <si>
    <t>642-9014</t>
  </si>
  <si>
    <t>성수초등학교</t>
  </si>
  <si>
    <t>임실군 성수면 임진로 189</t>
  </si>
  <si>
    <t>642-9011</t>
  </si>
  <si>
    <t>신평초등학교</t>
  </si>
  <si>
    <t>임실군 신평면 가덕로 683</t>
  </si>
  <si>
    <t>643-7005</t>
  </si>
  <si>
    <t>오수중학교</t>
  </si>
  <si>
    <t>임실군 오수면 충효로 2099-15</t>
  </si>
  <si>
    <t>642-5475</t>
  </si>
  <si>
    <t>오수초등학교</t>
  </si>
  <si>
    <t>임실군 오수면 충효로 2059</t>
  </si>
  <si>
    <t>642-5005</t>
  </si>
  <si>
    <t>운암초등학교</t>
  </si>
  <si>
    <t>임실군 운암면 상운길 12</t>
  </si>
  <si>
    <t>643-0005</t>
  </si>
  <si>
    <t>임실고등학교</t>
  </si>
  <si>
    <t>임실군 임실읍 봉황로 257</t>
  </si>
  <si>
    <t>644-7512</t>
  </si>
  <si>
    <t>임실기림초등학교</t>
  </si>
  <si>
    <t>임실군 임실읍 봉황로 369</t>
  </si>
  <si>
    <t>642-2155</t>
  </si>
  <si>
    <t>임실동중학교</t>
  </si>
  <si>
    <t>임실군 임실읍 봉황로 147</t>
  </si>
  <si>
    <t>642-2537</t>
  </si>
  <si>
    <t>임실둥지유치원</t>
  </si>
  <si>
    <t>임실군 임실읍 봉황7길 15-3</t>
  </si>
  <si>
    <t>643-9506</t>
  </si>
  <si>
    <t>임실초등학교</t>
  </si>
  <si>
    <t>임실군 임실읍 봉황로 64-12</t>
  </si>
  <si>
    <t>643-5752</t>
  </si>
  <si>
    <t>전북펫고등학교</t>
  </si>
  <si>
    <t>임실군 오수면 충효로 2099-23</t>
  </si>
  <si>
    <t>642-5081</t>
  </si>
  <si>
    <t>지사중학교</t>
  </si>
  <si>
    <t>임실군 지사면 충효로 2469</t>
  </si>
  <si>
    <t>642-4683</t>
  </si>
  <si>
    <t>지사초등학교</t>
  </si>
  <si>
    <t>임실군 지사면 방계3길 10</t>
  </si>
  <si>
    <t>642-4064</t>
  </si>
  <si>
    <t>청웅중학교</t>
  </si>
  <si>
    <t>임실군 청웅면 청웅로 131-7</t>
  </si>
  <si>
    <t>643-8020</t>
  </si>
  <si>
    <t>청웅초등학교</t>
  </si>
  <si>
    <t>임실군 청웅면 청웅로 188</t>
  </si>
  <si>
    <t>643-9470</t>
  </si>
  <si>
    <t>한국치즈과학고등학교</t>
  </si>
  <si>
    <t>임실군 강진면 갈담3길 48</t>
  </si>
  <si>
    <t>643-1308</t>
  </si>
  <si>
    <t>순창</t>
  </si>
  <si>
    <t>구림중학교</t>
  </si>
  <si>
    <t>순창군 구림면 방화로 6</t>
  </si>
  <si>
    <t>652-8435</t>
  </si>
  <si>
    <t>구림초등학교</t>
  </si>
  <si>
    <t>652-8424</t>
  </si>
  <si>
    <t>금과초등학교</t>
  </si>
  <si>
    <t>순창군 금과면 신매우1길 11</t>
  </si>
  <si>
    <t>652-6054</t>
  </si>
  <si>
    <t>동계고등학교</t>
  </si>
  <si>
    <t>순창군 동계면 강동로 74</t>
  </si>
  <si>
    <t>652-4305</t>
  </si>
  <si>
    <t>동계중학교</t>
  </si>
  <si>
    <t>동계초등학교</t>
  </si>
  <si>
    <t>순창군 동계면 동계로 35</t>
  </si>
  <si>
    <t>652-4043</t>
  </si>
  <si>
    <t>동산초등학교</t>
  </si>
  <si>
    <t>순창군 복흥면 동산길 17</t>
  </si>
  <si>
    <t>652-7449</t>
  </si>
  <si>
    <t>복흥중학교</t>
  </si>
  <si>
    <t>순창군 복흥면 금월로 33-4</t>
  </si>
  <si>
    <t>652-7566</t>
  </si>
  <si>
    <t>복흥초등학교</t>
  </si>
  <si>
    <t>순창군 복흥면 정산로 12</t>
  </si>
  <si>
    <t>652-1612</t>
  </si>
  <si>
    <t>새솔중학교</t>
  </si>
  <si>
    <t>순창군 순창읍 장류로 295-11</t>
  </si>
  <si>
    <t>653-2644</t>
  </si>
  <si>
    <t>순창고등학교</t>
  </si>
  <si>
    <t>순창군 순창읍 옥천로 67-14</t>
  </si>
  <si>
    <t>653-2792</t>
  </si>
  <si>
    <t>순창북중학교</t>
  </si>
  <si>
    <t>순창군 순창읍 옥천로 67-13</t>
  </si>
  <si>
    <t>653-2675</t>
  </si>
  <si>
    <t>순창옥천유치원</t>
  </si>
  <si>
    <t>순창군 순창읍 순창6길 37</t>
  </si>
  <si>
    <t>653-6566</t>
  </si>
  <si>
    <t>순창제일고등학교</t>
  </si>
  <si>
    <t>순창군 순창읍 담순로 1411</t>
  </si>
  <si>
    <t>653-1992</t>
  </si>
  <si>
    <t>순창중앙초등학교</t>
  </si>
  <si>
    <t>순창군 순창읍 장류로 385</t>
  </si>
  <si>
    <t>653-2524</t>
  </si>
  <si>
    <t>순창중학교</t>
  </si>
  <si>
    <t>순창군 순창읍 담순로 1418</t>
  </si>
  <si>
    <t>653-2727</t>
  </si>
  <si>
    <t>순창초등학교</t>
  </si>
  <si>
    <t>순창군 순창읍 순창7길 40</t>
  </si>
  <si>
    <t>653-3162</t>
  </si>
  <si>
    <t>시산초등학교</t>
  </si>
  <si>
    <t>순창군 쌍치면 시산길 45</t>
  </si>
  <si>
    <t>652-2656</t>
  </si>
  <si>
    <t>쌍치중학교</t>
  </si>
  <si>
    <t>순창군 쌍치면 쌍계로 30-5</t>
  </si>
  <si>
    <t>652-2773</t>
  </si>
  <si>
    <t>쌍치초등학교</t>
  </si>
  <si>
    <t>순창군 쌍치면 반계길 40</t>
  </si>
  <si>
    <t>652-2508</t>
  </si>
  <si>
    <t>옥천초등학교</t>
  </si>
  <si>
    <t>순창군 순창읍 순창6길 33</t>
  </si>
  <si>
    <t>653-3595</t>
  </si>
  <si>
    <t>유등초등학교</t>
  </si>
  <si>
    <t>순창군 유등면 유등로 413</t>
  </si>
  <si>
    <t>652-1007</t>
  </si>
  <si>
    <t>인계초등학교</t>
  </si>
  <si>
    <t>순창군 인계면 인성로 162-7</t>
  </si>
  <si>
    <t>652-7007</t>
  </si>
  <si>
    <t>적성초등학교</t>
  </si>
  <si>
    <t>순창군 적성면 적성로 149-7</t>
  </si>
  <si>
    <t>652-1694</t>
  </si>
  <si>
    <t>팔덕초등학교</t>
  </si>
  <si>
    <t>순창군 팔덕면 강천로 328</t>
  </si>
  <si>
    <t>652-5888</t>
  </si>
  <si>
    <t>풍산초등학교</t>
  </si>
  <si>
    <t>순창군 풍산면 금풍로 997-10</t>
  </si>
  <si>
    <t>652-9509</t>
  </si>
  <si>
    <t>고창</t>
  </si>
  <si>
    <t>가평초등학교</t>
  </si>
  <si>
    <t>고창군 신림면 가평로 472</t>
  </si>
  <si>
    <t>562-4167</t>
  </si>
  <si>
    <t>강호항공고등학교</t>
  </si>
  <si>
    <t>고창군 고창읍 중거리당산로 78-22</t>
  </si>
  <si>
    <t>560-5000</t>
  </si>
  <si>
    <t>고수초등학교</t>
  </si>
  <si>
    <t>고창군 고수면 고수로 93</t>
  </si>
  <si>
    <t>562-0005</t>
  </si>
  <si>
    <t>고창고등학교</t>
  </si>
  <si>
    <t>고창군 고창읍 모양성로 50</t>
  </si>
  <si>
    <t>561-2441</t>
  </si>
  <si>
    <t>고창꿈푸른유치원</t>
  </si>
  <si>
    <t>고창군 고창읍 남정2길 30</t>
  </si>
  <si>
    <t>561-6538</t>
  </si>
  <si>
    <t>고창남중학교</t>
  </si>
  <si>
    <t>고창군 성송면 대성로 877</t>
  </si>
  <si>
    <t>563-1944</t>
  </si>
  <si>
    <t>고창남초등학교</t>
  </si>
  <si>
    <t>고창군 고창읍 중거리당산로 111</t>
  </si>
  <si>
    <t>564-2078</t>
  </si>
  <si>
    <t>고창부안초등학교</t>
  </si>
  <si>
    <t>고창군 부안면 복분자로 806</t>
  </si>
  <si>
    <t>562-2020</t>
  </si>
  <si>
    <t>고창북고등학교</t>
  </si>
  <si>
    <t>고창군 흥덕면 선운대로 3714-32</t>
  </si>
  <si>
    <t>562-6978</t>
  </si>
  <si>
    <t>고창북중학교</t>
  </si>
  <si>
    <t>고창군 부안면 복분자로 788-141</t>
  </si>
  <si>
    <t>562-2572</t>
  </si>
  <si>
    <t>고창중학교</t>
  </si>
  <si>
    <t>고창군 고창읍 보릿골로 35</t>
  </si>
  <si>
    <t>564-2901</t>
  </si>
  <si>
    <t>고창초등학교</t>
  </si>
  <si>
    <t>고창군 고창읍 중앙로 259</t>
  </si>
  <si>
    <t>560-1703~4</t>
  </si>
  <si>
    <t>공음중학교</t>
  </si>
  <si>
    <t>고창군 공음면 공음길 74-6</t>
  </si>
  <si>
    <t>562-7323</t>
  </si>
  <si>
    <t>공음초등학교</t>
  </si>
  <si>
    <t>고창군 공음면 공음길 20</t>
  </si>
  <si>
    <t>562-7006</t>
  </si>
  <si>
    <t>대산초등학교</t>
  </si>
  <si>
    <t>고창군 대산면 장자산로 669</t>
  </si>
  <si>
    <t>562-8072</t>
  </si>
  <si>
    <t>대성중학교</t>
  </si>
  <si>
    <t>고창군 대산면 고산성로 29-11</t>
  </si>
  <si>
    <t>562-8050</t>
  </si>
  <si>
    <t>대아초등학교</t>
  </si>
  <si>
    <t>고창군 아산면 녹두로 776</t>
  </si>
  <si>
    <t>562-5006</t>
  </si>
  <si>
    <t>동호초등학교</t>
  </si>
  <si>
    <t>고창군 해리면 신동호길 18</t>
  </si>
  <si>
    <t>563-6298</t>
  </si>
  <si>
    <t>매산초등학교</t>
  </si>
  <si>
    <t>고창군 대산면 매산초등길 22</t>
  </si>
  <si>
    <t>562-8018</t>
  </si>
  <si>
    <t>무장초등학교</t>
  </si>
  <si>
    <t>고창군 무장면 무장초등길 24</t>
  </si>
  <si>
    <t>562-9011</t>
  </si>
  <si>
    <t>봉암초등학교</t>
  </si>
  <si>
    <t>고창군 부안면 인촌로 505</t>
  </si>
  <si>
    <t>562-1717</t>
  </si>
  <si>
    <t>상하중학교</t>
  </si>
  <si>
    <t>고창군 상하면 상하1길 34</t>
  </si>
  <si>
    <t>564-6260</t>
  </si>
  <si>
    <t>상하초등학교</t>
  </si>
  <si>
    <t>고창군 상하면 상하1길 36</t>
  </si>
  <si>
    <t>563-0016</t>
  </si>
  <si>
    <t>성내중학교</t>
  </si>
  <si>
    <t>고창군 성내면 선운대로 4223-11</t>
  </si>
  <si>
    <t>562-3016</t>
  </si>
  <si>
    <t>성내초등학교</t>
  </si>
  <si>
    <t>고창군 성내면 시기2길 2</t>
  </si>
  <si>
    <t>562-3210</t>
  </si>
  <si>
    <t>성송초등학교</t>
  </si>
  <si>
    <t>고창군 성송면 백토1길 10</t>
  </si>
  <si>
    <t>563-1006</t>
  </si>
  <si>
    <t>신림중학교</t>
  </si>
  <si>
    <t>고창군 신림면 대강길 19-2</t>
  </si>
  <si>
    <t>562-4006</t>
  </si>
  <si>
    <t>신림초등학교</t>
  </si>
  <si>
    <t>고창군 신림면 동법지길 61</t>
  </si>
  <si>
    <t>562-4010</t>
  </si>
  <si>
    <t>심원중학교</t>
  </si>
  <si>
    <t>고창군 심원면 심원로 158-11</t>
  </si>
  <si>
    <t>563-5066</t>
  </si>
  <si>
    <t>심원초등학교</t>
  </si>
  <si>
    <t>고창군 심원면 심원로 229</t>
  </si>
  <si>
    <t>563-5020</t>
  </si>
  <si>
    <t>아산중학교</t>
  </si>
  <si>
    <t>고창군 아산면 목동로 336</t>
  </si>
  <si>
    <t>562-5622</t>
  </si>
  <si>
    <t>아산초등학교</t>
  </si>
  <si>
    <t>고창군 아산면 영모정길 45</t>
  </si>
  <si>
    <t>562-1570</t>
  </si>
  <si>
    <t>영선중학교</t>
  </si>
  <si>
    <t>고창군 무장면 왕제산로 713</t>
  </si>
  <si>
    <t>562-9704</t>
  </si>
  <si>
    <t>자유고등학교</t>
  </si>
  <si>
    <t>고창군 고창읍 모양성로 95</t>
  </si>
  <si>
    <t>560-3600</t>
  </si>
  <si>
    <t>자유중학교</t>
  </si>
  <si>
    <t>고창군 고창읍 보릿골로 176</t>
  </si>
  <si>
    <t>560-3500</t>
  </si>
  <si>
    <t>전북인공지능고등학교</t>
  </si>
  <si>
    <t>562-9703</t>
  </si>
  <si>
    <t>해리고등학교</t>
  </si>
  <si>
    <t>고창군 해리면 해리중앙로 146</t>
  </si>
  <si>
    <t>563-6044</t>
  </si>
  <si>
    <t>해리중학교</t>
  </si>
  <si>
    <t>고창군 해리면 해리중앙로 120</t>
  </si>
  <si>
    <t>563-6072</t>
  </si>
  <si>
    <t>해리초등학교</t>
  </si>
  <si>
    <t>고창군 해리면 해리중앙로 152</t>
  </si>
  <si>
    <t>563-5319</t>
  </si>
  <si>
    <t>흥덕중학교</t>
  </si>
  <si>
    <t>고창군 흥덕면 잿말길 21</t>
  </si>
  <si>
    <t>562-6067</t>
  </si>
  <si>
    <t>흥덕초등학교</t>
  </si>
  <si>
    <t>고창군 흥덕면 흥덕초등길 13</t>
  </si>
  <si>
    <t>562-6021</t>
  </si>
  <si>
    <t>부안</t>
  </si>
  <si>
    <t>격포초등학교</t>
  </si>
  <si>
    <t>부안군 변산면 격포윗길 11</t>
  </si>
  <si>
    <t>582-8613</t>
  </si>
  <si>
    <t>계화중학교</t>
  </si>
  <si>
    <t>부안군 계화면 창북중앙길 92</t>
  </si>
  <si>
    <t>582-1502</t>
  </si>
  <si>
    <t>곰소초등학교</t>
  </si>
  <si>
    <t>부안군 진서면 작도길 7</t>
  </si>
  <si>
    <t>582-7029</t>
  </si>
  <si>
    <t>낭주중학교</t>
  </si>
  <si>
    <t>부안군 부안읍 교동1길 42</t>
  </si>
  <si>
    <t>583-8381</t>
  </si>
  <si>
    <t>동북초등학교</t>
  </si>
  <si>
    <t>부안군 동진면 제전길 63</t>
  </si>
  <si>
    <t>582-5291</t>
  </si>
  <si>
    <t>동진초등학교</t>
  </si>
  <si>
    <t>부안군 동진면 동진로 145</t>
  </si>
  <si>
    <t>583-5026</t>
  </si>
  <si>
    <t>백룡초등학교</t>
  </si>
  <si>
    <t>부안군 백산면 시기길 15</t>
  </si>
  <si>
    <t>582-2010</t>
  </si>
  <si>
    <t>백산고등학교</t>
  </si>
  <si>
    <t>부안군 백산면 백산로 379</t>
  </si>
  <si>
    <t>582-2052</t>
  </si>
  <si>
    <t>백산중학교</t>
  </si>
  <si>
    <t>582-2046</t>
  </si>
  <si>
    <t>백산초등학교</t>
  </si>
  <si>
    <t>부안군 백산면 백산로 306-7</t>
  </si>
  <si>
    <t>581-8602</t>
  </si>
  <si>
    <t>변산서중학교</t>
  </si>
  <si>
    <t>부안군 변산면 지서로 139</t>
  </si>
  <si>
    <t>582-8122</t>
  </si>
  <si>
    <t>변산중학교</t>
  </si>
  <si>
    <t>부안군 진서면 청자로 921</t>
  </si>
  <si>
    <t>582-1212</t>
  </si>
  <si>
    <t>변산초등학교</t>
  </si>
  <si>
    <t>부안군 변산면 지서1길 11</t>
  </si>
  <si>
    <t>582-8026</t>
  </si>
  <si>
    <t>보안중학교</t>
  </si>
  <si>
    <t>부안군 보안면 영전길 37</t>
  </si>
  <si>
    <t>583-6560</t>
  </si>
  <si>
    <t>부안고등학교</t>
  </si>
  <si>
    <t>부안군 부안읍 문정로 32</t>
  </si>
  <si>
    <t>584-2951</t>
  </si>
  <si>
    <t>부안남초등학교</t>
  </si>
  <si>
    <t>부안군 부안읍 연곡로 7</t>
  </si>
  <si>
    <t>584-3289</t>
  </si>
  <si>
    <t>부안동초등학교</t>
  </si>
  <si>
    <t>부안군 부안읍 석정로 313</t>
  </si>
  <si>
    <t>580-7777</t>
  </si>
  <si>
    <t>부안여자고등학교</t>
  </si>
  <si>
    <t>부안군 부안읍 교동1길 54</t>
  </si>
  <si>
    <t>584-8083</t>
  </si>
  <si>
    <t>부안중학교</t>
  </si>
  <si>
    <t>부안군 부안읍 당산로 1</t>
  </si>
  <si>
    <t>583-8352</t>
  </si>
  <si>
    <t>부안초등학교</t>
  </si>
  <si>
    <t>부안군 부안읍 부풍로 29</t>
  </si>
  <si>
    <t>580-6600</t>
  </si>
  <si>
    <t>부안해오름유치원</t>
  </si>
  <si>
    <t>부안군 부안읍 봉덕리 446</t>
  </si>
  <si>
    <t>581-8826</t>
  </si>
  <si>
    <t>삼남중학교</t>
  </si>
  <si>
    <t>부안군 부안읍 용계길 29</t>
  </si>
  <si>
    <t>583-2584</t>
  </si>
  <si>
    <t>상서중학교</t>
  </si>
  <si>
    <t>부안군 상서면 고인돌로 17</t>
  </si>
  <si>
    <t>582-5300</t>
  </si>
  <si>
    <t>서림고등학교</t>
  </si>
  <si>
    <t>부안군 부안읍 용암로 70-5</t>
  </si>
  <si>
    <t>902-7710</t>
  </si>
  <si>
    <t>영전초등학교</t>
  </si>
  <si>
    <t>부안군 보안면 부안로 1158</t>
  </si>
  <si>
    <t>582-3006</t>
  </si>
  <si>
    <t>우덕초등학교</t>
  </si>
  <si>
    <t>부안군 상서면 부안로 1971</t>
  </si>
  <si>
    <t>582-5011</t>
  </si>
  <si>
    <t>위도고등학교(휴교)</t>
  </si>
  <si>
    <t>부안군 위도면 위도로 245</t>
  </si>
  <si>
    <t>582-9822</t>
  </si>
  <si>
    <t>위도중학교</t>
  </si>
  <si>
    <t>위도초등학교</t>
  </si>
  <si>
    <t>부안군 위도면 진리잔등로 113-3</t>
  </si>
  <si>
    <t>583-3808</t>
  </si>
  <si>
    <t>전북베이커리고등학교</t>
  </si>
  <si>
    <t>부안군 행안면 춘헌길 1</t>
  </si>
  <si>
    <t>583-7337</t>
  </si>
  <si>
    <t>전북자동차고등학교</t>
  </si>
  <si>
    <t>부안군 줄포면 우포로 10</t>
  </si>
  <si>
    <t>584-9407</t>
  </si>
  <si>
    <t>주산초등학교</t>
  </si>
  <si>
    <t>부안군 주산면 주산초교길 86-11</t>
  </si>
  <si>
    <t>582-6007</t>
  </si>
  <si>
    <t>줄포중학교</t>
  </si>
  <si>
    <t>부안군 줄포면 부안로 938</t>
  </si>
  <si>
    <t>582-9810</t>
  </si>
  <si>
    <t>줄포초등학교</t>
  </si>
  <si>
    <t>부안군 줄포면 줄포초교길 16</t>
  </si>
  <si>
    <t>580-1820</t>
  </si>
  <si>
    <t>창북초등학교</t>
  </si>
  <si>
    <t>부안군 계화면 창북중앙길 115</t>
  </si>
  <si>
    <t>584-1501</t>
  </si>
  <si>
    <t>하서중학교</t>
  </si>
  <si>
    <t>부안군 하서면 변산로 852</t>
  </si>
  <si>
    <t>581-4206</t>
  </si>
  <si>
    <t>하서초등학교</t>
  </si>
  <si>
    <t>부안군 하서면 서당로 99</t>
  </si>
  <si>
    <t>582-4024</t>
  </si>
  <si>
    <t>행안초등학교</t>
  </si>
  <si>
    <t>부안군 행안면 월륜길 18</t>
  </si>
  <si>
    <t>584-1205</t>
  </si>
  <si>
    <t>군산</t>
  </si>
  <si>
    <t>개정초등학교</t>
  </si>
  <si>
    <t>군산시 개정면 동정1길 5</t>
  </si>
  <si>
    <t>452-6364</t>
  </si>
  <si>
    <t>군산가람유치원</t>
  </si>
  <si>
    <t>군산시 궁포안4길 6</t>
  </si>
  <si>
    <t>454-8008</t>
  </si>
  <si>
    <t>군산경포초등학교</t>
  </si>
  <si>
    <t>군산시 백릉로 75</t>
  </si>
  <si>
    <t>445-4772</t>
  </si>
  <si>
    <t>군산고등학교</t>
  </si>
  <si>
    <t>군산시 팔마로 177</t>
  </si>
  <si>
    <t>472-7800</t>
  </si>
  <si>
    <t>군산구암초등학교</t>
  </si>
  <si>
    <t>군산시 경암3길 64-1</t>
  </si>
  <si>
    <t>445-2405</t>
  </si>
  <si>
    <t>군산금강중학교</t>
  </si>
  <si>
    <t>군산시 황룡2길 61</t>
  </si>
  <si>
    <t>471-8230</t>
  </si>
  <si>
    <t>군산금광초등학교</t>
  </si>
  <si>
    <t>군산시 대학로 100</t>
  </si>
  <si>
    <t>462-3652</t>
  </si>
  <si>
    <t>군산금빛초등학교</t>
  </si>
  <si>
    <t>군산시 궁포3로 48</t>
  </si>
  <si>
    <t>453-9009</t>
  </si>
  <si>
    <t>군산기계공업고등학교</t>
  </si>
  <si>
    <t>군산시 군중길 28</t>
  </si>
  <si>
    <t>730-5500</t>
  </si>
  <si>
    <t>군산나운초등학교</t>
  </si>
  <si>
    <t>군산시 신설로 50</t>
  </si>
  <si>
    <t>465-8101</t>
  </si>
  <si>
    <t>군산남중학교</t>
  </si>
  <si>
    <t>군산시 대학로 222</t>
  </si>
  <si>
    <t>460-0852</t>
  </si>
  <si>
    <t>군산남초등학교</t>
  </si>
  <si>
    <t>군산시 삼학7길 4</t>
  </si>
  <si>
    <t>462-2521</t>
  </si>
  <si>
    <t>군산내흥초등학교</t>
  </si>
  <si>
    <t>군산시 사옥2길 33-18</t>
  </si>
  <si>
    <t>446-5622</t>
  </si>
  <si>
    <t>군산대성중학교</t>
  </si>
  <si>
    <t>군산시 임피면 임피향교길 44-6</t>
  </si>
  <si>
    <t>453-2127</t>
  </si>
  <si>
    <t>군산도담유치원</t>
  </si>
  <si>
    <t>군산시 칠성1길 26</t>
  </si>
  <si>
    <t>464-9215</t>
  </si>
  <si>
    <t>군산동고등학교</t>
  </si>
  <si>
    <t>군산시 달여길 50</t>
  </si>
  <si>
    <t>450-1104</t>
  </si>
  <si>
    <t>군산동산중학교</t>
  </si>
  <si>
    <t>군산시 동지곡길 100</t>
  </si>
  <si>
    <t>442-8105</t>
  </si>
  <si>
    <t>군산동원중학교</t>
  </si>
  <si>
    <t>군산시 의료원로 146</t>
  </si>
  <si>
    <t>472-2100</t>
  </si>
  <si>
    <t>군산동초등학교</t>
  </si>
  <si>
    <t>군산시 번영로 181</t>
  </si>
  <si>
    <t>452-3732</t>
  </si>
  <si>
    <t>군산명화학교</t>
  </si>
  <si>
    <t>군산시 상나운1길 37</t>
  </si>
  <si>
    <t>462-2159</t>
  </si>
  <si>
    <t>군산문화초등학교</t>
  </si>
  <si>
    <t>군산시 문화안길 51</t>
  </si>
  <si>
    <t>465-0908</t>
  </si>
  <si>
    <t>군산미성초등학교</t>
  </si>
  <si>
    <t>군산시 칠성2길 27</t>
  </si>
  <si>
    <t>464-7545</t>
  </si>
  <si>
    <t>군산미장초등학교</t>
  </si>
  <si>
    <t>군산시 미장안길 14</t>
  </si>
  <si>
    <t>440-1301</t>
  </si>
  <si>
    <t>군산바다유치원</t>
  </si>
  <si>
    <t>군산시 문화9길 18</t>
  </si>
  <si>
    <t>466-1860</t>
  </si>
  <si>
    <t>군산산북중학교</t>
  </si>
  <si>
    <t>군산시 동아로 109</t>
  </si>
  <si>
    <t>468-0222</t>
  </si>
  <si>
    <t>군산산북초등학교</t>
  </si>
  <si>
    <t>군산시 원산북2길 29</t>
  </si>
  <si>
    <t>465-2414</t>
  </si>
  <si>
    <t>군산상일고등학교</t>
  </si>
  <si>
    <t>군산시 석치1길 17</t>
  </si>
  <si>
    <t>469-7220</t>
  </si>
  <si>
    <t>군산새빛유치원</t>
  </si>
  <si>
    <t>군산시 패총로 70</t>
  </si>
  <si>
    <t>442-6425</t>
  </si>
  <si>
    <t>군산서초등학교</t>
  </si>
  <si>
    <t>군산시 중앙로 230</t>
  </si>
  <si>
    <t>445-3664</t>
  </si>
  <si>
    <t>군산서해초등학교</t>
  </si>
  <si>
    <t>군산시 의료원로 162</t>
  </si>
  <si>
    <t>468-1672</t>
  </si>
  <si>
    <t>군산서흥중학교</t>
  </si>
  <si>
    <t>군산시 축동로 129</t>
  </si>
  <si>
    <t>460-0703</t>
  </si>
  <si>
    <t>군산수송초등학교</t>
  </si>
  <si>
    <t>군산시 월명로 312</t>
  </si>
  <si>
    <t>465-2821</t>
  </si>
  <si>
    <t>군산신풍초등학교</t>
  </si>
  <si>
    <t>군산시 하나운3길 7</t>
  </si>
  <si>
    <t>465-1001</t>
  </si>
  <si>
    <t>군산신흥초등학교</t>
  </si>
  <si>
    <t>군산시 백토로 129</t>
  </si>
  <si>
    <t>467-2272</t>
  </si>
  <si>
    <t>군산아리울초등학교</t>
  </si>
  <si>
    <t>군산시 수송동로 90</t>
  </si>
  <si>
    <t>440-8804</t>
  </si>
  <si>
    <t>군산여자고등학교</t>
  </si>
  <si>
    <t>군산시 월명1길 16</t>
  </si>
  <si>
    <t>440-1110</t>
  </si>
  <si>
    <t>군산여자상업고등학교</t>
  </si>
  <si>
    <t>군산시 신지길 42-8</t>
  </si>
  <si>
    <t>460-0321</t>
  </si>
  <si>
    <t>군산영광여자고등학교</t>
  </si>
  <si>
    <t>군산시 둔배미길 21</t>
  </si>
  <si>
    <t>440-8500</t>
  </si>
  <si>
    <t>군산영광중학교</t>
  </si>
  <si>
    <t>440-8700</t>
  </si>
  <si>
    <t>군산용문초등학교</t>
  </si>
  <si>
    <t>군산시 미룡로 32-8</t>
  </si>
  <si>
    <t>466-8237</t>
  </si>
  <si>
    <t>군산우리별유치원</t>
  </si>
  <si>
    <t>군산시 경암5길 77-20</t>
  </si>
  <si>
    <t>442-6147</t>
  </si>
  <si>
    <t>군산월명중학교</t>
  </si>
  <si>
    <t>군산시 설림5길 90</t>
  </si>
  <si>
    <t>462-3334</t>
  </si>
  <si>
    <t>군산월명초등학교</t>
  </si>
  <si>
    <t>군산시 수송동로 24</t>
  </si>
  <si>
    <t>472-3001</t>
  </si>
  <si>
    <t>군산자양중학교</t>
  </si>
  <si>
    <t>군산시 옥구읍 우치산3길 40</t>
  </si>
  <si>
    <t>464-9372</t>
  </si>
  <si>
    <t>군산제일고등학교</t>
  </si>
  <si>
    <t>군산시 경기장로 142</t>
  </si>
  <si>
    <t>440-0240</t>
  </si>
  <si>
    <t>군산제일중학교</t>
  </si>
  <si>
    <t>440-3110</t>
  </si>
  <si>
    <t>군산중앙고등학교</t>
  </si>
  <si>
    <t>군산시 성산면 환동길 17</t>
  </si>
  <si>
    <t>453-9025</t>
  </si>
  <si>
    <t>군산중앙여자고등학교</t>
  </si>
  <si>
    <t>군산시 축동2길 27</t>
  </si>
  <si>
    <t>465-1602</t>
  </si>
  <si>
    <t>군산중앙유치원</t>
  </si>
  <si>
    <t>군산시 중앙로 91</t>
  </si>
  <si>
    <t>446-9171</t>
  </si>
  <si>
    <t>군산중앙중학교</t>
  </si>
  <si>
    <t>군산시 성산면 군장대길 13</t>
  </si>
  <si>
    <t>450-4000</t>
  </si>
  <si>
    <t>군산중앙초등학교</t>
  </si>
  <si>
    <t>443-1735</t>
  </si>
  <si>
    <t>군산중학교</t>
  </si>
  <si>
    <t>군산시 군중길 18</t>
  </si>
  <si>
    <t>465-5927</t>
  </si>
  <si>
    <t>군산지곡초등학교</t>
  </si>
  <si>
    <t>군산시 신지길 26</t>
  </si>
  <si>
    <t>461-3686</t>
  </si>
  <si>
    <t>군산진포중학교</t>
  </si>
  <si>
    <t>군산시 진포3길 66</t>
  </si>
  <si>
    <t>462-3206</t>
  </si>
  <si>
    <t>군산진포초등학교</t>
  </si>
  <si>
    <t>군산시 나운안길 54</t>
  </si>
  <si>
    <t>464-5694</t>
  </si>
  <si>
    <t>군산초등학교</t>
  </si>
  <si>
    <t>군산시 지곡로 68</t>
  </si>
  <si>
    <t>472-7703</t>
  </si>
  <si>
    <t>군산푸른솔초등학교</t>
  </si>
  <si>
    <t>군산시 축동로 20</t>
  </si>
  <si>
    <t>460-1708</t>
  </si>
  <si>
    <t>군산풍문초등학교</t>
  </si>
  <si>
    <t>군산시 풍마길 22</t>
  </si>
  <si>
    <t>445-2575</t>
  </si>
  <si>
    <t>군산흥남초등학교</t>
  </si>
  <si>
    <t>군산시 서흥안2길 20</t>
  </si>
  <si>
    <t>466-0018</t>
  </si>
  <si>
    <t>나포중학교</t>
  </si>
  <si>
    <t>군산시 나포면 등동1길 6-5</t>
  </si>
  <si>
    <t>453-1744</t>
  </si>
  <si>
    <t>나포초등학교</t>
  </si>
  <si>
    <t>군산시 나포면 교동1길 23</t>
  </si>
  <si>
    <t>453-1006</t>
  </si>
  <si>
    <t>당북초등학교</t>
  </si>
  <si>
    <t>군산시 옥산면 백석로 40</t>
  </si>
  <si>
    <t>462-8983</t>
  </si>
  <si>
    <t>대야남초등학교</t>
  </si>
  <si>
    <t>군산시 대야면 남군산로 116</t>
  </si>
  <si>
    <t>451-2359</t>
  </si>
  <si>
    <t>대야초등학교</t>
  </si>
  <si>
    <t>군산시 대야면 대야관통로 141-13</t>
  </si>
  <si>
    <t>451-2905</t>
  </si>
  <si>
    <t>무녀도초등학교</t>
  </si>
  <si>
    <t>군산시 옥도면 무녀도2길 33</t>
  </si>
  <si>
    <t>465-7011</t>
  </si>
  <si>
    <t>문창초등학교</t>
  </si>
  <si>
    <t>군산시 공항로 394</t>
  </si>
  <si>
    <t>466-3008</t>
  </si>
  <si>
    <t>미룡초등학교</t>
  </si>
  <si>
    <t>군산시 대학로 498-10</t>
  </si>
  <si>
    <t>467-6846</t>
  </si>
  <si>
    <t>발산초등학교</t>
  </si>
  <si>
    <t>군산시 개정면 바르메길 43</t>
  </si>
  <si>
    <t>451-2156</t>
  </si>
  <si>
    <t>새만금초등학교</t>
  </si>
  <si>
    <t>군산시 요죽5길 42</t>
  </si>
  <si>
    <t>469-7602</t>
  </si>
  <si>
    <t>서수초등학교</t>
  </si>
  <si>
    <t>군산시 서수면 항쟁로 199</t>
  </si>
  <si>
    <t>453-3021</t>
  </si>
  <si>
    <t>성산초등학교</t>
  </si>
  <si>
    <t>군산시 성산면 동군산로 39</t>
  </si>
  <si>
    <t>453-0006</t>
  </si>
  <si>
    <t>소룡초등학교</t>
  </si>
  <si>
    <t>군산시 설림길 55</t>
  </si>
  <si>
    <t>468-9103</t>
  </si>
  <si>
    <t>술산초등학교</t>
  </si>
  <si>
    <t>군산시 임피면 술산길 54</t>
  </si>
  <si>
    <t>453-3364</t>
  </si>
  <si>
    <t>오봉초등학교</t>
  </si>
  <si>
    <t>군산시 회현면 오봉길 55</t>
  </si>
  <si>
    <t>466-5323</t>
  </si>
  <si>
    <t>옥구중학교</t>
  </si>
  <si>
    <t>군산시 대야면 만자로 60</t>
  </si>
  <si>
    <t>451-2946</t>
  </si>
  <si>
    <t>옥구초등학교</t>
  </si>
  <si>
    <t>군산시 옥구읍 옥구로 50</t>
  </si>
  <si>
    <t>464-9596</t>
  </si>
  <si>
    <t>옥봉초등학교</t>
  </si>
  <si>
    <t>군산시 옥서면 옥봉초교길 29</t>
  </si>
  <si>
    <t>471-2005</t>
  </si>
  <si>
    <t>옥산초등학교</t>
  </si>
  <si>
    <t>군산시 옥산면 여로2길 40</t>
  </si>
  <si>
    <t>464-4015</t>
  </si>
  <si>
    <t>임피중학교</t>
  </si>
  <si>
    <t>군산시 서수면 항쟁로 138</t>
  </si>
  <si>
    <t>453-9642</t>
  </si>
  <si>
    <t>임피초등학교</t>
  </si>
  <si>
    <t>군산시 임피면 동헌길 38</t>
  </si>
  <si>
    <t>453-2676</t>
  </si>
  <si>
    <t>전북외국어고등학교</t>
  </si>
  <si>
    <t>군산시 해망로 525</t>
  </si>
  <si>
    <t>465-0086</t>
  </si>
  <si>
    <t>전주교육대학교군산부설초등학교</t>
  </si>
  <si>
    <t>군산시 팔마로 185</t>
  </si>
  <si>
    <t>442-2188</t>
  </si>
  <si>
    <t>창오초등학교</t>
  </si>
  <si>
    <t>군산시 성산면 동군산로 393</t>
  </si>
  <si>
    <t>453-2201</t>
  </si>
  <si>
    <t>한들고등학교</t>
  </si>
  <si>
    <t>451-2915</t>
  </si>
  <si>
    <t>해성초등학교</t>
  </si>
  <si>
    <t>군산시 옥성남길 21</t>
  </si>
  <si>
    <t>466-2775</t>
  </si>
  <si>
    <t>회현중학교</t>
  </si>
  <si>
    <t>군산시 회현면 대위로 426</t>
  </si>
  <si>
    <t>466-5147</t>
  </si>
  <si>
    <t>회현초등학교</t>
  </si>
  <si>
    <t>군산시 회현면 회현로 139</t>
  </si>
  <si>
    <t>466-5054</t>
  </si>
  <si>
    <t>익산</t>
  </si>
  <si>
    <t>금마초등학교</t>
  </si>
  <si>
    <t>익산시 금마면 금마4길 38</t>
  </si>
  <si>
    <t>836-9224</t>
  </si>
  <si>
    <t>남성고등학교</t>
  </si>
  <si>
    <t>익산시 동서로35길 41-4</t>
  </si>
  <si>
    <t>841-3813</t>
  </si>
  <si>
    <t>남성중학교</t>
  </si>
  <si>
    <t>익산시 동서로35길 41</t>
  </si>
  <si>
    <t>841-3818</t>
  </si>
  <si>
    <t>낭산초등학교</t>
  </si>
  <si>
    <t>익산시 낭산면 우신길 142</t>
  </si>
  <si>
    <t>861-5108</t>
  </si>
  <si>
    <t>다송초등학교</t>
  </si>
  <si>
    <t>익산시 함열읍 익산대로 1351</t>
  </si>
  <si>
    <t>861-0303</t>
  </si>
  <si>
    <t>망성초등학교</t>
  </si>
  <si>
    <t>익산시 망성면 여강로 903</t>
  </si>
  <si>
    <t>861-8707</t>
  </si>
  <si>
    <t>미륵초등학교</t>
  </si>
  <si>
    <t>익산시 금마면 용순길 243</t>
  </si>
  <si>
    <t>836-6258</t>
  </si>
  <si>
    <t>삼기중학교</t>
  </si>
  <si>
    <t>익산시 삼기면 황금로 499</t>
  </si>
  <si>
    <t>858-7911</t>
  </si>
  <si>
    <t>삼기초등학교</t>
  </si>
  <si>
    <t>익산시 삼기면 황금로 523</t>
  </si>
  <si>
    <t>858-7273</t>
  </si>
  <si>
    <t>석불초등학교</t>
  </si>
  <si>
    <t>익산시 삼기면 진북로 267</t>
  </si>
  <si>
    <t>858-7027</t>
  </si>
  <si>
    <t>성당중학교</t>
  </si>
  <si>
    <t>익산시 성당면 함안로 671-333</t>
  </si>
  <si>
    <t>862-0516</t>
  </si>
  <si>
    <t>성당초등학교</t>
  </si>
  <si>
    <t>익산시 성당면 성당로 354-16</t>
  </si>
  <si>
    <t>862-0244</t>
  </si>
  <si>
    <t>성북초등학교</t>
  </si>
  <si>
    <t>익산시 망성면 신작길 17-5</t>
  </si>
  <si>
    <t>861-8744</t>
  </si>
  <si>
    <t>성일고등학교</t>
  </si>
  <si>
    <t>익산시 황등면 화강암로 229</t>
  </si>
  <si>
    <t>720-3520</t>
  </si>
  <si>
    <t>여산고등학교</t>
  </si>
  <si>
    <t>익산시 여산면 가람로 465</t>
  </si>
  <si>
    <t>836-5145</t>
  </si>
  <si>
    <t>여산중학교</t>
  </si>
  <si>
    <t>익산시 여산면 가람로 459-10</t>
  </si>
  <si>
    <t>836-5144</t>
  </si>
  <si>
    <t>여산초등학교</t>
  </si>
  <si>
    <t>익산시 여산면 동헌길 14</t>
  </si>
  <si>
    <t>836-5163</t>
  </si>
  <si>
    <t>영만초등학교</t>
  </si>
  <si>
    <t>익산시 오산면 선화로4길 42-9</t>
  </si>
  <si>
    <t>850-4800</t>
  </si>
  <si>
    <t>오산남초등학교</t>
  </si>
  <si>
    <t>익산시 오산면 남전1길 27</t>
  </si>
  <si>
    <t>841-1614</t>
  </si>
  <si>
    <t>오산초등학교</t>
  </si>
  <si>
    <t>익산시 오산면 오산로 38</t>
  </si>
  <si>
    <t>841-2087</t>
  </si>
  <si>
    <t>왕궁남초등학교</t>
  </si>
  <si>
    <t>익산시 왕궁면 학호길 12</t>
  </si>
  <si>
    <t>291-0516</t>
  </si>
  <si>
    <t>왕궁중학교</t>
  </si>
  <si>
    <t>익산시 왕궁면 왕궁로 556</t>
  </si>
  <si>
    <t>832-4049</t>
  </si>
  <si>
    <t>왕궁초등학교</t>
  </si>
  <si>
    <t>익산시 왕궁면 견우길 3</t>
  </si>
  <si>
    <t>834-4252</t>
  </si>
  <si>
    <t>왕북초등학교</t>
  </si>
  <si>
    <t>익산시 왕궁면 금광길 54-12</t>
  </si>
  <si>
    <t>832-4102</t>
  </si>
  <si>
    <t>용남초등학교</t>
  </si>
  <si>
    <t>익산시 용안면 입산길 13</t>
  </si>
  <si>
    <t>861-2612</t>
  </si>
  <si>
    <t>용북초등학교</t>
  </si>
  <si>
    <t>익산시 용안면 용북로 81</t>
  </si>
  <si>
    <t>861-3613</t>
  </si>
  <si>
    <t>용산초등학교</t>
  </si>
  <si>
    <t>익산시 황등면 용산로 193</t>
  </si>
  <si>
    <t>857-6826</t>
  </si>
  <si>
    <t>용성초등학교</t>
  </si>
  <si>
    <t>익산시 낭산면 하맹길 183</t>
  </si>
  <si>
    <t>861-5109</t>
  </si>
  <si>
    <t>용안중학교</t>
  </si>
  <si>
    <t>익산시 용안면 현내1로 71-8</t>
  </si>
  <si>
    <t>862-7766</t>
  </si>
  <si>
    <t>용안초등학교</t>
  </si>
  <si>
    <t>익산시 용안면 용안교동1길 6-1</t>
  </si>
  <si>
    <t>861-3610</t>
  </si>
  <si>
    <t>웅포중학교</t>
  </si>
  <si>
    <t>익산시 웅포면 덕성길 13</t>
  </si>
  <si>
    <t>862-6078</t>
  </si>
  <si>
    <t>웅포초등학교</t>
  </si>
  <si>
    <t>익산시 웅포면 강변로 10-1</t>
  </si>
  <si>
    <t>862-6513</t>
  </si>
  <si>
    <t>원광고등학교</t>
  </si>
  <si>
    <t>익산시 무왕로31길 139</t>
  </si>
  <si>
    <t>832-6612</t>
  </si>
  <si>
    <t>원광보건고등학교</t>
  </si>
  <si>
    <t>익산시 선화로13길 72</t>
  </si>
  <si>
    <t>850-0002</t>
  </si>
  <si>
    <t>원광여자고등학교</t>
  </si>
  <si>
    <t>850-1100</t>
  </si>
  <si>
    <t>원광여자중학교</t>
  </si>
  <si>
    <t>850-1600</t>
  </si>
  <si>
    <t>원광중학교</t>
  </si>
  <si>
    <t>익산시 무왕로31길 154</t>
  </si>
  <si>
    <t>720-1000</t>
  </si>
  <si>
    <t>이리계문초등학교</t>
  </si>
  <si>
    <t>익산시 계문길 79-8</t>
  </si>
  <si>
    <t>857-5093</t>
  </si>
  <si>
    <t>이리고등학교</t>
  </si>
  <si>
    <t>익산시 익산대로36길 35</t>
  </si>
  <si>
    <t>859-7114</t>
  </si>
  <si>
    <t>이리고현초등학교</t>
  </si>
  <si>
    <t>익산시 선화로23길 44</t>
  </si>
  <si>
    <t>851-2107</t>
  </si>
  <si>
    <t>이리공업고등학교</t>
  </si>
  <si>
    <t>익산시 동서로14길 30-2</t>
  </si>
  <si>
    <t>858-3712</t>
  </si>
  <si>
    <t>이리남성여자고등학교</t>
  </si>
  <si>
    <t>841-3821</t>
  </si>
  <si>
    <t>이리남성여자중학교</t>
  </si>
  <si>
    <t>익산시 동서로 35길 41</t>
  </si>
  <si>
    <t>841-3825</t>
  </si>
  <si>
    <t>이리남중학교</t>
  </si>
  <si>
    <t>익산시 배산로3길 55</t>
  </si>
  <si>
    <t>841-6924</t>
  </si>
  <si>
    <t>이리남창초등학교</t>
  </si>
  <si>
    <t>익산시 인북로 171</t>
  </si>
  <si>
    <t>855-2210</t>
  </si>
  <si>
    <t>이리남초등학교</t>
  </si>
  <si>
    <t>익산시 번영로 2040-9</t>
  </si>
  <si>
    <t>851-1413</t>
  </si>
  <si>
    <t>이리동남초등학교</t>
  </si>
  <si>
    <t>익산시 동천로7길 18</t>
  </si>
  <si>
    <t>842-8294</t>
  </si>
  <si>
    <t>이리동북초등학교</t>
  </si>
  <si>
    <t>익산시 고봉로 190-3</t>
  </si>
  <si>
    <t>857-1281</t>
  </si>
  <si>
    <t>이리동산초등학교</t>
  </si>
  <si>
    <t>익산시 평동로23길 46</t>
  </si>
  <si>
    <t>857-2230</t>
  </si>
  <si>
    <t>이리동중학교</t>
  </si>
  <si>
    <t>익산시 동천로7길 44</t>
  </si>
  <si>
    <t>855-3164</t>
  </si>
  <si>
    <t>이리동초등학교</t>
  </si>
  <si>
    <t>익산시 동서로51길 57</t>
  </si>
  <si>
    <t>830-6805</t>
  </si>
  <si>
    <t>이리마한초등학교</t>
  </si>
  <si>
    <t>익산시 무왕로17길 47</t>
  </si>
  <si>
    <t>831-6001</t>
  </si>
  <si>
    <t>이리모현초등학교</t>
  </si>
  <si>
    <t>익산시 배산로14길 12-4</t>
  </si>
  <si>
    <t>858-2450</t>
  </si>
  <si>
    <t>이리백제초등학교</t>
  </si>
  <si>
    <t>익산시 궁동로 29</t>
  </si>
  <si>
    <t>831-3477</t>
  </si>
  <si>
    <t>이리부송초등학교</t>
  </si>
  <si>
    <t>익산시 부송로2길 27</t>
  </si>
  <si>
    <t>830-8602~3</t>
  </si>
  <si>
    <t>이리부천초등학교</t>
  </si>
  <si>
    <t>익산시 부송1로 32</t>
  </si>
  <si>
    <t>831-8401</t>
  </si>
  <si>
    <t>이리북일초등학교</t>
  </si>
  <si>
    <t>익산시 동서로19길 100</t>
  </si>
  <si>
    <t>857-9727</t>
  </si>
  <si>
    <t>이리북중학교</t>
  </si>
  <si>
    <t>익산시 익산대로 415-14</t>
  </si>
  <si>
    <t>837-0226</t>
  </si>
  <si>
    <t>이리북초등학교</t>
  </si>
  <si>
    <t>익산시 인북로58길 11</t>
  </si>
  <si>
    <t>857-9163</t>
  </si>
  <si>
    <t>이리삼성초등학교</t>
  </si>
  <si>
    <t>익산시 하나로15길 17-7</t>
  </si>
  <si>
    <t>834-1048</t>
  </si>
  <si>
    <t>이리서초등학교</t>
  </si>
  <si>
    <t>익산시 익산대로 213</t>
  </si>
  <si>
    <t>852-1880</t>
  </si>
  <si>
    <t>이리석암초등학교</t>
  </si>
  <si>
    <t>익산시 서동로46길 119</t>
  </si>
  <si>
    <t>834-1297</t>
  </si>
  <si>
    <t>이리송학초등학교</t>
  </si>
  <si>
    <t>익산시 학곤로 57</t>
  </si>
  <si>
    <t>855-3606</t>
  </si>
  <si>
    <t>이리신동초등학교</t>
  </si>
  <si>
    <t>익산시 무왕로 981</t>
  </si>
  <si>
    <t>858-5063</t>
  </si>
  <si>
    <t>이리신흥초등학교</t>
  </si>
  <si>
    <t>익산시 하나로3길 10</t>
  </si>
  <si>
    <t>851-4725</t>
  </si>
  <si>
    <t>이리여자고등학교</t>
  </si>
  <si>
    <t>익산시 익산대로24길 8-5</t>
  </si>
  <si>
    <t>850-1550</t>
  </si>
  <si>
    <t>이리영등중학교</t>
  </si>
  <si>
    <t>익산시 하나로 490</t>
  </si>
  <si>
    <t>831-0457</t>
  </si>
  <si>
    <t>이리영등초등학교</t>
  </si>
  <si>
    <t>익산시 동서로41길 37</t>
  </si>
  <si>
    <t>720-2500</t>
  </si>
  <si>
    <t>이리유치원</t>
  </si>
  <si>
    <t>익산시 중앙로 15길 10-3</t>
  </si>
  <si>
    <t>842-2835</t>
  </si>
  <si>
    <t>이리중앙초등학교</t>
  </si>
  <si>
    <t>익산시 인북로 77</t>
  </si>
  <si>
    <t>855-2135</t>
  </si>
  <si>
    <t>이리중학교</t>
  </si>
  <si>
    <t>익산시 학곤로 19</t>
  </si>
  <si>
    <t>841-5915</t>
  </si>
  <si>
    <t>이리초등학교</t>
  </si>
  <si>
    <t>익산시 중앙로15길 20</t>
  </si>
  <si>
    <t>855-1500</t>
  </si>
  <si>
    <t>이리팔봉초등학교</t>
  </si>
  <si>
    <t>익산시 무왕로31길 10</t>
  </si>
  <si>
    <t>835-2944</t>
  </si>
  <si>
    <t>이일여자고등학교</t>
  </si>
  <si>
    <t>익산시 평동로7길 30</t>
  </si>
  <si>
    <t>720-5140</t>
  </si>
  <si>
    <t>이일여자중학교</t>
  </si>
  <si>
    <t>720-5240</t>
  </si>
  <si>
    <t>익산가온초등학교</t>
  </si>
  <si>
    <t>익산시 선화로1길 106</t>
  </si>
  <si>
    <t>840-8205</t>
  </si>
  <si>
    <t>익산고등학교</t>
  </si>
  <si>
    <t>익산시 금마면 고도길 85</t>
  </si>
  <si>
    <t>836-6012</t>
  </si>
  <si>
    <t>익산궁동초등학교</t>
  </si>
  <si>
    <t>익산시 무왕로25길 26</t>
  </si>
  <si>
    <t>836-4291</t>
  </si>
  <si>
    <t>익산맑은샘유치원</t>
  </si>
  <si>
    <t>익산시 오산면 항쟁로 129</t>
  </si>
  <si>
    <t>858-6635</t>
  </si>
  <si>
    <t>익산부송유치원</t>
  </si>
  <si>
    <t>익산시 부송로 2길 27</t>
  </si>
  <si>
    <t>835-6780</t>
  </si>
  <si>
    <t>익산부송중학교</t>
  </si>
  <si>
    <t>익산시 선화로69길 6</t>
  </si>
  <si>
    <t>839-3500</t>
  </si>
  <si>
    <t>익산부천중학교</t>
  </si>
  <si>
    <t>익산시 동서로 524</t>
  </si>
  <si>
    <t>839-9151</t>
  </si>
  <si>
    <t>익산솜리유치원</t>
  </si>
  <si>
    <t>익산시 동서로 61길 27-16</t>
  </si>
  <si>
    <t>723-2580</t>
  </si>
  <si>
    <t>익산어양중학교</t>
  </si>
  <si>
    <t>익산시 하나로12길 39</t>
  </si>
  <si>
    <t>834-4636</t>
  </si>
  <si>
    <t>익산어양초등학교</t>
  </si>
  <si>
    <t>익산시 하나로10길 23</t>
  </si>
  <si>
    <t>835-8103</t>
  </si>
  <si>
    <t>익산옥야초등학교</t>
  </si>
  <si>
    <t>익산시 옛둑2길 52</t>
  </si>
  <si>
    <t>837-7012</t>
  </si>
  <si>
    <t>익산중학교</t>
  </si>
  <si>
    <t>836-6011</t>
  </si>
  <si>
    <t>익산지원중학교</t>
  </si>
  <si>
    <t>익산시 고봉로 67</t>
  </si>
  <si>
    <t>841-6364</t>
  </si>
  <si>
    <t>익산초등학교</t>
  </si>
  <si>
    <t>익산시 동서로61길 27-38</t>
  </si>
  <si>
    <t>831-4383</t>
  </si>
  <si>
    <t>익산한벌초등학교</t>
  </si>
  <si>
    <t>익산시 부송1로 115</t>
  </si>
  <si>
    <t>839-1500</t>
  </si>
  <si>
    <t>전북과학고등학교</t>
  </si>
  <si>
    <t>익산시 금마면 용순신기길 48-69</t>
  </si>
  <si>
    <t>830-2301</t>
  </si>
  <si>
    <t>전북기계공업고등학교</t>
  </si>
  <si>
    <t>익산시 인북로32길 41</t>
  </si>
  <si>
    <t>720-5347</t>
  </si>
  <si>
    <t>전북맹아학교</t>
  </si>
  <si>
    <t>익산시 서동로46길 41</t>
  </si>
  <si>
    <t>833-2621</t>
  </si>
  <si>
    <t>전북제일고등학교</t>
  </si>
  <si>
    <t>840-9720</t>
  </si>
  <si>
    <t>전북혜화학교</t>
  </si>
  <si>
    <t>익산시 덕기길 77</t>
  </si>
  <si>
    <t>839-5312</t>
  </si>
  <si>
    <t>진경여자고등학교</t>
  </si>
  <si>
    <t>익산시 황등서로 40-92</t>
  </si>
  <si>
    <t>856-6032</t>
  </si>
  <si>
    <t>진경여자중학교</t>
  </si>
  <si>
    <t>익산시 황등면 황등서로 104</t>
  </si>
  <si>
    <t>856-4476</t>
  </si>
  <si>
    <t>천서초등학교</t>
  </si>
  <si>
    <t>익산시 춘포면 천서길 221</t>
  </si>
  <si>
    <t>834-0544</t>
  </si>
  <si>
    <t>춘포초등학교</t>
  </si>
  <si>
    <t>익산시 춘포면 춘포로 408</t>
  </si>
  <si>
    <t>842-8211</t>
  </si>
  <si>
    <t>함라중학교</t>
  </si>
  <si>
    <t>익산시 함라면 함낭로 61-18</t>
  </si>
  <si>
    <t>856-8975</t>
  </si>
  <si>
    <t>함라초등학교</t>
  </si>
  <si>
    <t>익산시 함라면 함라1길 66</t>
  </si>
  <si>
    <t>856-9851</t>
  </si>
  <si>
    <t>함열고등학교</t>
  </si>
  <si>
    <t>익산시 함열읍 와리3길 19-3</t>
  </si>
  <si>
    <t>861-0887</t>
  </si>
  <si>
    <t>함열여자고등학교</t>
  </si>
  <si>
    <t>익산시 익산대로 1852</t>
  </si>
  <si>
    <t>861-1078</t>
  </si>
  <si>
    <t>함열여자중학교</t>
  </si>
  <si>
    <t>익산시 함열읍 정자길 31</t>
  </si>
  <si>
    <t>861-0612</t>
  </si>
  <si>
    <t>함열중학교</t>
  </si>
  <si>
    <t>익산시 함열읍 함열3길 37</t>
  </si>
  <si>
    <t>861-0889</t>
  </si>
  <si>
    <t>함열초등학교</t>
  </si>
  <si>
    <t>익산시 함열읍 함열8길 2</t>
  </si>
  <si>
    <t>861-0225</t>
  </si>
  <si>
    <t>황등남초등학교</t>
  </si>
  <si>
    <t>익산시 황등면 황등서로 44</t>
  </si>
  <si>
    <t>856-6333</t>
  </si>
  <si>
    <t>황등중학교</t>
  </si>
  <si>
    <t>익산시 황등면 황금로 18</t>
  </si>
  <si>
    <t>720-3620</t>
  </si>
  <si>
    <t>황등초등학교</t>
  </si>
  <si>
    <t>익산시 황등면 황금로 17-6</t>
  </si>
  <si>
    <t>856-6278</t>
  </si>
  <si>
    <t>흥왕초등학교</t>
  </si>
  <si>
    <t>익산시 용동면 흥왕1길 17</t>
  </si>
  <si>
    <t>862-4281</t>
  </si>
  <si>
    <t>정읍</t>
  </si>
  <si>
    <t>감곡중학교</t>
  </si>
  <si>
    <t>정읍시 감곡면 감곡동서로 330-2</t>
  </si>
  <si>
    <t>571-1306</t>
  </si>
  <si>
    <t>감곡초등학교</t>
  </si>
  <si>
    <t>정읍시 감곡면 감곡동서로 355</t>
  </si>
  <si>
    <t>571-1046</t>
  </si>
  <si>
    <t>고부중학교</t>
  </si>
  <si>
    <t>정읍시 고부면 관청길 114</t>
  </si>
  <si>
    <t>536-0058</t>
  </si>
  <si>
    <t>고부초등학교</t>
  </si>
  <si>
    <t>정읍시 고부면 교동 3길 14</t>
  </si>
  <si>
    <t>536-3020</t>
  </si>
  <si>
    <t>교암초등학교</t>
  </si>
  <si>
    <t>정읍시 정읍사로 179</t>
  </si>
  <si>
    <t>535-2983</t>
  </si>
  <si>
    <t>글로벌학산고등학교</t>
  </si>
  <si>
    <t>정읍시 학산로 89</t>
  </si>
  <si>
    <t>570-1500</t>
  </si>
  <si>
    <t>내장초등학교</t>
  </si>
  <si>
    <t>정읍시 대석1길 13-4</t>
  </si>
  <si>
    <t>536-5761</t>
  </si>
  <si>
    <t>능교초등학교</t>
  </si>
  <si>
    <t>정읍시 산내면 능교3길 13-5</t>
  </si>
  <si>
    <t>538-4014</t>
  </si>
  <si>
    <t>다솜학교</t>
  </si>
  <si>
    <t>정읍시 백운길 93</t>
  </si>
  <si>
    <t>530-4551</t>
  </si>
  <si>
    <t>대흥초등학교</t>
  </si>
  <si>
    <t>정읍시 입암면 정읍남로 766</t>
  </si>
  <si>
    <t>534-2005</t>
  </si>
  <si>
    <t>덕천초등학교</t>
  </si>
  <si>
    <t>정읍시 덕천면 황토현로 831</t>
  </si>
  <si>
    <t>536-5025</t>
  </si>
  <si>
    <t>동신초등학교</t>
  </si>
  <si>
    <t>정읍시 상동중앙로 15</t>
  </si>
  <si>
    <t>535-3264</t>
  </si>
  <si>
    <t>배영고등학교</t>
  </si>
  <si>
    <t>정읍시 동학로 243</t>
  </si>
  <si>
    <t>533-4123</t>
  </si>
  <si>
    <t>배영중학교</t>
  </si>
  <si>
    <t>533-4124</t>
  </si>
  <si>
    <t>백암초등학교</t>
  </si>
  <si>
    <t>정읍시 칠보면 암축길 17</t>
  </si>
  <si>
    <t>534-3274</t>
  </si>
  <si>
    <t>보성초등학교</t>
  </si>
  <si>
    <t>정읍시 북면 연지길 38-27</t>
  </si>
  <si>
    <t>535-4567</t>
  </si>
  <si>
    <t>북면초등학교</t>
  </si>
  <si>
    <t>정읍시 북면 화평길 31</t>
  </si>
  <si>
    <t>535-0011</t>
  </si>
  <si>
    <t>산외중학교</t>
  </si>
  <si>
    <t>정읍시 산외면 평사3길 25</t>
  </si>
  <si>
    <t>537-5012</t>
  </si>
  <si>
    <t>산외초등학교</t>
  </si>
  <si>
    <t>정읍시 산외면 운전2길 7</t>
  </si>
  <si>
    <t>537-3213</t>
  </si>
  <si>
    <t>샘고을중학교</t>
  </si>
  <si>
    <t>정읍시 초산로 110</t>
  </si>
  <si>
    <t>535-2509</t>
  </si>
  <si>
    <t>서신초등학교</t>
  </si>
  <si>
    <t>정읍시 소성상평로 401-5</t>
  </si>
  <si>
    <t>535-3509</t>
  </si>
  <si>
    <t>서영여자고등학교</t>
  </si>
  <si>
    <t>정읍시 명덕1길 66-10</t>
  </si>
  <si>
    <t>530-2330</t>
  </si>
  <si>
    <t>소성중학교</t>
  </si>
  <si>
    <t>정읍시 소성면 소성상평로 34</t>
  </si>
  <si>
    <t>537-6084</t>
  </si>
  <si>
    <t>소성초등학교</t>
  </si>
  <si>
    <t>정읍시 소성면 보화1길 130</t>
  </si>
  <si>
    <t>537-2291</t>
  </si>
  <si>
    <t>수곡초등학교</t>
  </si>
  <si>
    <t>정읍시 칠보면 여옥길 11</t>
  </si>
  <si>
    <t>534-3273</t>
  </si>
  <si>
    <t>신태인고등학교</t>
  </si>
  <si>
    <t>정읍시 신태인읍 서태길 108</t>
  </si>
  <si>
    <t>571-2124</t>
  </si>
  <si>
    <t>신태인중학교</t>
  </si>
  <si>
    <t>571-2125</t>
  </si>
  <si>
    <t>신태인초등학교</t>
  </si>
  <si>
    <t>정읍시 신태인읍 신태인1길 54-3</t>
  </si>
  <si>
    <t>571-2141</t>
  </si>
  <si>
    <t>영산초등학교</t>
  </si>
  <si>
    <t>정읍시 하북1길 217</t>
  </si>
  <si>
    <t>531-0451</t>
  </si>
  <si>
    <t>영원초등학교</t>
  </si>
  <si>
    <t>정읍시 영원면 영원로 1087</t>
  </si>
  <si>
    <t>535-7011</t>
  </si>
  <si>
    <t>옹동초등학교</t>
  </si>
  <si>
    <t>정읍시 옹동면 칠석1길 29-7</t>
  </si>
  <si>
    <t>537-8010</t>
  </si>
  <si>
    <t>왕신여자고등학교</t>
  </si>
  <si>
    <t>정읍시 신태인읍 정신로 1094</t>
  </si>
  <si>
    <t>571-2181</t>
  </si>
  <si>
    <t>왕신여자중학교</t>
  </si>
  <si>
    <t>571-2182</t>
  </si>
  <si>
    <t>이평중학교</t>
  </si>
  <si>
    <t>정읍시 이평면 후송길 21</t>
  </si>
  <si>
    <t>534-1239</t>
  </si>
  <si>
    <t>이평초등학교</t>
  </si>
  <si>
    <t>정읍시 이평면 말목장터길 5-29</t>
  </si>
  <si>
    <t>534-1010</t>
  </si>
  <si>
    <t>인상고등학교</t>
  </si>
  <si>
    <t>정읍시 신태인읍 벽골제로 34</t>
  </si>
  <si>
    <t>571-6016</t>
  </si>
  <si>
    <t>입암중학교</t>
  </si>
  <si>
    <t>정읍시 입암면 입고로 32-13</t>
  </si>
  <si>
    <t>534-2901</t>
  </si>
  <si>
    <t>입암초등학교</t>
  </si>
  <si>
    <t>정읍시 입암면 입암중앙길 29</t>
  </si>
  <si>
    <t>534-2049</t>
  </si>
  <si>
    <t>전북동화중학교</t>
  </si>
  <si>
    <t>정읍시 태인면 정읍북로 1238</t>
  </si>
  <si>
    <t>530-2601</t>
  </si>
  <si>
    <t>정남초등학교</t>
  </si>
  <si>
    <t>정읍시 정우면 대산1길 90</t>
  </si>
  <si>
    <t>537-9145</t>
  </si>
  <si>
    <t>정산중학교</t>
  </si>
  <si>
    <t>정읍시 산내면 능교신기길 12-20</t>
  </si>
  <si>
    <t>538-4071</t>
  </si>
  <si>
    <t>정우중학교</t>
  </si>
  <si>
    <t>정읍시 정우면 양지1길 100-28</t>
  </si>
  <si>
    <t>537-4682</t>
  </si>
  <si>
    <t>정우초등학교</t>
  </si>
  <si>
    <t>정읍시 정우면 금남길 28-24</t>
  </si>
  <si>
    <t>537-9031</t>
  </si>
  <si>
    <t>정읍고등학교</t>
  </si>
  <si>
    <t>정읍시 정읍사로 594</t>
  </si>
  <si>
    <t>700-0260</t>
  </si>
  <si>
    <t>정읍남초등학교</t>
  </si>
  <si>
    <t>정읍시 남산5길 25</t>
  </si>
  <si>
    <t>535-6660</t>
  </si>
  <si>
    <t>정읍동초등학교</t>
  </si>
  <si>
    <t>정읍시 충정로 176</t>
  </si>
  <si>
    <t>535-2009</t>
  </si>
  <si>
    <t>정읍북초등학교</t>
  </si>
  <si>
    <t>정읍시 명덕1길 41</t>
  </si>
  <si>
    <t>532-8127</t>
  </si>
  <si>
    <t>정읍서초등학교</t>
  </si>
  <si>
    <t>정읍시 명륜길 32</t>
  </si>
  <si>
    <t>535-3708</t>
  </si>
  <si>
    <t>정읍수성초등학교</t>
  </si>
  <si>
    <t>정읍시 수성3로 21</t>
  </si>
  <si>
    <t>532-3784</t>
  </si>
  <si>
    <t>정읍여자고등학교</t>
  </si>
  <si>
    <t>정읍시 충정로 56-11</t>
  </si>
  <si>
    <t>535-4546</t>
  </si>
  <si>
    <t>정읍연지유치원</t>
  </si>
  <si>
    <t>정읍시 연지동 49-18</t>
  </si>
  <si>
    <t>537-0585</t>
  </si>
  <si>
    <t>정읍제일고등학교</t>
  </si>
  <si>
    <t>정읍시 충정로 252</t>
  </si>
  <si>
    <t>530-1702</t>
  </si>
  <si>
    <t>정읍중학교</t>
  </si>
  <si>
    <t>정읍시 정읍사로 569</t>
  </si>
  <si>
    <t>535-4374</t>
  </si>
  <si>
    <t>정읍초등학교</t>
  </si>
  <si>
    <t>정읍시 마곡로 33</t>
  </si>
  <si>
    <t>538-0163</t>
  </si>
  <si>
    <t>정일중학교</t>
  </si>
  <si>
    <t>정읍시 충정로 511</t>
  </si>
  <si>
    <t>530-3570</t>
  </si>
  <si>
    <t>정일초등학교</t>
  </si>
  <si>
    <t>정읍시 정문들목길 26-19</t>
  </si>
  <si>
    <t>535-3517</t>
  </si>
  <si>
    <t>정주고등학교</t>
  </si>
  <si>
    <t>정읍시 내장산로 177-42</t>
  </si>
  <si>
    <t>530-5344</t>
  </si>
  <si>
    <t>칠보고등학교</t>
  </si>
  <si>
    <t>정읍시 칠보면 건흥길 26-5</t>
  </si>
  <si>
    <t>531-1581</t>
  </si>
  <si>
    <t>칠보중학교</t>
  </si>
  <si>
    <t>정읍시 칠보면 검단1길 53</t>
  </si>
  <si>
    <t>534-3106</t>
  </si>
  <si>
    <t>칠보초등학교</t>
  </si>
  <si>
    <t>정읍시 칠보면 칠보중앙로 130</t>
  </si>
  <si>
    <t>534-3005</t>
  </si>
  <si>
    <t>태인고등학교</t>
  </si>
  <si>
    <t>정읍시 태인면 석지로 1469</t>
  </si>
  <si>
    <t>534-4994</t>
  </si>
  <si>
    <t>태인중학교</t>
  </si>
  <si>
    <t>534-4991</t>
  </si>
  <si>
    <t>태인초등학교</t>
  </si>
  <si>
    <t>정읍시 태인면 동헌길 16</t>
  </si>
  <si>
    <t>534-4006</t>
  </si>
  <si>
    <t>학산중학교</t>
  </si>
  <si>
    <t>570-1600</t>
  </si>
  <si>
    <t>한솔초등학교</t>
  </si>
  <si>
    <t>정읍시 학산로 69</t>
  </si>
  <si>
    <t>530-8978</t>
  </si>
  <si>
    <t>호남고등학교</t>
  </si>
  <si>
    <t>정읍시 정읍남로 1364-13</t>
  </si>
  <si>
    <t>570-7815</t>
  </si>
  <si>
    <t>호남중학교</t>
  </si>
  <si>
    <t>900-7707</t>
  </si>
  <si>
    <t>남원</t>
  </si>
  <si>
    <t>금지중학교</t>
  </si>
  <si>
    <t>남원시 금지면 요천로 443-9</t>
  </si>
  <si>
    <t>635-1089</t>
  </si>
  <si>
    <t>금지초등학교</t>
  </si>
  <si>
    <t>남원시 금지면 택내길 36-37</t>
  </si>
  <si>
    <t>631-7036</t>
  </si>
  <si>
    <t>남원고등학교</t>
  </si>
  <si>
    <t>남원시 만인로 43</t>
  </si>
  <si>
    <t>630-7979</t>
  </si>
  <si>
    <t>남원교룡초등학교</t>
  </si>
  <si>
    <t>남원시 광천남길 654</t>
  </si>
  <si>
    <t>626-2141</t>
  </si>
  <si>
    <t>남원국악예술고등학교</t>
  </si>
  <si>
    <t>남원시 용성로 323</t>
  </si>
  <si>
    <t>632-7702</t>
  </si>
  <si>
    <t>남원노암초등학교</t>
  </si>
  <si>
    <t>남원시 여수길 14</t>
  </si>
  <si>
    <t>633-3720</t>
  </si>
  <si>
    <t>남원대산초등학교</t>
  </si>
  <si>
    <t>남원시 대산면 운교1길 10</t>
  </si>
  <si>
    <t>625-0233</t>
  </si>
  <si>
    <t>남원도통초등학교</t>
  </si>
  <si>
    <t>남원시 대교2길 22</t>
  </si>
  <si>
    <t>630-7070</t>
  </si>
  <si>
    <t>남원서원초등학교</t>
  </si>
  <si>
    <t>남원시 대산면 남문로 109</t>
  </si>
  <si>
    <t>625-3153</t>
  </si>
  <si>
    <t>남원서진고등학교</t>
  </si>
  <si>
    <t>남원시 낙현길 17-14</t>
  </si>
  <si>
    <t>631-1333</t>
  </si>
  <si>
    <t>남원여자고등학교</t>
  </si>
  <si>
    <t>남원시 광천북길 229-11</t>
  </si>
  <si>
    <t>633-9993</t>
  </si>
  <si>
    <t>남원왕치초등학교</t>
  </si>
  <si>
    <t>남원시 박달길 37</t>
  </si>
  <si>
    <t>625-9664</t>
  </si>
  <si>
    <t>남원용성고등학교</t>
  </si>
  <si>
    <t>남원시 농고길 41</t>
  </si>
  <si>
    <t>631-1343</t>
  </si>
  <si>
    <t>남원용성중학교</t>
  </si>
  <si>
    <t>남원시 춘향로 73</t>
  </si>
  <si>
    <t>633-4549</t>
  </si>
  <si>
    <t>남원용성초등학교</t>
  </si>
  <si>
    <t>남원시 용성로 29</t>
  </si>
  <si>
    <t>631-1212</t>
  </si>
  <si>
    <t>남원월락초등학교</t>
  </si>
  <si>
    <t>남원시 용성로 321</t>
  </si>
  <si>
    <t>632-8980</t>
  </si>
  <si>
    <t>남원제일고등학교</t>
  </si>
  <si>
    <t>남원시 노송로 1206</t>
  </si>
  <si>
    <t>630-9002</t>
  </si>
  <si>
    <t>남원중앙초등학교</t>
  </si>
  <si>
    <t>남원시 동림로 36</t>
  </si>
  <si>
    <t>633-8891</t>
  </si>
  <si>
    <t>남원중학교</t>
  </si>
  <si>
    <t>남원시 만인로 41-51</t>
  </si>
  <si>
    <t>625-2029</t>
  </si>
  <si>
    <t>남원참사랑유치원</t>
  </si>
  <si>
    <t>남원시 금동 343-1</t>
  </si>
  <si>
    <t>632-3403</t>
  </si>
  <si>
    <t>남원초등학교</t>
  </si>
  <si>
    <t>남원시 가방뜰길 18</t>
  </si>
  <si>
    <t>630-8800</t>
  </si>
  <si>
    <t>남원하늘중학교</t>
  </si>
  <si>
    <t>남원시 동헌길 75</t>
  </si>
  <si>
    <t>630-2002</t>
  </si>
  <si>
    <t>남원한빛중학교</t>
  </si>
  <si>
    <t>남원시 용성로 299</t>
  </si>
  <si>
    <t>631-1422</t>
  </si>
  <si>
    <t>대강중학교</t>
  </si>
  <si>
    <t>남원시 대강면 금탄로 512-16</t>
  </si>
  <si>
    <t>625-0351</t>
  </si>
  <si>
    <t>대강초등학교</t>
  </si>
  <si>
    <t>남원시 대강면 섬진로 852</t>
  </si>
  <si>
    <t>626-6556</t>
  </si>
  <si>
    <t>덕과초등학교</t>
  </si>
  <si>
    <t>남원시 덕과면 덕오로 298</t>
  </si>
  <si>
    <t>626-2106</t>
  </si>
  <si>
    <t>보절중학교</t>
  </si>
  <si>
    <t>남원시 보절면 보산로 909-14</t>
  </si>
  <si>
    <t>634-4014</t>
  </si>
  <si>
    <t>보절초등학교</t>
  </si>
  <si>
    <t>남원시 보절면 신흥2길 5</t>
  </si>
  <si>
    <t>634-4049</t>
  </si>
  <si>
    <t>사매초등학교</t>
  </si>
  <si>
    <t>남원시 사매면 오신2길 7번지</t>
  </si>
  <si>
    <t>634-8008</t>
  </si>
  <si>
    <t>산내중학교</t>
  </si>
  <si>
    <t>남원시 산내면 천왕봉로 673-8</t>
  </si>
  <si>
    <t>636-3633</t>
  </si>
  <si>
    <t>산내초등학교</t>
  </si>
  <si>
    <t>남원시 산내면 대정길 99</t>
  </si>
  <si>
    <t>636-3024</t>
  </si>
  <si>
    <t>산동초등학교</t>
  </si>
  <si>
    <t>남원시 산동면 요천로 2929</t>
  </si>
  <si>
    <t>626-6017</t>
  </si>
  <si>
    <t>성원고등학교</t>
  </si>
  <si>
    <t>남원시 대복사길 41</t>
  </si>
  <si>
    <t>633-8582</t>
  </si>
  <si>
    <t>송동중학교</t>
  </si>
  <si>
    <t>남원시 송동면 노송로 747</t>
  </si>
  <si>
    <t>634-6132</t>
  </si>
  <si>
    <t>송동초등학교</t>
  </si>
  <si>
    <t>남원시 송동면 노송로 624-6</t>
  </si>
  <si>
    <t>634-6004</t>
  </si>
  <si>
    <t>수지초등학교</t>
  </si>
  <si>
    <t>남원시 수지면 내호곡3길 21</t>
  </si>
  <si>
    <t>626-1414</t>
  </si>
  <si>
    <t>아영중학교</t>
  </si>
  <si>
    <t>남원시 아영면 고인청계길 18</t>
  </si>
  <si>
    <t>626-9772</t>
  </si>
  <si>
    <t>아영초등학교</t>
  </si>
  <si>
    <t>남원시 아영면 고인청계길 15</t>
  </si>
  <si>
    <t>626-7007</t>
  </si>
  <si>
    <t>오동초등학교</t>
  </si>
  <si>
    <t>남원시 이백면 이백로 147</t>
  </si>
  <si>
    <t>626-9557</t>
  </si>
  <si>
    <t>용북중학교</t>
  </si>
  <si>
    <t>남원시 사매면 용북길 89</t>
  </si>
  <si>
    <t>630-9123</t>
  </si>
  <si>
    <t>운봉중학교</t>
  </si>
  <si>
    <t>남원시 운봉읍 바래봉길 73</t>
  </si>
  <si>
    <t>634-1595</t>
  </si>
  <si>
    <t>운봉초등학교</t>
  </si>
  <si>
    <t>남원시 운봉읍 운봉로 725</t>
  </si>
  <si>
    <t>634-0020</t>
  </si>
  <si>
    <t>원천초등학교</t>
  </si>
  <si>
    <t>남원시 주천면 외평2길 23</t>
  </si>
  <si>
    <t>625-8305</t>
  </si>
  <si>
    <t>이백초등학교</t>
  </si>
  <si>
    <t>남원시 이백면 평촌길 30</t>
  </si>
  <si>
    <t>635-2919</t>
  </si>
  <si>
    <t>인월고등학교</t>
  </si>
  <si>
    <t>남원시 인월면 인월장터로 48</t>
  </si>
  <si>
    <t>636-5763</t>
  </si>
  <si>
    <t>인월중학교</t>
  </si>
  <si>
    <t>인월초등학교</t>
  </si>
  <si>
    <t>남원시 인월면 인월1길 55</t>
  </si>
  <si>
    <t>636-5494</t>
  </si>
  <si>
    <t>주생초등학교</t>
  </si>
  <si>
    <t>남원시 주생면 소지길 21-5</t>
  </si>
  <si>
    <t>631-8932</t>
  </si>
  <si>
    <t>한국경마축산고등학교</t>
  </si>
  <si>
    <t>남원시 운봉읍 황산로 952</t>
  </si>
  <si>
    <t>634-2031</t>
  </si>
  <si>
    <t>한울학교</t>
  </si>
  <si>
    <t>남원시 이백면 이백로 315</t>
  </si>
  <si>
    <t>630-6341</t>
  </si>
  <si>
    <t>김제</t>
  </si>
  <si>
    <t>공덕초등학교</t>
  </si>
  <si>
    <t>김제시 공덕면 공덕로 248</t>
  </si>
  <si>
    <t>542-6500</t>
  </si>
  <si>
    <t>광활초등학교</t>
  </si>
  <si>
    <t>김제시 광활면 광활11길 37</t>
  </si>
  <si>
    <t>545-1379</t>
  </si>
  <si>
    <t>금구중학교</t>
  </si>
  <si>
    <t>김제시 금구면 금구로 40</t>
  </si>
  <si>
    <t>545-3659</t>
  </si>
  <si>
    <t>금구초등학교</t>
  </si>
  <si>
    <t>금산초등학교</t>
  </si>
  <si>
    <t>김제시 금산면 모악로 383</t>
  </si>
  <si>
    <t>543-4005</t>
  </si>
  <si>
    <t>금성중학교</t>
  </si>
  <si>
    <t>김제시 금성5길 19</t>
  </si>
  <si>
    <t>544-0201</t>
  </si>
  <si>
    <t>김제검산초등학교</t>
  </si>
  <si>
    <t>김제시 도작로 122</t>
  </si>
  <si>
    <t>546-0043</t>
  </si>
  <si>
    <t>김제고등학교</t>
  </si>
  <si>
    <t>김제시 남북2길 25</t>
  </si>
  <si>
    <t>546-8392</t>
  </si>
  <si>
    <t>김제농생명마이스터고등학교</t>
  </si>
  <si>
    <t>김제시 남북9길 23</t>
  </si>
  <si>
    <t>546-5313</t>
  </si>
  <si>
    <t>김제동초등학교</t>
  </si>
  <si>
    <t>김제시 중앙13길 18</t>
  </si>
  <si>
    <t>544-8362</t>
  </si>
  <si>
    <t>김제북초등학교</t>
  </si>
  <si>
    <t>김제시 콩쥐팥쥐로 306-56</t>
  </si>
  <si>
    <t>547-8924</t>
  </si>
  <si>
    <t>김제서고등학교</t>
  </si>
  <si>
    <t>김제시 죽산면 해학로 17</t>
  </si>
  <si>
    <t>546-2772</t>
  </si>
  <si>
    <t>김제여자고등학교</t>
  </si>
  <si>
    <t>김제시 중앙로 193</t>
  </si>
  <si>
    <t>544-2512</t>
  </si>
  <si>
    <t>김제제일유치원</t>
  </si>
  <si>
    <t>김제시 요촌동 214-1</t>
  </si>
  <si>
    <t>547-6971</t>
  </si>
  <si>
    <t>김제중앙중학교</t>
  </si>
  <si>
    <t>김제시 남북9길 52</t>
  </si>
  <si>
    <t>547-5012</t>
  </si>
  <si>
    <t>김제중앙초등학교</t>
  </si>
  <si>
    <t>김제시 동서로 193</t>
  </si>
  <si>
    <t>546-4851</t>
  </si>
  <si>
    <t>김제중학교</t>
  </si>
  <si>
    <t>김제시 중앙로 274</t>
  </si>
  <si>
    <t>546-1232</t>
  </si>
  <si>
    <t>김제초등학교</t>
  </si>
  <si>
    <t>김제시 서낭당길 31</t>
  </si>
  <si>
    <t>546-5211</t>
  </si>
  <si>
    <t>난산초등학교</t>
  </si>
  <si>
    <t>김제시 백구면 금백로 1213</t>
  </si>
  <si>
    <t>543-1861</t>
  </si>
  <si>
    <t>남양초등학교</t>
  </si>
  <si>
    <t>김제시 황산면 남산로 366</t>
  </si>
  <si>
    <t>546-4167</t>
  </si>
  <si>
    <t>덕암고등학교</t>
  </si>
  <si>
    <t>김제시 하공로 9</t>
  </si>
  <si>
    <t>544-2204</t>
  </si>
  <si>
    <t>덕암정보고등학교</t>
  </si>
  <si>
    <t>544-2205</t>
  </si>
  <si>
    <t>덕암중학교</t>
  </si>
  <si>
    <t>544-2202</t>
  </si>
  <si>
    <t>동국대학교사범대학부속금산고등학교</t>
  </si>
  <si>
    <t>김제시 금산면 모악로 47</t>
  </si>
  <si>
    <t>544-0722</t>
  </si>
  <si>
    <t>동국대학교사범대학부속금산중학교</t>
  </si>
  <si>
    <t>543-0722</t>
  </si>
  <si>
    <t>만경고등학교</t>
  </si>
  <si>
    <t>김제시 만경읍 능제로 29</t>
  </si>
  <si>
    <t>542-5722</t>
  </si>
  <si>
    <t>만경여자고등학교</t>
  </si>
  <si>
    <t>김제시 만경읍 만경로 823</t>
  </si>
  <si>
    <t>542-5884</t>
  </si>
  <si>
    <t>만경여자중학교</t>
  </si>
  <si>
    <t>542-5889</t>
  </si>
  <si>
    <t>만경중학교</t>
  </si>
  <si>
    <t>542-5757</t>
  </si>
  <si>
    <t>만경초등학교</t>
  </si>
  <si>
    <t>김제시 만경읍 능제2길 2</t>
  </si>
  <si>
    <t>542-5789</t>
  </si>
  <si>
    <t>백구초등학교</t>
  </si>
  <si>
    <t>김제시 백구면 석담2길 36</t>
  </si>
  <si>
    <t>542-2133</t>
  </si>
  <si>
    <t>백석초등학교</t>
  </si>
  <si>
    <t>김제시 백산로 54</t>
  </si>
  <si>
    <t>545-1314</t>
  </si>
  <si>
    <t>벽량초등학교</t>
  </si>
  <si>
    <t>김제시 부량면 대평2길 99</t>
  </si>
  <si>
    <t>546-9014</t>
  </si>
  <si>
    <t>봉남중학교</t>
  </si>
  <si>
    <t>김제시 봉남면 남주1길 26</t>
  </si>
  <si>
    <t>543-8612</t>
  </si>
  <si>
    <t>봉남초등학교</t>
  </si>
  <si>
    <t>김제시 봉남면 조양1길 11</t>
  </si>
  <si>
    <t>543-8601</t>
  </si>
  <si>
    <t>부용초등학교</t>
  </si>
  <si>
    <t>김제시 백구면 황토로 1030</t>
  </si>
  <si>
    <t>542-2038</t>
  </si>
  <si>
    <t>성덕초등학교</t>
  </si>
  <si>
    <t>김제시 성덕면 대석로 75</t>
  </si>
  <si>
    <t>543-7501</t>
  </si>
  <si>
    <t>용동초등학교</t>
  </si>
  <si>
    <t>김제시 용지면 용덕길 36</t>
  </si>
  <si>
    <t>542-3024</t>
  </si>
  <si>
    <t>용지중학교</t>
  </si>
  <si>
    <t>김제시 용지면 황토로 702</t>
  </si>
  <si>
    <t>545-0765</t>
  </si>
  <si>
    <t>용지초등학교</t>
  </si>
  <si>
    <t>김제시 용지면 용지로 462</t>
  </si>
  <si>
    <t>542-3666</t>
  </si>
  <si>
    <t>원평초등학교</t>
  </si>
  <si>
    <t>김제시 금산면 원평로 101</t>
  </si>
  <si>
    <t>543-0811</t>
  </si>
  <si>
    <t>월성초등학교</t>
  </si>
  <si>
    <t>김제시 봉황로 1020</t>
  </si>
  <si>
    <t>548-4728</t>
  </si>
  <si>
    <t>월촌초등학교</t>
  </si>
  <si>
    <t>김제시 입석7길 119</t>
  </si>
  <si>
    <t>544-0433</t>
  </si>
  <si>
    <t>전북온라인학교</t>
  </si>
  <si>
    <t>547-9496</t>
  </si>
  <si>
    <t>종정초등학교</t>
  </si>
  <si>
    <t>김제시 백산면 종정1길 143</t>
  </si>
  <si>
    <t>546-8363</t>
  </si>
  <si>
    <t>죽산초등학교</t>
  </si>
  <si>
    <t>김제시 죽산면 죽산2길 13</t>
  </si>
  <si>
    <t>546-3302</t>
  </si>
  <si>
    <t>지평선고등학교</t>
  </si>
  <si>
    <t>김제시 성덕면 성동길 183-4</t>
  </si>
  <si>
    <t>544-3155</t>
  </si>
  <si>
    <t>지평선중학교</t>
  </si>
  <si>
    <t>544-3131</t>
  </si>
  <si>
    <t>진봉초등학교</t>
  </si>
  <si>
    <t>김제시 진봉면 진봉로 302</t>
  </si>
  <si>
    <t>543-3013</t>
  </si>
  <si>
    <t>청운초등학교</t>
  </si>
  <si>
    <t>김제시 금구면 황토로 168-30</t>
  </si>
  <si>
    <t>546-5177</t>
  </si>
  <si>
    <t>청하중학교</t>
  </si>
  <si>
    <t>김제시 청하면 청하6길 68</t>
  </si>
  <si>
    <t>543-1414</t>
  </si>
  <si>
    <t>청하초등학교</t>
  </si>
  <si>
    <t>김제시 청하면 대청4길 25</t>
  </si>
  <si>
    <t>543-1067</t>
  </si>
  <si>
    <t>초처초등학교</t>
  </si>
  <si>
    <t>김제시 봉남면 초처로 233</t>
  </si>
  <si>
    <t>543-8062</t>
  </si>
  <si>
    <t>치문초등학교</t>
  </si>
  <si>
    <t>김제시 백구면 유강11길 43</t>
  </si>
  <si>
    <t>542-2085</t>
  </si>
  <si>
    <t>한들중학교</t>
  </si>
  <si>
    <t>김제시 중앙로 137</t>
  </si>
  <si>
    <t>546-4832</t>
  </si>
  <si>
    <t>황강초등학교</t>
  </si>
  <si>
    <t>김제시 공덕면 유강4길 94</t>
  </si>
  <si>
    <t>542-6201</t>
  </si>
  <si>
    <t>황산초등학교</t>
  </si>
  <si>
    <t>김제시 황산면 용마로 75</t>
  </si>
  <si>
    <t>546-4006</t>
  </si>
  <si>
    <t>완주</t>
  </si>
  <si>
    <t>가천초등학교</t>
  </si>
  <si>
    <t>완주군 경천면 경가천길 148-9</t>
  </si>
  <si>
    <t>262-9175</t>
  </si>
  <si>
    <t>간중초등학교</t>
  </si>
  <si>
    <t>완주군 용진면 간중길 39</t>
  </si>
  <si>
    <t>243-7012</t>
  </si>
  <si>
    <t>고산고등학교</t>
  </si>
  <si>
    <t>완주군 고산면 고산천로 551-23</t>
  </si>
  <si>
    <t>262-4370</t>
  </si>
  <si>
    <t>고산중학교</t>
  </si>
  <si>
    <t>완주군 고산면 읍내3길 41</t>
  </si>
  <si>
    <t>262-4024</t>
  </si>
  <si>
    <t>고산초등학교</t>
  </si>
  <si>
    <t>완주군 고산면 고산로 153</t>
  </si>
  <si>
    <t>263-4025</t>
  </si>
  <si>
    <t>구이중학교</t>
  </si>
  <si>
    <t>완주군 구이면 구이로 1505</t>
  </si>
  <si>
    <t>221-8993</t>
  </si>
  <si>
    <t>구이초등학교</t>
  </si>
  <si>
    <t>완주군 구이면 구이로 1357</t>
  </si>
  <si>
    <t>222-0025</t>
  </si>
  <si>
    <t>남관초등학교</t>
  </si>
  <si>
    <t>완주군 상관면 마자길 7</t>
  </si>
  <si>
    <t>232-5252</t>
  </si>
  <si>
    <t>대덕초등학교</t>
  </si>
  <si>
    <t>완주군 구이면 구이로 641</t>
  </si>
  <si>
    <t>221-6049</t>
  </si>
  <si>
    <t>동상초등학교</t>
  </si>
  <si>
    <t>완주군 동상면 대아저수로 1525</t>
  </si>
  <si>
    <t>243-9017</t>
  </si>
  <si>
    <t>동양초등학교</t>
  </si>
  <si>
    <t>완주군 소양면 전진로 1059</t>
  </si>
  <si>
    <t>243-8106</t>
  </si>
  <si>
    <t>봉동유치원</t>
  </si>
  <si>
    <t>완주군 봉동읍 봉동동서로 111</t>
  </si>
  <si>
    <t>261-2206</t>
  </si>
  <si>
    <t>봉동초등학교</t>
  </si>
  <si>
    <t>완주군 봉동읍 봉동동서로 105</t>
  </si>
  <si>
    <t>261-2010</t>
  </si>
  <si>
    <t>봉동초등학교양화분교장</t>
  </si>
  <si>
    <t>완주군 고산면 양화로 181-7</t>
  </si>
  <si>
    <t>261-3302</t>
  </si>
  <si>
    <t>봉서유치원</t>
  </si>
  <si>
    <t>완주군 봉동읍 원둔산 6길 5</t>
  </si>
  <si>
    <t>262-6225</t>
  </si>
  <si>
    <t>봉서중학교</t>
  </si>
  <si>
    <t>완주군 봉동읍 둔산3로 131</t>
  </si>
  <si>
    <t>261-6691</t>
  </si>
  <si>
    <t>봉서초등학교</t>
  </si>
  <si>
    <t>완주군 봉동읍 원둔산6길 5</t>
  </si>
  <si>
    <t>261-6659</t>
  </si>
  <si>
    <t>봉성초등학교</t>
  </si>
  <si>
    <t>완주군 봉동읍 신덕성덕길 58-17</t>
  </si>
  <si>
    <t>261-2215</t>
  </si>
  <si>
    <t>비봉초등학교</t>
  </si>
  <si>
    <t>완주군 비봉면 비봉소농길 40</t>
  </si>
  <si>
    <t>263-6014</t>
  </si>
  <si>
    <t>삼례동초등학교</t>
  </si>
  <si>
    <t>완주군 삼례읍 삼봉4로 9</t>
  </si>
  <si>
    <t>262-2226</t>
  </si>
  <si>
    <t>삼례중앙초등학교</t>
  </si>
  <si>
    <t>완주군 삼례읍 웃삼례길 17-10</t>
  </si>
  <si>
    <t>291-2239</t>
  </si>
  <si>
    <t>삼례중학교</t>
  </si>
  <si>
    <t>완주군 삼례읍 신금로 53-23</t>
  </si>
  <si>
    <t>291-2624</t>
  </si>
  <si>
    <t>삼례초등학교</t>
  </si>
  <si>
    <t>완주군 삼례읍 후정로 30</t>
  </si>
  <si>
    <t>291-4788</t>
  </si>
  <si>
    <t>삼봉유치원</t>
  </si>
  <si>
    <t>완주군 삼례읍 삼봉중앙로 91-7</t>
  </si>
  <si>
    <t>262-2115</t>
  </si>
  <si>
    <t>삼우중학교</t>
  </si>
  <si>
    <t>완주군 이서면 반교로 34-9</t>
  </si>
  <si>
    <t>222-7887</t>
  </si>
  <si>
    <t>삼우초등학교</t>
  </si>
  <si>
    <t>완주군 고산면 천호로 27-16</t>
  </si>
  <si>
    <t>263-4215</t>
  </si>
  <si>
    <t>상관중학교</t>
  </si>
  <si>
    <t>완주군 상관면 신리로 111</t>
  </si>
  <si>
    <t>287-9892</t>
  </si>
  <si>
    <t>상관초등학교</t>
  </si>
  <si>
    <t>완주군 상관면 신리로 115</t>
  </si>
  <si>
    <t>282-5008</t>
  </si>
  <si>
    <t>세인고등학교</t>
  </si>
  <si>
    <t>완주군 화산면 화산로 1486</t>
  </si>
  <si>
    <t>261-0077</t>
  </si>
  <si>
    <t>소양서초등학교</t>
  </si>
  <si>
    <t>완주군 소양면 명덕로 38</t>
  </si>
  <si>
    <t>243-8100</t>
  </si>
  <si>
    <t>소양중학교</t>
  </si>
  <si>
    <t>완주군 소양면 소양로 223</t>
  </si>
  <si>
    <t>243-8650</t>
  </si>
  <si>
    <t>소양초등학교</t>
  </si>
  <si>
    <t>완주군 소양면 소양로 239</t>
  </si>
  <si>
    <t>243-8006</t>
  </si>
  <si>
    <t>송광초등학교</t>
  </si>
  <si>
    <t>완주군 소양면 송광새터길 16-3</t>
  </si>
  <si>
    <t>244-8111</t>
  </si>
  <si>
    <t>수소에너지고등학교</t>
  </si>
  <si>
    <t>완주군 삼례읍 삼례역로 41-1</t>
  </si>
  <si>
    <t>291-4911</t>
  </si>
  <si>
    <t>완주고등학교</t>
  </si>
  <si>
    <t>완주군 봉동읍 봉동로 172</t>
  </si>
  <si>
    <t>261-2620</t>
  </si>
  <si>
    <t>완주중학교</t>
  </si>
  <si>
    <t>완주군 봉동읍 봉동동서로 60-6</t>
  </si>
  <si>
    <t>261-5531</t>
  </si>
  <si>
    <t>용봉초등학교</t>
  </si>
  <si>
    <t>완주군 봉동읍 완주로 449</t>
  </si>
  <si>
    <t>244-3022</t>
  </si>
  <si>
    <t>용진중학교</t>
  </si>
  <si>
    <t>완주군 용진면 상운길 11</t>
  </si>
  <si>
    <t>243-3047</t>
  </si>
  <si>
    <t>용진초등학교</t>
  </si>
  <si>
    <t>완주군 용진읍 상삼1길 52</t>
  </si>
  <si>
    <t>243-7010</t>
  </si>
  <si>
    <t>운곡마루유치원</t>
  </si>
  <si>
    <t>완주군 용진읍 비단3길 10</t>
  </si>
  <si>
    <t>247-8781</t>
  </si>
  <si>
    <t>운주중학교</t>
  </si>
  <si>
    <t>완주군 운주면 운주로 64</t>
  </si>
  <si>
    <t>263-7167</t>
  </si>
  <si>
    <t>운주초등학교</t>
  </si>
  <si>
    <t>완주군 운주면 운주로 107</t>
  </si>
  <si>
    <t>263-7012</t>
  </si>
  <si>
    <t>이서초등학교</t>
  </si>
  <si>
    <t>완주군 이서면 이서로 76</t>
  </si>
  <si>
    <t>221-2988</t>
  </si>
  <si>
    <t>이성초등학교</t>
  </si>
  <si>
    <t>완주군 이서면 대문안1길 23</t>
  </si>
  <si>
    <t>221-8123</t>
  </si>
  <si>
    <t>전북체육고등학교</t>
  </si>
  <si>
    <t>완주군 소양면 원암로 46</t>
  </si>
  <si>
    <t>249-2222</t>
  </si>
  <si>
    <t>전북체육중학교</t>
  </si>
  <si>
    <t>전북푸른학교</t>
  </si>
  <si>
    <t>완주군 고산면 대아저수로 157-5</t>
  </si>
  <si>
    <t>263-2600</t>
  </si>
  <si>
    <t>전주예술고등학교</t>
  </si>
  <si>
    <t>완주군 구이면 신전길 120</t>
  </si>
  <si>
    <t>222-2172</t>
  </si>
  <si>
    <t>전주예술중학교</t>
  </si>
  <si>
    <t>903-7728</t>
  </si>
  <si>
    <t>청명초등학교</t>
  </si>
  <si>
    <t>완주군 구이면 구이로 1712</t>
  </si>
  <si>
    <t>221-9032</t>
  </si>
  <si>
    <t>청완초등학교</t>
  </si>
  <si>
    <t>완주군 봉동읍 완주산단9로 80</t>
  </si>
  <si>
    <t>262-9205</t>
  </si>
  <si>
    <t>태봉초등학교</t>
  </si>
  <si>
    <t>완주군 구이면 덕평로 289</t>
  </si>
  <si>
    <t>221-0075</t>
  </si>
  <si>
    <t>한국게임과학고등학교</t>
  </si>
  <si>
    <t>완주군 운주면 대둔산로 1336</t>
  </si>
  <si>
    <t>261-0700</t>
  </si>
  <si>
    <t>한별고등학교</t>
  </si>
  <si>
    <t>완주군 삼례읍 충혼안길 20</t>
  </si>
  <si>
    <t>291-2738</t>
  </si>
  <si>
    <t>화산중학교</t>
  </si>
  <si>
    <t>완주군 화산면 화산로 874</t>
  </si>
  <si>
    <t>260-7600</t>
  </si>
  <si>
    <t>화산초등학교</t>
  </si>
  <si>
    <t>완주군 화산면 화산로 830</t>
  </si>
  <si>
    <t>263-5009</t>
  </si>
  <si>
    <t>진안</t>
  </si>
  <si>
    <t>동향중학교</t>
  </si>
  <si>
    <t>진안군 동향면 창촌길 41</t>
  </si>
  <si>
    <t>432-6317</t>
  </si>
  <si>
    <t>동향초등학교</t>
  </si>
  <si>
    <t>진안군 동향면 하양지1길 5</t>
  </si>
  <si>
    <t>432-7502</t>
  </si>
  <si>
    <t>마령고등학교</t>
  </si>
  <si>
    <t>진안군 마령면 임진로 2076</t>
  </si>
  <si>
    <t>432-2518</t>
  </si>
  <si>
    <t>마령중학교</t>
  </si>
  <si>
    <t>진안군 마령면 임진로 2086</t>
  </si>
  <si>
    <t>432-2690</t>
  </si>
  <si>
    <t>마령초등학교</t>
  </si>
  <si>
    <t>진안군 마령면 임진로 2122</t>
  </si>
  <si>
    <t>432-2513</t>
  </si>
  <si>
    <t>백운중학교</t>
  </si>
  <si>
    <t>진안군 백운면 임진로 1298</t>
  </si>
  <si>
    <t>432-4522</t>
  </si>
  <si>
    <t>백운초등학교</t>
  </si>
  <si>
    <t>진안군 백운면 임진로 1340-8</t>
  </si>
  <si>
    <t>432-6328</t>
  </si>
  <si>
    <t>부귀중학교</t>
  </si>
  <si>
    <t>진안군 부귀면 상거석길 14-7</t>
  </si>
  <si>
    <t>432-8546</t>
  </si>
  <si>
    <t>부귀초등학교</t>
  </si>
  <si>
    <t>진안군 부귀면 부귀로 313-9</t>
  </si>
  <si>
    <t>432-8484</t>
  </si>
  <si>
    <t>송풍초등학교</t>
  </si>
  <si>
    <t>진안군 용담면 안용로 1005</t>
  </si>
  <si>
    <t>433-6373</t>
  </si>
  <si>
    <t>안천고등학교</t>
  </si>
  <si>
    <t>진안군 안천면 진무로 3071-9</t>
  </si>
  <si>
    <t>432-4072</t>
  </si>
  <si>
    <t>안천중학교</t>
  </si>
  <si>
    <t>안천초등학교</t>
  </si>
  <si>
    <t>오천초등학교</t>
  </si>
  <si>
    <t>진안군 진안읍 죽산로 5</t>
  </si>
  <si>
    <t>433-2972</t>
  </si>
  <si>
    <t>외궁초등학교</t>
  </si>
  <si>
    <t>진안군 성수면 가외반로 498</t>
  </si>
  <si>
    <t>432-8997</t>
  </si>
  <si>
    <t>용담중학교</t>
  </si>
  <si>
    <t>장승초등학교</t>
  </si>
  <si>
    <t>진안군 부귀면 곰티로 1287</t>
  </si>
  <si>
    <t>433-9544</t>
  </si>
  <si>
    <t>조림초등학교</t>
  </si>
  <si>
    <t>진안군 정천면 봉학로 52</t>
  </si>
  <si>
    <t>432-5549</t>
  </si>
  <si>
    <t>주천중학교</t>
  </si>
  <si>
    <t>진안군 주천면 동상주천로 2267</t>
  </si>
  <si>
    <t>432-6566</t>
  </si>
  <si>
    <t>주천초등학교</t>
  </si>
  <si>
    <t>진안군 주천면 동상주천로 2225</t>
  </si>
  <si>
    <t>432-6533</t>
  </si>
  <si>
    <t>진성중학교</t>
  </si>
  <si>
    <t>진안군 성수면 관진로 719</t>
  </si>
  <si>
    <t>432-9038</t>
  </si>
  <si>
    <t>진안마이꿈유치원</t>
  </si>
  <si>
    <t>진안군 진안읍 어영골길 29</t>
  </si>
  <si>
    <t>432-8100</t>
  </si>
  <si>
    <t>진안여자중학교</t>
  </si>
  <si>
    <t>진안군 진안읍 어영골길 33</t>
  </si>
  <si>
    <t>433-0883</t>
  </si>
  <si>
    <t>진안제일고등학교</t>
  </si>
  <si>
    <t>진안군 진안읍 대광3길 25-5</t>
  </si>
  <si>
    <t>432-3041</t>
  </si>
  <si>
    <t>진안중앙초등학교</t>
  </si>
  <si>
    <t>진안군 진안읍 학천변길 37-6</t>
  </si>
  <si>
    <t>432-6327</t>
  </si>
  <si>
    <t>진안중학교</t>
  </si>
  <si>
    <t>진안군 진안읍 상역로 86</t>
  </si>
  <si>
    <t>433-1133</t>
  </si>
  <si>
    <t>진안초등학교</t>
  </si>
  <si>
    <t>진안군 진안읍 중앙로 55</t>
  </si>
  <si>
    <t>432-6322</t>
  </si>
  <si>
    <t>한국기술부사관고등학교</t>
  </si>
  <si>
    <t>진안군 진안읍 상역로 96</t>
  </si>
  <si>
    <t>433-2606</t>
  </si>
  <si>
    <t>한국한방고등학교</t>
  </si>
  <si>
    <t>진안군 진안읍 임진로 2765</t>
  </si>
  <si>
    <t>433-9911</t>
  </si>
  <si>
    <t>무주</t>
  </si>
  <si>
    <t>괴목초등학교</t>
  </si>
  <si>
    <t>무주군 적상면 괴목로 536-4</t>
  </si>
  <si>
    <t>324-3617</t>
  </si>
  <si>
    <t>구천초등학교</t>
  </si>
  <si>
    <t>무주군 설천면 구천동로 898</t>
  </si>
  <si>
    <t>322-3065</t>
  </si>
  <si>
    <t>무주고등학교</t>
  </si>
  <si>
    <t>무주군 무주읍 한수로 32</t>
  </si>
  <si>
    <t>322-2017</t>
  </si>
  <si>
    <t>무주반디유치원</t>
  </si>
  <si>
    <t>무주군 무주읍 무설로 127</t>
  </si>
  <si>
    <t>324-2631</t>
  </si>
  <si>
    <t>무주중앙초등학교</t>
  </si>
  <si>
    <t>무주군 무주읍 향학로 87</t>
  </si>
  <si>
    <t>322-2419</t>
  </si>
  <si>
    <t>무주중학교</t>
  </si>
  <si>
    <t>무주군 무주읍 신교로 1</t>
  </si>
  <si>
    <t>322-2018</t>
  </si>
  <si>
    <t>무주초등학교</t>
  </si>
  <si>
    <t>무주군 무주읍 향한로 43</t>
  </si>
  <si>
    <t>322-2505</t>
  </si>
  <si>
    <t>무풍초등학교</t>
  </si>
  <si>
    <t>무주군 무풍면 대덕산로 926</t>
  </si>
  <si>
    <t>324-4405</t>
  </si>
  <si>
    <t>부남중학교</t>
  </si>
  <si>
    <t>무주군 부남면 대소길 10</t>
  </si>
  <si>
    <t>322-8286</t>
  </si>
  <si>
    <t>부남초등학교</t>
  </si>
  <si>
    <t>322-0029</t>
  </si>
  <si>
    <t>설천고등학교</t>
  </si>
  <si>
    <t>무주군 설천면 하평지길 19</t>
  </si>
  <si>
    <t>324-7033</t>
  </si>
  <si>
    <t>설천중학교</t>
  </si>
  <si>
    <t>설천초등학교</t>
  </si>
  <si>
    <t>무주군 설천면 무설로 1599</t>
  </si>
  <si>
    <t>324-7005</t>
  </si>
  <si>
    <t>안성고등학교</t>
  </si>
  <si>
    <t>무주군 안성면 구량천로 147</t>
  </si>
  <si>
    <t>323-0274</t>
  </si>
  <si>
    <t>안성중학교</t>
  </si>
  <si>
    <t>무주군 안성면 구량천로 149</t>
  </si>
  <si>
    <t>323-0115</t>
  </si>
  <si>
    <t>안성초등학교</t>
  </si>
  <si>
    <t>무주군 안성면 칠연로 58</t>
  </si>
  <si>
    <t>323-2013</t>
  </si>
  <si>
    <t>적상중학교</t>
  </si>
  <si>
    <t>무주군 적상면 여용로 269</t>
  </si>
  <si>
    <t>324-6011</t>
  </si>
  <si>
    <t>적상초등학교</t>
  </si>
  <si>
    <t>무주군 적상면 삼가로 16</t>
  </si>
  <si>
    <t>324-6007</t>
  </si>
  <si>
    <t>푸른꿈고등학교</t>
  </si>
  <si>
    <t>무주군안성면진성로23129</t>
  </si>
  <si>
    <t>323-2058</t>
  </si>
  <si>
    <t>학교정보 행 수</t>
  </si>
  <si>
    <t>학교 주소(자동)</t>
  </si>
  <si>
    <t>학교 전화(자동)</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</si>
  <si>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</si>
  <si>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</si>
  <si>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</si>
  <si>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</si>
  <si>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</si>
  <si>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</si>
  <si>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</si>
  <si>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</si>
  <si>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</si>
  <si>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</si>
  <si>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</si>
  <si>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</si>
  <si>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</si>
  <si>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</si>
  <si>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</si>
  <si>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</si>
  <si>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</si>
  <si>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</si>
  <si>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</si>
  <si>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</si>
  <si>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</si>
  <si>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</si>
  <si>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</si>
  <si>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</si>
  <si>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</si>
  <si>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</si>
  <si>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</si>
  <si>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</si>
  <si>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</si>
  <si>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</si>
  <si>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</si>
  <si>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</si>
  <si>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</si>
  <si>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</si>
  <si>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</si>
  <si>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</si>
  <si>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</si>
  <si>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</si>
  <si>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</si>
  <si>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</si>
  <si>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</si>
  <si>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</si>
  <si>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불러온 레코드 순번</t>
  </si>
  <si>
    <t>1인견적 수의계약</t>
  </si>
  <si>
    <t>전주고등학교</t>
    <phoneticPr fontId="6" type="noConversion"/>
  </si>
  <si>
    <t>행정실</t>
    <phoneticPr fontId="6" type="noConversion"/>
  </si>
  <si>
    <t>주무관</t>
    <phoneticPr fontId="6" type="noConversion"/>
  </si>
  <si>
    <t>전주고-24244(26.1.1.)</t>
    <phoneticPr fontId="6" type="noConversion"/>
  </si>
  <si>
    <t>윤호</t>
    <phoneticPr fontId="6" type="noConversion"/>
  </si>
  <si>
    <t>김호</t>
    <phoneticPr fontId="6" type="noConversion"/>
  </si>
  <si>
    <t>전주고 교복구매건</t>
    <phoneticPr fontId="6" type="noConversion"/>
  </si>
  <si>
    <t>일반경쟁입찰</t>
    <phoneticPr fontId="6" type="noConversion"/>
  </si>
  <si>
    <t>상의</t>
    <phoneticPr fontId="6" type="noConversion"/>
  </si>
  <si>
    <t>하의</t>
    <phoneticPr fontId="6" type="noConversion"/>
  </si>
  <si>
    <t>스마트</t>
    <phoneticPr fontId="6" type="noConversion"/>
  </si>
  <si>
    <t>탁월</t>
  </si>
  <si>
    <t>우수</t>
  </si>
  <si>
    <t>상상로</t>
    <phoneticPr fontId="6" type="noConversion"/>
  </si>
  <si>
    <t>행정실</t>
  </si>
  <si>
    <t>주무관</t>
  </si>
  <si>
    <t>전주고-24244(26.1.1.)</t>
  </si>
  <si>
    <t>전주고 교복구매건</t>
  </si>
  <si>
    <t>일반경쟁입찰</t>
  </si>
  <si>
    <t>윤호</t>
  </si>
  <si>
    <t>김호</t>
  </si>
  <si>
    <t>상의</t>
  </si>
  <si>
    <t>하의</t>
  </si>
  <si>
    <t>스마트</t>
  </si>
  <si>
    <t>상상로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</si>
</sst>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8" formatCode="0.0"/>
  </numFmts>
  <fonts count="22" x14ac:knownFonts="1">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5">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s>
  <cellStyleXfs count="1">
    <xf numFmtId="0" fontId="0" fillId="0" borderId="0">
      <alignment vertical="center"/>
    </xf>
  </cellStyleXfs>
  <cellXfs count="208">
    <xf numFmtId="0" fontId="0" fillId="0" borderId="0" xfId="0">
      <alignment vertical="center"/>
    </xf>
    <xf numFmtId="0" fontId="2" fillId="0" borderId="0" xfId="0" applyFont="1">
      <alignment vertical="center"/>
    </xf>
    <xf numFmtId="0" fontId="0" fillId="0" borderId="1" xfId="0" applyBorder="1" applyAlignment="1">
      <alignment horizontal="center" vertical="center"/>
    </xf>
    <xf numFmtId="0" fontId="10" fillId="3" borderId="1" xfId="0" applyFont="1" applyFill="1" applyBorder="1" applyAlignment="1">
      <alignment horizontal="center" vertical="center"/>
    </xf>
    <xf numFmtId="0" fontId="2" fillId="0" borderId="1" xfId="0" applyFont="1" applyBorder="1" applyAlignment="1">
      <alignment vertical="center"/>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3"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0" fillId="0" borderId="1" xfId="0" applyFont="1" applyBorder="1" applyAlignment="1">
      <alignment horizontal="center" vertical="center" wrapText="1"/>
    </xf>
    <xf numFmtId="0" fontId="12" fillId="0" borderId="0" xfId="0" applyFont="1">
      <alignment vertical="center"/>
    </xf>
    <xf numFmtId="0" fontId="12" fillId="0" borderId="1" xfId="0" applyFont="1" applyBorder="1">
      <alignment vertical="center"/>
    </xf>
    <xf numFmtId="0" fontId="15" fillId="0" borderId="1" xfId="0" applyFont="1" applyBorder="1" applyAlignment="1">
      <alignment horizontal="center" vertical="center"/>
    </xf>
    <xf numFmtId="0" fontId="13" fillId="2" borderId="1" xfId="0" applyFont="1" applyFill="1" applyBorder="1" applyAlignment="1">
      <alignment horizontal="center" vertical="center"/>
    </xf>
    <xf numFmtId="0" fontId="13" fillId="2" borderId="1" xfId="0" applyFont="1" applyFill="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12" fillId="0" borderId="1" xfId="0" applyFont="1" applyBorder="1" applyAlignment="1">
      <alignment horizontal="center" vertical="center"/>
    </xf>
    <xf numFmtId="0" fontId="13" fillId="0" borderId="1" xfId="0" applyFont="1" applyBorder="1" applyAlignment="1">
      <alignment vertical="center" wrapText="1"/>
    </xf>
    <xf numFmtId="0" fontId="0" fillId="0" borderId="0" xfId="0" applyAlignment="1">
      <alignment horizontal="center"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0" fillId="0" borderId="1" xfId="0" applyFont="1" applyBorder="1" applyAlignment="1">
      <alignment horizontal="center" vertical="center"/>
    </xf>
    <xf numFmtId="0" fontId="9" fillId="0" borderId="0" xfId="0" applyFont="1" applyAlignment="1">
      <alignment horizontal="center" vertical="center"/>
    </xf>
    <xf numFmtId="0" fontId="13" fillId="0" borderId="1" xfId="0" applyFont="1" applyBorder="1" applyAlignment="1">
      <alignment horizontal="center" vertical="center"/>
    </xf>
    <xf numFmtId="0" fontId="12" fillId="3" borderId="1" xfId="0"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0" fillId="0" borderId="1" xfId="0" applyFont="1" applyBorder="1" applyAlignment="1">
      <alignment vertical="center"/>
    </xf>
    <xf numFmtId="0" fontId="0" fillId="0" borderId="0" xfId="0" applyAlignment="1">
      <alignment vertical="center"/>
    </xf>
    <xf numFmtId="0" fontId="19"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12"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0" xfId="0" applyFont="1" applyAlignment="1">
      <alignment vertical="center"/>
    </xf>
    <xf numFmtId="0" fontId="2" fillId="0" borderId="0" xfId="0" applyFont="1" applyAlignment="1">
      <alignment vertical="center"/>
    </xf>
    <xf numFmtId="0" fontId="0" fillId="2" borderId="0" xfId="0" applyFill="1" applyAlignment="1">
      <alignment vertical="center"/>
    </xf>
    <xf numFmtId="0" fontId="0" fillId="0" borderId="1" xfId="0" applyBorder="1" applyAlignment="1">
      <alignment vertical="center"/>
    </xf>
    <xf numFmtId="2" fontId="0" fillId="0" borderId="0" xfId="0" applyNumberFormat="1" applyAlignment="1">
      <alignment vertical="center"/>
    </xf>
    <xf numFmtId="2" fontId="2" fillId="0" borderId="0" xfId="0" applyNumberFormat="1" applyFont="1" applyAlignment="1">
      <alignment vertical="center"/>
    </xf>
    <xf numFmtId="0" fontId="2" fillId="3" borderId="1" xfId="0" applyFont="1" applyFill="1" applyBorder="1" applyAlignment="1">
      <alignment vertical="center"/>
    </xf>
    <xf numFmtId="0" fontId="3" fillId="0" borderId="0" xfId="0" applyFont="1" applyAlignment="1">
      <alignment vertical="center"/>
    </xf>
    <xf numFmtId="0" fontId="16" fillId="0" borderId="0" xfId="0" applyFont="1" applyAlignment="1">
      <alignment vertical="center"/>
    </xf>
    <xf numFmtId="0" fontId="7" fillId="0" borderId="0" xfId="0" applyFont="1" applyAlignment="1">
      <alignment vertical="center"/>
    </xf>
    <xf numFmtId="0" fontId="13" fillId="0" borderId="4" xfId="0" applyFont="1" applyBorder="1" applyAlignment="1">
      <alignment vertical="center"/>
    </xf>
    <xf numFmtId="0" fontId="10" fillId="0" borderId="1" xfId="0" applyFont="1" applyBorder="1" applyAlignment="1">
      <alignment horizontal="left" vertical="center"/>
    </xf>
    <xf numFmtId="0" fontId="12" fillId="0" borderId="0" xfId="0" applyFont="1" applyAlignment="1">
      <alignment horizontal="left" vertical="center"/>
    </xf>
    <xf numFmtId="0" fontId="18" fillId="0" borderId="0" xfId="0" applyFont="1" applyAlignment="1">
      <alignment horizontal="center" vertical="center"/>
    </xf>
    <xf numFmtId="0" fontId="12" fillId="3" borderId="1" xfId="0" applyFont="1" applyFill="1" applyBorder="1" applyAlignment="1">
      <alignment vertical="center"/>
    </xf>
    <xf numFmtId="0" fontId="14" fillId="0" borderId="0" xfId="0" applyFont="1" applyAlignment="1">
      <alignment vertical="center"/>
    </xf>
    <xf numFmtId="3" fontId="9" fillId="0" borderId="1" xfId="0" applyNumberFormat="1" applyFont="1" applyBorder="1" applyAlignment="1">
      <alignment horizontal="center" vertical="center"/>
    </xf>
    <xf numFmtId="0" fontId="0" fillId="0" borderId="0" xfId="0" applyAlignment="1">
      <alignment horizontal="center" vertical="center" wrapText="1"/>
    </xf>
    <xf numFmtId="0" fontId="13" fillId="0" borderId="10" xfId="0" applyFont="1" applyBorder="1" applyAlignment="1">
      <alignment horizontal="center" vertical="center"/>
    </xf>
    <xf numFmtId="0" fontId="13" fillId="0" borderId="0" xfId="0" applyFont="1" applyBorder="1" applyAlignment="1">
      <alignment horizontal="center" vertical="center"/>
    </xf>
    <xf numFmtId="0" fontId="12" fillId="0" borderId="10" xfId="0" applyFont="1" applyBorder="1" applyAlignment="1">
      <alignment horizontal="center" vertical="center"/>
    </xf>
    <xf numFmtId="0" fontId="12" fillId="0" borderId="0" xfId="0" applyFont="1" applyAlignment="1">
      <alignment horizontal="center" vertical="center" wrapText="1"/>
    </xf>
    <xf numFmtId="3" fontId="13" fillId="2" borderId="1" xfId="0" applyNumberFormat="1" applyFont="1" applyFill="1" applyBorder="1" applyAlignment="1">
      <alignment horizontal="center" vertical="center"/>
    </xf>
    <xf numFmtId="2" fontId="13" fillId="2" borderId="1" xfId="0" applyNumberFormat="1" applyFont="1" applyFill="1" applyBorder="1" applyAlignment="1">
      <alignment horizontal="center" vertical="center"/>
    </xf>
    <xf numFmtId="0" fontId="3" fillId="0" borderId="0" xfId="0" applyFont="1" applyAlignment="1">
      <alignment vertical="center"/>
    </xf>
    <xf numFmtId="0" fontId="0" fillId="0" borderId="0" xfId="0" applyAlignment="1">
      <alignment vertical="center"/>
    </xf>
    <xf numFmtId="0" fontId="0" fillId="2" borderId="0" xfId="0" applyFill="1" applyAlignment="1">
      <alignment vertical="top" wrapText="1"/>
    </xf>
    <xf numFmtId="0" fontId="0" fillId="0" borderId="0" xfId="0" applyAlignment="1">
      <alignment vertical="top" wrapText="1"/>
    </xf>
    <xf numFmtId="0" fontId="2" fillId="0" borderId="0" xfId="0" applyFont="1" applyAlignment="1">
      <alignment vertical="center"/>
    </xf>
    <xf numFmtId="0" fontId="2" fillId="0" borderId="0" xfId="0" applyFont="1" applyAlignment="1">
      <alignment vertical="center" wrapText="1"/>
    </xf>
    <xf numFmtId="0" fontId="0" fillId="0" borderId="0" xfId="0" applyAlignment="1">
      <alignment vertical="center" wrapText="1"/>
    </xf>
    <xf numFmtId="0" fontId="0" fillId="0" borderId="0" xfId="0" applyAlignment="1">
      <alignment horizontal="center" vertical="center"/>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13" fillId="0" borderId="1" xfId="0" applyFont="1" applyBorder="1" applyAlignment="1">
      <alignment vertical="center"/>
    </xf>
    <xf numFmtId="0" fontId="11" fillId="0" borderId="0" xfId="0" applyFont="1" applyAlignment="1">
      <alignment horizontal="center" vertical="center"/>
    </xf>
    <xf numFmtId="0" fontId="13" fillId="0" borderId="1" xfId="0" applyFont="1" applyBorder="1" applyAlignment="1">
      <alignment horizontal="left" vertical="center"/>
    </xf>
    <xf numFmtId="0" fontId="12" fillId="0" borderId="1" xfId="0" applyFont="1" applyBorder="1" applyAlignment="1">
      <alignment horizontal="left" vertical="center"/>
    </xf>
    <xf numFmtId="0" fontId="13" fillId="0" borderId="1" xfId="0" applyFont="1" applyBorder="1" applyAlignment="1">
      <alignment vertical="center" wrapText="1"/>
    </xf>
    <xf numFmtId="0" fontId="12" fillId="0" borderId="1" xfId="0" applyFont="1" applyBorder="1" applyAlignment="1">
      <alignment vertical="center"/>
    </xf>
    <xf numFmtId="0" fontId="12" fillId="0" borderId="1" xfId="0" applyFont="1" applyBorder="1" applyAlignment="1">
      <alignment vertical="center" wrapText="1"/>
    </xf>
    <xf numFmtId="0" fontId="13" fillId="0" borderId="0" xfId="0" applyFont="1" applyAlignment="1">
      <alignment horizontal="center" vertical="center" wrapText="1"/>
    </xf>
    <xf numFmtId="0" fontId="13" fillId="0" borderId="0" xfId="0" applyFont="1" applyBorder="1" applyAlignment="1">
      <alignment horizontal="center" vertical="center" wrapText="1"/>
    </xf>
    <xf numFmtId="0" fontId="13" fillId="0" borderId="5" xfId="0" applyFont="1" applyBorder="1" applyAlignment="1">
      <alignment horizontal="center" vertical="center" wrapText="1"/>
    </xf>
    <xf numFmtId="0" fontId="13" fillId="0" borderId="1" xfId="0" applyFont="1" applyBorder="1" applyAlignment="1">
      <alignment horizontal="center" vertical="center"/>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lignment vertical="center"/>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19" fillId="0" borderId="6"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9" fillId="0" borderId="0" xfId="0" applyFont="1" applyAlignment="1">
      <alignment vertical="center" wrapText="1"/>
    </xf>
    <xf numFmtId="0" fontId="9" fillId="0" borderId="1" xfId="0" applyFont="1" applyBorder="1" applyAlignment="1">
      <alignment vertical="center"/>
    </xf>
    <xf numFmtId="0" fontId="10" fillId="0" borderId="1" xfId="0" applyFont="1" applyBorder="1" applyAlignment="1">
      <alignment vertical="center"/>
    </xf>
    <xf numFmtId="0" fontId="9" fillId="0" borderId="0" xfId="0" applyFont="1" applyAlignment="1">
      <alignment vertical="center"/>
    </xf>
    <xf numFmtId="0" fontId="9" fillId="0" borderId="6" xfId="0" applyFont="1" applyBorder="1" applyAlignment="1">
      <alignment horizontal="center" vertical="center"/>
    </xf>
    <xf numFmtId="0" fontId="9" fillId="0" borderId="8" xfId="0" applyFont="1" applyBorder="1" applyAlignment="1">
      <alignment horizontal="center" vertical="center"/>
    </xf>
    <xf numFmtId="0" fontId="9" fillId="0" borderId="7" xfId="0" applyFont="1" applyBorder="1" applyAlignment="1">
      <alignment horizontal="center" vertical="center"/>
    </xf>
    <xf numFmtId="0" fontId="10" fillId="0" borderId="0" xfId="0" applyFont="1" applyAlignment="1">
      <alignment vertical="center"/>
    </xf>
    <xf numFmtId="0" fontId="9" fillId="0" borderId="6" xfId="0" applyFont="1" applyBorder="1" applyAlignment="1">
      <alignment vertical="center" wrapText="1"/>
    </xf>
    <xf numFmtId="0" fontId="9" fillId="0" borderId="7" xfId="0" applyFont="1" applyBorder="1" applyAlignment="1">
      <alignment vertical="center" wrapText="1"/>
    </xf>
    <xf numFmtId="0" fontId="9" fillId="0" borderId="8" xfId="0" applyFont="1" applyBorder="1" applyAlignment="1">
      <alignment vertical="center" wrapText="1"/>
    </xf>
    <xf numFmtId="0" fontId="13" fillId="0" borderId="0" xfId="0" applyFont="1" applyAlignment="1">
      <alignment vertical="center" wrapText="1"/>
    </xf>
    <xf numFmtId="0" fontId="12" fillId="0" borderId="2" xfId="0" applyFont="1" applyBorder="1" applyAlignment="1">
      <alignment vertical="center"/>
    </xf>
    <xf numFmtId="0" fontId="13" fillId="0" borderId="1" xfId="0" applyFont="1" applyBorder="1" applyAlignment="1">
      <alignment horizontal="center" vertical="center" wrapText="1"/>
    </xf>
    <xf numFmtId="0" fontId="13" fillId="0" borderId="4" xfId="0" applyFont="1" applyBorder="1" applyAlignment="1">
      <alignment vertical="center"/>
    </xf>
    <xf numFmtId="0" fontId="13" fillId="0" borderId="3" xfId="0" applyFont="1" applyBorder="1" applyAlignment="1">
      <alignment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10" fillId="0" borderId="1" xfId="0" applyFont="1" applyBorder="1" applyAlignment="1">
      <alignment horizontal="center" vertical="center"/>
    </xf>
    <xf numFmtId="0" fontId="10" fillId="0" borderId="1" xfId="0" applyFont="1" applyBorder="1">
      <alignment vertical="center"/>
    </xf>
    <xf numFmtId="0" fontId="8" fillId="0" borderId="0" xfId="0" applyFont="1" applyAlignment="1">
      <alignment horizontal="center" vertical="center"/>
    </xf>
    <xf numFmtId="0" fontId="9" fillId="0" borderId="1" xfId="0" applyFont="1" applyBorder="1" applyAlignment="1">
      <alignment horizontal="center" vertical="center"/>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9" fillId="0" borderId="1" xfId="0" applyFont="1" applyBorder="1" applyAlignment="1">
      <alignment horizontal="left" vertical="center" wrapText="1"/>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13" fillId="0" borderId="0" xfId="0" applyFont="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pplyAlignment="1">
      <alignment horizontal="center" vertical="center"/>
    </xf>
    <xf numFmtId="0" fontId="13" fillId="3" borderId="1" xfId="0" applyFont="1" applyFill="1" applyBorder="1">
      <alignment vertical="center"/>
    </xf>
    <xf numFmtId="0" fontId="13" fillId="0" borderId="0" xfId="0" applyFont="1" applyAlignment="1">
      <alignment horizontal="left" vertical="center" wrapText="1"/>
    </xf>
    <xf numFmtId="0" fontId="12" fillId="0" borderId="0" xfId="0" applyFont="1" applyAlignment="1">
      <alignment horizontal="left" vertical="center" wrapText="1"/>
    </xf>
    <xf numFmtId="0" fontId="18" fillId="0" borderId="6" xfId="0" applyFont="1" applyBorder="1" applyAlignment="1">
      <alignment horizontal="center" vertical="center"/>
    </xf>
    <xf numFmtId="0" fontId="18" fillId="0" borderId="8" xfId="0" applyFont="1" applyBorder="1" applyAlignment="1">
      <alignment horizontal="center" vertical="center"/>
    </xf>
    <xf numFmtId="0" fontId="18" fillId="0" borderId="7" xfId="0" applyFont="1" applyBorder="1" applyAlignment="1">
      <alignment horizontal="center" vertical="center"/>
    </xf>
    <xf numFmtId="0" fontId="18" fillId="0" borderId="3" xfId="0" applyFont="1" applyBorder="1" applyAlignment="1">
      <alignment horizontal="center" vertical="center"/>
    </xf>
    <xf numFmtId="0" fontId="18" fillId="0" borderId="0" xfId="0" applyFont="1" applyAlignment="1">
      <alignment horizontal="center" vertical="center"/>
    </xf>
    <xf numFmtId="0" fontId="13" fillId="0" borderId="0" xfId="0" applyFont="1" applyAlignment="1">
      <alignment horizontal="left" vertical="center"/>
    </xf>
    <xf numFmtId="0" fontId="12" fillId="0" borderId="0" xfId="0" applyFont="1" applyAlignment="1">
      <alignment horizontal="center" vertical="center"/>
    </xf>
    <xf numFmtId="0" fontId="12" fillId="0" borderId="0" xfId="0" applyFont="1" applyAlignment="1">
      <alignment horizontal="left" vertical="center"/>
    </xf>
    <xf numFmtId="0" fontId="18" fillId="0" borderId="0" xfId="0" applyFont="1" applyAlignment="1">
      <alignment horizontal="left" vertical="center"/>
    </xf>
    <xf numFmtId="0" fontId="17" fillId="0" borderId="0" xfId="0" applyFont="1" applyAlignment="1">
      <alignment vertical="center" wrapText="1"/>
    </xf>
    <xf numFmtId="0" fontId="13" fillId="0" borderId="0" xfId="0" applyFont="1" applyAlignment="1">
      <alignment vertical="top" wrapText="1"/>
    </xf>
    <xf numFmtId="0" fontId="1" fillId="0" borderId="0" xfId="0" applyFont="1" applyAlignment="1">
      <alignment horizontal="center" vertical="center" wrapText="1"/>
    </xf>
    <xf numFmtId="0" fontId="12" fillId="0" borderId="0" xfId="0" applyFont="1" applyAlignment="1">
      <alignment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2" fillId="0" borderId="1" xfId="0" applyFont="1" applyBorder="1" applyAlignment="1">
      <alignment horizontal="center" vertical="center" wrapText="1"/>
    </xf>
    <xf numFmtId="0" fontId="13" fillId="0" borderId="1" xfId="0" applyFont="1" applyBorder="1" applyAlignment="1">
      <alignment horizontal="left" vertical="center" wrapText="1"/>
    </xf>
    <xf numFmtId="0" fontId="9" fillId="0" borderId="1" xfId="0" applyFont="1" applyBorder="1" applyAlignment="1">
      <alignment vertical="center" wrapText="1"/>
    </xf>
    <xf numFmtId="0" fontId="17" fillId="0" borderId="0" xfId="0" applyFont="1"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wrapText="1"/>
    </xf>
    <xf numFmtId="0" fontId="19" fillId="0" borderId="0" xfId="0" applyFont="1" applyAlignment="1">
      <alignment vertical="center"/>
    </xf>
    <xf numFmtId="0" fontId="2"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9" fillId="0" borderId="9" xfId="0" applyFont="1" applyBorder="1" applyAlignment="1">
      <alignment horizontal="center" vertical="center"/>
    </xf>
    <xf numFmtId="3" fontId="10" fillId="0" borderId="1" xfId="0" applyNumberFormat="1" applyFont="1" applyBorder="1" applyAlignment="1">
      <alignment vertical="center"/>
    </xf>
    <xf numFmtId="0" fontId="13" fillId="0" borderId="3" xfId="0" applyFont="1" applyBorder="1" applyAlignment="1">
      <alignment horizontal="center" vertical="center"/>
    </xf>
    <xf numFmtId="0" fontId="13" fillId="0" borderId="0" xfId="0" applyFont="1" applyBorder="1" applyAlignment="1">
      <alignment horizontal="left" vertical="center" wrapText="1"/>
    </xf>
    <xf numFmtId="0" fontId="13" fillId="0" borderId="5" xfId="0" applyFont="1" applyBorder="1" applyAlignment="1">
      <alignment horizontal="left" vertical="center" wrapText="1"/>
    </xf>
    <xf numFmtId="0" fontId="12" fillId="3" borderId="1" xfId="0" applyFont="1" applyFill="1" applyBorder="1" applyAlignment="1">
      <alignment horizontal="center" vertical="center" wrapText="1"/>
    </xf>
    <xf numFmtId="0" fontId="13" fillId="2" borderId="0" xfId="0" applyFont="1" applyFill="1" applyAlignment="1">
      <alignment vertical="center"/>
    </xf>
    <xf numFmtId="0" fontId="13" fillId="0" borderId="0" xfId="0" applyFont="1" applyBorder="1" applyAlignment="1">
      <alignment vertical="center" wrapText="1"/>
    </xf>
    <xf numFmtId="0" fontId="13" fillId="0" borderId="5" xfId="0" applyFont="1" applyBorder="1" applyAlignment="1">
      <alignment vertical="center" wrapText="1"/>
    </xf>
    <xf numFmtId="0" fontId="13" fillId="0" borderId="9" xfId="0" applyFont="1" applyBorder="1" applyAlignment="1">
      <alignment horizontal="center" vertical="center"/>
    </xf>
    <xf numFmtId="0" fontId="12" fillId="0" borderId="10" xfId="0" applyFont="1" applyBorder="1" applyAlignment="1">
      <alignment horizontal="center" vertical="center"/>
    </xf>
    <xf numFmtId="0" fontId="12" fillId="0" borderId="0" xfId="0" applyFont="1" applyBorder="1" applyAlignment="1">
      <alignment horizontal="center" vertical="center"/>
    </xf>
    <xf numFmtId="0" fontId="13" fillId="0" borderId="10" xfId="0" applyFont="1" applyBorder="1" applyAlignment="1">
      <alignment horizontal="center" vertical="center"/>
    </xf>
    <xf numFmtId="0" fontId="13" fillId="0" borderId="0" xfId="0" applyFont="1" applyBorder="1" applyAlignment="1">
      <alignment horizontal="center" vertical="center"/>
    </xf>
    <xf numFmtId="3" fontId="13" fillId="2" borderId="0" xfId="0" applyNumberFormat="1" applyFont="1" applyFill="1" applyAlignment="1">
      <alignment vertical="center"/>
    </xf>
    <xf numFmtId="0" fontId="13" fillId="0" borderId="5" xfId="0" applyFont="1" applyBorder="1" applyAlignment="1">
      <alignment horizontal="center" vertical="center"/>
    </xf>
    <xf numFmtId="0" fontId="12" fillId="0" borderId="6" xfId="0" applyFont="1" applyBorder="1" applyAlignment="1">
      <alignment horizontal="center" vertical="center"/>
    </xf>
    <xf numFmtId="0" fontId="12" fillId="0" borderId="8" xfId="0" applyFont="1" applyBorder="1" applyAlignment="1">
      <alignment horizontal="center" vertical="center"/>
    </xf>
    <xf numFmtId="0" fontId="16" fillId="0" borderId="0" xfId="0" applyFont="1" applyAlignment="1">
      <alignment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vertical="top" wrapText="1"/>
    </xf>
    <xf numFmtId="0" fontId="5" fillId="0" borderId="0" xfId="0" applyFont="1">
      <alignment vertical="center"/>
    </xf>
    <xf numFmtId="0" fontId="0" fillId="2" borderId="0" xfId="0" applyFill="1">
      <alignment vertical="center"/>
    </xf>
    <xf numFmtId="0" fontId="0" fillId="4" borderId="0" xfId="0" applyFill="1">
      <alignment vertical="center"/>
    </xf>
    <xf numFmtId="0" fontId="2" fillId="0" borderId="4" xfId="0" applyFont="1" applyBorder="1">
      <alignment vertical="center"/>
    </xf>
    <xf numFmtId="1" fontId="0" fillId="2" borderId="0" xfId="0" applyNumberFormat="1" applyFill="1">
      <alignment vertical="center"/>
    </xf>
    <xf numFmtId="0" fontId="0" fillId="0" borderId="4" xfId="0" applyBorder="1">
      <alignment vertical="center"/>
    </xf>
    <xf numFmtId="176" fontId="0" fillId="2" borderId="0" xfId="0" applyNumberFormat="1" applyFill="1">
      <alignment vertical="center"/>
    </xf>
    <xf numFmtId="3" fontId="0" fillId="2" borderId="0" xfId="0" applyNumberFormat="1" applyFill="1">
      <alignment vertical="center"/>
    </xf>
    <xf numFmtId="3" fontId="0" fillId="0" borderId="0" xfId="0" applyNumberFormat="1">
      <alignment vertical="center"/>
    </xf>
    <xf numFmtId="3" fontId="2" fillId="0" borderId="0" xfId="0" applyNumberFormat="1" applyFont="1">
      <alignment vertical="center"/>
    </xf>
    <xf numFmtId="1" fontId="0" fillId="0" borderId="0" xfId="0" applyNumberFormat="1">
      <alignment vertical="center"/>
    </xf>
    <xf numFmtId="49" fontId="0" fillId="2" borderId="0" xfId="0" applyNumberFormat="1" applyFill="1">
      <alignment vertical="center"/>
    </xf>
    <xf numFmtId="14" fontId="0" fillId="0" borderId="0" xfId="0" applyNumberFormat="1" applyAlignment="1">
      <alignment vertical="center"/>
    </xf>
    <xf numFmtId="22" fontId="0" fillId="0" borderId="0" xfId="0" applyNumberFormat="1" applyAlignment="1">
      <alignment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2.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CheckBox" fmlaLink="[1]서식선택_출력!$A$5"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1]서식선택_출력!$A$6"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1]서식선택_출력!$A$7" lockText="1" noThreeD="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CheckBox" fmlaLink="[1]서식선택_출력!$A$8" lockText="1" noThreeD="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CheckBox" fmlaLink="[1]서식선택_출력!$A$9" lockText="1" noThreeD="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CheckBox" fmlaLink="[1]서식선택_출력!$A$10" lockText="1" noThreeD="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CheckBox" fmlaLink="[1]서식선택_출력!$A$11" lockText="1" noThreeD="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CheckBox" fmlaLink="[1]서식선택_출력!$A$12" lockText="1" noThreeD="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CheckBox" fmlaLink="[1]서식선택_출력!$A$13" lockText="1"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CheckBox" fmlaLink="[1]서식선택_출력!$A$14" lockText="1" noThreeD="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CheckBox" fmlaLink="[1]서식선택_출력!$A$15" lockText="1" noThreeD="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fmlaLink="[1]서식선택_출력!$A$16" lockText="1" noThreeD="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CheckBox" fmlaLink="[1]서식선택_출력!$A$17" lockText="1" noThreeD="1"/>
</file>

<file path=xl/ctrlProps/ctrlProp134.xml><?xml version="1.0" encoding="utf-8"?>
<formControlPr xmlns="http://schemas.microsoft.com/office/spreadsheetml/2009/9/main" objectType="CheckBox" fmlaLink="[1]서식선택_출력!$A$18" lockText="1" noThreeD="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CheckBox" fmlaLink="[1]서식선택_출력!$A$19" lockText="1" noThreeD="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CheckBox" fmlaLink="[1]서식선택_출력!$A$20" lockText="1" noThreeD="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fmlaLink="[1]서식선택_출력!$A$21"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CheckBox" fmlaLink="[1]서식선택_출력!$A$22" lockText="1" noThreeD="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CheckBox" fmlaLink="[1]서식선택_출력!$A$23"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CheckBox" fmlaLink="[1]서식선택_출력!$A$24"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CheckBox" fmlaLink="[1]서식선택_출력!$A$25" lockText="1" noThreeD="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CheckBox" fmlaLink="[1]서식선택_출력!$A$26" lockText="1" noThreeD="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CheckBox" fmlaLink="[1]서식선택_출력!$A$27" lockText="1" noThreeD="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CheckBox" fmlaLink="[1]서식선택_출력!$A$28" lockText="1" noThreeD="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CheckBox" fmlaLink="[1]서식선택_출력!$A$29" lockText="1"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CheckBox" fmlaLink="[1]서식선택_출력!$A$30" lockText="1" noThreeD="1"/>
</file>

<file path=xl/ctrlProps/ctrlProp159.xml><?xml version="1.0" encoding="utf-8"?>
<formControlPr xmlns="http://schemas.microsoft.com/office/spreadsheetml/2009/9/main" objectType="CheckBox" fmlaLink="[1]서식선택_출력!$A$31"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CheckBox" fmlaLink="[1]서식선택_출력!$A$32" lockText="1" noThreeD="1"/>
</file>

<file path=xl/ctrlProps/ctrlProp162.xml><?xml version="1.0" encoding="utf-8"?>
<formControlPr xmlns="http://schemas.microsoft.com/office/spreadsheetml/2009/9/main" objectType="CheckBox" fmlaLink="[1]서식선택_출력!$A$33" lockText="1"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fmlaLink="[1]서식선택_출력!$A$34" lockText="1"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CheckBox" fmlaLink="[1]서식선택_출력!$A$35" lockText="1"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CheckBox" fmlaLink="[1]서식선택_출력!$A$36" lockText="1" noThreeD="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CheckBox" fmlaLink="[1]서식선택_출력!$A$37" lockText="1"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CheckBox" fmlaLink="[1]서식선택_출력!$A$38" lockText="1" noThreeD="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CheckBox" fmlaLink="[1]서식선택_출력!$A$39" lockText="1" noThreeD="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CheckBox" fmlaLink="[1]서식선택_출력!$A$40" lockText="1" noThreeD="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CheckBox" fmlaLink="[1]서식선택_출력!$A$41"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CheckBox" fmlaLink="[1]서식선택_출력!$A$42"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CheckBox" fmlaLink="[1]서식선택_출력!$A$43" lockText="1" noThreeD="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CheckBox" fmlaLink="[1]서식선택_출력!$A$44" lockText="1" noThreeD="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CheckBox" fmlaLink="[1]서식선택_출력!$A$45" lockText="1" noThreeD="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CheckBox" fmlaLink="[1]서식선택_출력!$A$46" lockText="1" noThreeD="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CheckBox" fmlaLink="[1]서식선택_출력!$A$47"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CheckBox" fmlaLink="[1]서식선택_출력!$A$48" lockText="1" noThreeD="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CheckBox" fmlaLink="[1]서식선택_출력!$A$49" lockText="1" noThreeD="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CheckBox" fmlaLink="[1]서식선택_출력!$A$50" lockText="1" noThreeD="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CheckBox" fmlaLink="[1]서식선택_출력!$A$51" lockText="1" noThreeD="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CheckBox" fmlaLink="[1]서식선택_출력!$A$52" lockText="1" noThreeD="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CheckBox" fmlaLink="[1]서식선택_출력!$A$53"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1]서식선택_출력!$A$54" lockText="1" noThreeD="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CheckBox" fmlaLink="[1]서식선택_출력!$A$55" lockText="1" noThreeD="1"/>
</file>

<file path=xl/ctrlProps/ctrlProp207.xml><?xml version="1.0" encoding="utf-8"?>
<formControlPr xmlns="http://schemas.microsoft.com/office/spreadsheetml/2009/9/main" objectType="CheckBox" fmlaLink="[1]서식선택_출력!$A$56" lockText="1" noThreeD="1"/>
</file>

<file path=xl/ctrlProps/ctrlProp208.xml><?xml version="1.0" encoding="utf-8"?>
<formControlPr xmlns="http://schemas.microsoft.com/office/spreadsheetml/2009/9/main" objectType="CheckBox" fmlaLink="[2]서식선택_출력!$A$6" lockText="1" noThreeD="1"/>
</file>

<file path=xl/ctrlProps/ctrlProp209.xml><?xml version="1.0" encoding="utf-8"?>
<formControlPr xmlns="http://schemas.microsoft.com/office/spreadsheetml/2009/9/main" objectType="CheckBox" fmlaLink="[2]서식선택_출력!$A$7" lockText="1" noThreeD="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CheckBox" fmlaLink="[2]서식선택_출력!$A$8" lockText="1" noThreeD="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CheckBox" fmlaLink="[2]서식선택_출력!$A$9" lockText="1" noThreeD="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CheckBox" fmlaLink="[2]서식선택_출력!$A$10" lockText="1" noThreeD="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CheckBox" fmlaLink="[2]서식선택_출력!$A$11" lockText="1" noThreeD="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CheckBox" fmlaLink="[2]서식선택_출력!$A$12" lockText="1" noThreeD="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CheckBox" fmlaLink="[2]서식선택_출력!$A$13" lockText="1" noThreeD="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CheckBox" fmlaLink="[2]서식선택_출력!$A$14" lockText="1" noThreeD="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CheckBox" fmlaLink="[2]서식선택_출력!$A$15"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CheckBox" fmlaLink="[2]서식선택_출력!$A$16" lockText="1" noThreeD="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CheckBox" fmlaLink="[2]서식선택_출력!$A$17" lockText="1" noThreeD="1"/>
</file>

<file path=xl/ctrlProps/ctrlProp230.xml><?xml version="1.0" encoding="utf-8"?>
<formControlPr xmlns="http://schemas.microsoft.com/office/spreadsheetml/2009/9/main" objectType="CheckBox" fmlaLink="[2]서식선택_출력!$A$18" lockText="1" noThreeD="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CheckBox" fmlaLink="[2]서식선택_출력!$A$19" lockText="1" noThreeD="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CheckBox" fmlaLink="[2]서식선택_출력!$A$20" lockText="1" noThreeD="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CheckBox" fmlaLink="[2]서식선택_출력!$A$21" lockText="1" noThreeD="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CheckBox" fmlaLink="[2]서식선택_출력!$A$22" lockText="1" noThreeD="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CheckBox" fmlaLink="[2]서식선택_출력!$A$23" lockText="1" noThreeD="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CheckBox" fmlaLink="[2]서식선택_출력!$A$24" lockText="1" noThreeD="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CheckBox" fmlaLink="[2]서식선택_출력!$A$25" lockText="1" noThreeD="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CheckBox" fmlaLink="[2]서식선택_출력!$A$26" lockText="1" noThreeD="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CheckBox" fmlaLink="[2]서식선택_출력!$A$27" lockText="1" noThreeD="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CheckBox" fmlaLink="[2]서식선택_출력!$A$28" lockText="1" noThreeD="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CheckBox" fmlaLink="[2]서식선택_출력!$A$29" lockText="1" noThreeD="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CheckBox" fmlaLink="[2]서식선택_출력!$A$30" lockText="1" noThreeD="1"/>
</file>

<file path=xl/ctrlProps/ctrlProp255.xml><?xml version="1.0" encoding="utf-8"?>
<formControlPr xmlns="http://schemas.microsoft.com/office/spreadsheetml/2009/9/main" objectType="CheckBox" fmlaLink="[2]서식선택_출력!$A$31" lockText="1" noThreeD="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CheckBox" fmlaLink="[2]서식선택_출력!$A$32" lockText="1" noThreeD="1"/>
</file>

<file path=xl/ctrlProps/ctrlProp258.xml><?xml version="1.0" encoding="utf-8"?>
<formControlPr xmlns="http://schemas.microsoft.com/office/spreadsheetml/2009/9/main" objectType="CheckBox" fmlaLink="[2]서식선택_출력!$A$33" lockText="1" noThreeD="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CheckBox" fmlaLink="[2]서식선택_출력!$A$34" lockText="1" noThreeD="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CheckBox" fmlaLink="[2]서식선택_출력!$A$35" lockText="1" noThreeD="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CheckBox" fmlaLink="[2]서식선택_출력!$A$36" lockText="1" noThreeD="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CheckBox" fmlaLink="[2]서식선택_출력!$A$37" lockText="1" noThreeD="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CheckBox" fmlaLink="[2]서식선택_출력!$A$38" lockText="1" noThreeD="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CheckBox" fmlaLink="[2]서식선택_출력!$A$39" lockText="1" noThreeD="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CheckBox" fmlaLink="[2]서식선택_출력!$A$40" lockText="1" noThreeD="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CheckBox" fmlaLink="[2]서식선택_출력!$A$41" lockText="1" noThreeD="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CheckBox" fmlaLink="[2]서식선택_출력!$A$42" lockText="1" noThreeD="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CheckBox" fmlaLink="[2]서식선택_출력!$A$43" lockText="1" noThreeD="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CheckBox" fmlaLink="[2]서식선택_출력!$A$44" lockText="1" noThreeD="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CheckBox" fmlaLink="[2]서식선택_출력!$A$45" lockText="1" noThreeD="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CheckBox" fmlaLink="[2]서식선택_출력!$A$46" lockText="1" noThreeD="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CheckBox" fmlaLink="[2]서식선택_출력!$A$47" lockText="1" noThreeD="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CheckBox" fmlaLink="[2]서식선택_출력!$A$48" lockText="1" noThreeD="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CheckBox" fmlaLink="[2]서식선택_출력!$A$49" lockText="1" noThreeD="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CheckBox" fmlaLink="[2]서식선택_출력!$A$50" lockText="1" noThreeD="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CheckBox" fmlaLink="[2]서식선택_출력!$A$51" lockText="1" noThreeD="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CheckBox" fmlaLink="[2]서식선택_출력!$A$52" lockText="1"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CheckBox" fmlaLink="[2]서식선택_출력!$A$53" lockText="1" noThreeD="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CheckBox" fmlaLink="[2]서식선택_출력!$A$54" lockText="1" noThreeD="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CheckBox" fmlaLink="[2]서식선택_출력!$A$55" lockText="1" noThreeD="1"/>
</file>

<file path=xl/ctrlProps/ctrlProp303.xml><?xml version="1.0" encoding="utf-8"?>
<formControlPr xmlns="http://schemas.microsoft.com/office/spreadsheetml/2009/9/main" objectType="CheckBox" fmlaLink="[2]서식선택_출력!$A$56" lockText="1" noThreeD="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editAs="absolute">
    <xdr:from>
      <xdr:col>0</xdr:col>
      <xdr:colOff>393700</xdr:colOff>
      <xdr:row>4</xdr:row>
      <xdr:rowOff>264160</xdr:rowOff>
    </xdr:from>
    <xdr:to>
      <xdr:col>4</xdr:col>
      <xdr:colOff>777240</xdr:colOff>
      <xdr:row>19</xdr:row>
      <xdr:rowOff>198120</xdr:rowOff>
    </xdr:to>
    <xdr:sp macro="이동_계약방법안내" textlink="">
      <xdr:nvSpPr>
        <xdr:cNvPr id="4" name="hotGuideMethod">
          <a:extLst>
            <a:ext uri="{FF2B5EF4-FFF2-40B4-BE49-F238E27FC236}">
              <a16:creationId xmlns:a16="http://schemas.microsoft.com/office/drawing/2014/main" id="{00000000-0008-0000-0000-000004000000}"/>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5</xdr:col>
      <xdr:colOff>25400</xdr:colOff>
      <xdr:row>4</xdr:row>
      <xdr:rowOff>264160</xdr:rowOff>
    </xdr:from>
    <xdr:to>
      <xdr:col>10</xdr:col>
      <xdr:colOff>111760</xdr:colOff>
      <xdr:row>19</xdr:row>
      <xdr:rowOff>198120</xdr:rowOff>
    </xdr:to>
    <xdr:sp macro="이동_기초자료입력" textlink="">
      <xdr:nvSpPr>
        <xdr:cNvPr id="5" name="hotGuideInput">
          <a:extLst>
            <a:ext uri="{FF2B5EF4-FFF2-40B4-BE49-F238E27FC236}">
              <a16:creationId xmlns:a16="http://schemas.microsoft.com/office/drawing/2014/main" id="{00000000-0008-0000-0000-000005000000}"/>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10</xdr:col>
      <xdr:colOff>99060</xdr:colOff>
      <xdr:row>4</xdr:row>
      <xdr:rowOff>264160</xdr:rowOff>
    </xdr:from>
    <xdr:to>
      <xdr:col>15</xdr:col>
      <xdr:colOff>48260</xdr:colOff>
      <xdr:row>19</xdr:row>
      <xdr:rowOff>198120</xdr:rowOff>
    </xdr:to>
    <xdr:sp macro="이동_서식선택출력" textlink="">
      <xdr:nvSpPr>
        <xdr:cNvPr id="6" name="hotGuideOutput">
          <a:extLst>
            <a:ext uri="{FF2B5EF4-FFF2-40B4-BE49-F238E27FC236}">
              <a16:creationId xmlns:a16="http://schemas.microsoft.com/office/drawing/2014/main" id="{00000000-0008-0000-0000-000006000000}"/>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157" name="chkQuick_F-001" hidden="1">
              <a:extLst>
                <a:ext uri="{63B3BB69-23CF-44E3-9099-C40C66FF867C}">
                  <a14:compatExt spid="_x0000_s2157"/>
                </a:ext>
                <a:ext uri="{FF2B5EF4-FFF2-40B4-BE49-F238E27FC236}">
                  <a16:creationId xmlns:a16="http://schemas.microsoft.com/office/drawing/2014/main" id="{6BF7CED2-0C89-43D8-8E0C-8BCD75F90F1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158" name="btnQuickView_F-001" hidden="1">
              <a:extLst>
                <a:ext uri="{63B3BB69-23CF-44E3-9099-C40C66FF867C}">
                  <a14:compatExt spid="_x0000_s2158"/>
                </a:ext>
                <a:ext uri="{FF2B5EF4-FFF2-40B4-BE49-F238E27FC236}">
                  <a16:creationId xmlns:a16="http://schemas.microsoft.com/office/drawing/2014/main" id="{277B9EBF-3691-4D6D-AC26-874CAC4C1EB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159" name="chkQuick_F-002" hidden="1">
              <a:extLst>
                <a:ext uri="{63B3BB69-23CF-44E3-9099-C40C66FF867C}">
                  <a14:compatExt spid="_x0000_s2159"/>
                </a:ext>
                <a:ext uri="{FF2B5EF4-FFF2-40B4-BE49-F238E27FC236}">
                  <a16:creationId xmlns:a16="http://schemas.microsoft.com/office/drawing/2014/main" id="{CA5CB12F-064E-4E5A-933A-AC39F22F0BB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160" name="btnQuickView_F-002" hidden="1">
              <a:extLst>
                <a:ext uri="{63B3BB69-23CF-44E3-9099-C40C66FF867C}">
                  <a14:compatExt spid="_x0000_s2160"/>
                </a:ext>
                <a:ext uri="{FF2B5EF4-FFF2-40B4-BE49-F238E27FC236}">
                  <a16:creationId xmlns:a16="http://schemas.microsoft.com/office/drawing/2014/main" id="{7F1A6C30-1303-47AD-9B9D-CD6C3981F8E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161" name="chkQuick_F-003" hidden="1">
              <a:extLst>
                <a:ext uri="{63B3BB69-23CF-44E3-9099-C40C66FF867C}">
                  <a14:compatExt spid="_x0000_s2161"/>
                </a:ext>
                <a:ext uri="{FF2B5EF4-FFF2-40B4-BE49-F238E27FC236}">
                  <a16:creationId xmlns:a16="http://schemas.microsoft.com/office/drawing/2014/main" id="{94959351-F366-47B6-A798-657909AA752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162" name="btnQuickView_F-003" hidden="1">
              <a:extLst>
                <a:ext uri="{63B3BB69-23CF-44E3-9099-C40C66FF867C}">
                  <a14:compatExt spid="_x0000_s2162"/>
                </a:ext>
                <a:ext uri="{FF2B5EF4-FFF2-40B4-BE49-F238E27FC236}">
                  <a16:creationId xmlns:a16="http://schemas.microsoft.com/office/drawing/2014/main" id="{C7C4DEFD-FDB2-4E86-B3C2-9533DBCCC72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163" name="chkQuick_F-004" hidden="1">
              <a:extLst>
                <a:ext uri="{63B3BB69-23CF-44E3-9099-C40C66FF867C}">
                  <a14:compatExt spid="_x0000_s2163"/>
                </a:ext>
                <a:ext uri="{FF2B5EF4-FFF2-40B4-BE49-F238E27FC236}">
                  <a16:creationId xmlns:a16="http://schemas.microsoft.com/office/drawing/2014/main" id="{EC5020C0-91ED-4C73-B687-5A8033B145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164" name="btnQuickView_F-004" hidden="1">
              <a:extLst>
                <a:ext uri="{63B3BB69-23CF-44E3-9099-C40C66FF867C}">
                  <a14:compatExt spid="_x0000_s2164"/>
                </a:ext>
                <a:ext uri="{FF2B5EF4-FFF2-40B4-BE49-F238E27FC236}">
                  <a16:creationId xmlns:a16="http://schemas.microsoft.com/office/drawing/2014/main" id="{65437315-7008-41D2-9A07-E257E14420B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165" name="chkQuick_F-005" hidden="1">
              <a:extLst>
                <a:ext uri="{63B3BB69-23CF-44E3-9099-C40C66FF867C}">
                  <a14:compatExt spid="_x0000_s2165"/>
                </a:ext>
                <a:ext uri="{FF2B5EF4-FFF2-40B4-BE49-F238E27FC236}">
                  <a16:creationId xmlns:a16="http://schemas.microsoft.com/office/drawing/2014/main" id="{0560C301-F03E-43A5-A0F7-3274A92631E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166" name="btnQuickView_F-005" hidden="1">
              <a:extLst>
                <a:ext uri="{63B3BB69-23CF-44E3-9099-C40C66FF867C}">
                  <a14:compatExt spid="_x0000_s2166"/>
                </a:ext>
                <a:ext uri="{FF2B5EF4-FFF2-40B4-BE49-F238E27FC236}">
                  <a16:creationId xmlns:a16="http://schemas.microsoft.com/office/drawing/2014/main" id="{E3D2C645-7A31-4AC8-B20D-9A6DD818E67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167" name="chkQuick_F-006" hidden="1">
              <a:extLst>
                <a:ext uri="{63B3BB69-23CF-44E3-9099-C40C66FF867C}">
                  <a14:compatExt spid="_x0000_s2167"/>
                </a:ext>
                <a:ext uri="{FF2B5EF4-FFF2-40B4-BE49-F238E27FC236}">
                  <a16:creationId xmlns:a16="http://schemas.microsoft.com/office/drawing/2014/main" id="{DBC45EC0-A4DD-49BC-B7A3-216239FA1AF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168" name="btnQuickView_F-006" hidden="1">
              <a:extLst>
                <a:ext uri="{63B3BB69-23CF-44E3-9099-C40C66FF867C}">
                  <a14:compatExt spid="_x0000_s2168"/>
                </a:ext>
                <a:ext uri="{FF2B5EF4-FFF2-40B4-BE49-F238E27FC236}">
                  <a16:creationId xmlns:a16="http://schemas.microsoft.com/office/drawing/2014/main" id="{D354DC79-BC65-4BE1-96F4-FF61CD1AAA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169" name="chkQuick_F-007" hidden="1">
              <a:extLst>
                <a:ext uri="{63B3BB69-23CF-44E3-9099-C40C66FF867C}">
                  <a14:compatExt spid="_x0000_s2169"/>
                </a:ext>
                <a:ext uri="{FF2B5EF4-FFF2-40B4-BE49-F238E27FC236}">
                  <a16:creationId xmlns:a16="http://schemas.microsoft.com/office/drawing/2014/main" id="{84A4AA7C-ABB1-4CF7-B449-CAA4C54274D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170" name="btnQuickView_F-007" hidden="1">
              <a:extLst>
                <a:ext uri="{63B3BB69-23CF-44E3-9099-C40C66FF867C}">
                  <a14:compatExt spid="_x0000_s2170"/>
                </a:ext>
                <a:ext uri="{FF2B5EF4-FFF2-40B4-BE49-F238E27FC236}">
                  <a16:creationId xmlns:a16="http://schemas.microsoft.com/office/drawing/2014/main" id="{BF47F894-AC01-451E-B947-66F5B70C231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171" name="chkQuick_F-008" hidden="1">
              <a:extLst>
                <a:ext uri="{63B3BB69-23CF-44E3-9099-C40C66FF867C}">
                  <a14:compatExt spid="_x0000_s2171"/>
                </a:ext>
                <a:ext uri="{FF2B5EF4-FFF2-40B4-BE49-F238E27FC236}">
                  <a16:creationId xmlns:a16="http://schemas.microsoft.com/office/drawing/2014/main" id="{E806BBA4-32F8-4A00-9138-A8349D0B30F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172" name="btnQuickView_F-008" hidden="1">
              <a:extLst>
                <a:ext uri="{63B3BB69-23CF-44E3-9099-C40C66FF867C}">
                  <a14:compatExt spid="_x0000_s2172"/>
                </a:ext>
                <a:ext uri="{FF2B5EF4-FFF2-40B4-BE49-F238E27FC236}">
                  <a16:creationId xmlns:a16="http://schemas.microsoft.com/office/drawing/2014/main" id="{90F0D828-2207-474D-A733-2D992625C64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173" name="chkQuick_F-009" hidden="1">
              <a:extLst>
                <a:ext uri="{63B3BB69-23CF-44E3-9099-C40C66FF867C}">
                  <a14:compatExt spid="_x0000_s2173"/>
                </a:ext>
                <a:ext uri="{FF2B5EF4-FFF2-40B4-BE49-F238E27FC236}">
                  <a16:creationId xmlns:a16="http://schemas.microsoft.com/office/drawing/2014/main" id="{57B09741-ACF8-4E45-BCE1-43E1D001EF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174" name="btnQuickView_F-009" hidden="1">
              <a:extLst>
                <a:ext uri="{63B3BB69-23CF-44E3-9099-C40C66FF867C}">
                  <a14:compatExt spid="_x0000_s2174"/>
                </a:ext>
                <a:ext uri="{FF2B5EF4-FFF2-40B4-BE49-F238E27FC236}">
                  <a16:creationId xmlns:a16="http://schemas.microsoft.com/office/drawing/2014/main" id="{89BEA7B5-00E1-44E5-B4F4-D9E5DBE6D0E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175" name="chkQuick_F-010" hidden="1">
              <a:extLst>
                <a:ext uri="{63B3BB69-23CF-44E3-9099-C40C66FF867C}">
                  <a14:compatExt spid="_x0000_s2175"/>
                </a:ext>
                <a:ext uri="{FF2B5EF4-FFF2-40B4-BE49-F238E27FC236}">
                  <a16:creationId xmlns:a16="http://schemas.microsoft.com/office/drawing/2014/main" id="{CE0EF6C0-2D5D-45D4-8DD4-905FF8C8CF3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176" name="btnQuickView_F-010" hidden="1">
              <a:extLst>
                <a:ext uri="{63B3BB69-23CF-44E3-9099-C40C66FF867C}">
                  <a14:compatExt spid="_x0000_s2176"/>
                </a:ext>
                <a:ext uri="{FF2B5EF4-FFF2-40B4-BE49-F238E27FC236}">
                  <a16:creationId xmlns:a16="http://schemas.microsoft.com/office/drawing/2014/main" id="{D915A400-863C-4723-B77A-47EC9DB276C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177" name="chkQuick_F-011" hidden="1">
              <a:extLst>
                <a:ext uri="{63B3BB69-23CF-44E3-9099-C40C66FF867C}">
                  <a14:compatExt spid="_x0000_s2177"/>
                </a:ext>
                <a:ext uri="{FF2B5EF4-FFF2-40B4-BE49-F238E27FC236}">
                  <a16:creationId xmlns:a16="http://schemas.microsoft.com/office/drawing/2014/main" id="{606E6502-E1FE-48A8-BADD-433A6FFBB4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178" name="btnQuickView_F-011" hidden="1">
              <a:extLst>
                <a:ext uri="{63B3BB69-23CF-44E3-9099-C40C66FF867C}">
                  <a14:compatExt spid="_x0000_s2178"/>
                </a:ext>
                <a:ext uri="{FF2B5EF4-FFF2-40B4-BE49-F238E27FC236}">
                  <a16:creationId xmlns:a16="http://schemas.microsoft.com/office/drawing/2014/main" id="{6A3DB197-7AAD-4771-ADDB-0FBD60584E2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179" name="chkQuick_F-012" hidden="1">
              <a:extLst>
                <a:ext uri="{63B3BB69-23CF-44E3-9099-C40C66FF867C}">
                  <a14:compatExt spid="_x0000_s2179"/>
                </a:ext>
                <a:ext uri="{FF2B5EF4-FFF2-40B4-BE49-F238E27FC236}">
                  <a16:creationId xmlns:a16="http://schemas.microsoft.com/office/drawing/2014/main" id="{B72AF231-90FE-4C07-BA6E-4C853DD319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180" name="btnQuickView_F-012" hidden="1">
              <a:extLst>
                <a:ext uri="{63B3BB69-23CF-44E3-9099-C40C66FF867C}">
                  <a14:compatExt spid="_x0000_s2180"/>
                </a:ext>
                <a:ext uri="{FF2B5EF4-FFF2-40B4-BE49-F238E27FC236}">
                  <a16:creationId xmlns:a16="http://schemas.microsoft.com/office/drawing/2014/main" id="{B0B261C8-3104-469F-9D46-9D6B23C9110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181" name="chkQuick_F-013" hidden="1">
              <a:extLst>
                <a:ext uri="{63B3BB69-23CF-44E3-9099-C40C66FF867C}">
                  <a14:compatExt spid="_x0000_s2181"/>
                </a:ext>
                <a:ext uri="{FF2B5EF4-FFF2-40B4-BE49-F238E27FC236}">
                  <a16:creationId xmlns:a16="http://schemas.microsoft.com/office/drawing/2014/main" id="{4CD443A3-8D7D-42DB-A1E6-F865ABEAFC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182" name="chkQuick_F-014" hidden="1">
              <a:extLst>
                <a:ext uri="{63B3BB69-23CF-44E3-9099-C40C66FF867C}">
                  <a14:compatExt spid="_x0000_s2182"/>
                </a:ext>
                <a:ext uri="{FF2B5EF4-FFF2-40B4-BE49-F238E27FC236}">
                  <a16:creationId xmlns:a16="http://schemas.microsoft.com/office/drawing/2014/main" id="{FE8FE808-1101-46D7-88F7-B43910F5FC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183" name="btnQuickView_F-014" hidden="1">
              <a:extLst>
                <a:ext uri="{63B3BB69-23CF-44E3-9099-C40C66FF867C}">
                  <a14:compatExt spid="_x0000_s2183"/>
                </a:ext>
                <a:ext uri="{FF2B5EF4-FFF2-40B4-BE49-F238E27FC236}">
                  <a16:creationId xmlns:a16="http://schemas.microsoft.com/office/drawing/2014/main" id="{72FA197C-0FE3-44D4-A735-4EE8CA1B4DA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184" name="chkQuick_F-015" hidden="1">
              <a:extLst>
                <a:ext uri="{63B3BB69-23CF-44E3-9099-C40C66FF867C}">
                  <a14:compatExt spid="_x0000_s2184"/>
                </a:ext>
                <a:ext uri="{FF2B5EF4-FFF2-40B4-BE49-F238E27FC236}">
                  <a16:creationId xmlns:a16="http://schemas.microsoft.com/office/drawing/2014/main" id="{C3FEB262-2770-4B6E-ADDA-A495FEDC66D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185" name="btnQuickView_F-015" hidden="1">
              <a:extLst>
                <a:ext uri="{63B3BB69-23CF-44E3-9099-C40C66FF867C}">
                  <a14:compatExt spid="_x0000_s2185"/>
                </a:ext>
                <a:ext uri="{FF2B5EF4-FFF2-40B4-BE49-F238E27FC236}">
                  <a16:creationId xmlns:a16="http://schemas.microsoft.com/office/drawing/2014/main" id="{FC01BD54-2C3D-4862-BBD2-466F53A51DC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186" name="chkQuick_F-016" hidden="1">
              <a:extLst>
                <a:ext uri="{63B3BB69-23CF-44E3-9099-C40C66FF867C}">
                  <a14:compatExt spid="_x0000_s2186"/>
                </a:ext>
                <a:ext uri="{FF2B5EF4-FFF2-40B4-BE49-F238E27FC236}">
                  <a16:creationId xmlns:a16="http://schemas.microsoft.com/office/drawing/2014/main" id="{DAACD96A-0DF9-453F-A55E-20EABF1542A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187" name="btnQuickView_F-016" hidden="1">
              <a:extLst>
                <a:ext uri="{63B3BB69-23CF-44E3-9099-C40C66FF867C}">
                  <a14:compatExt spid="_x0000_s2187"/>
                </a:ext>
                <a:ext uri="{FF2B5EF4-FFF2-40B4-BE49-F238E27FC236}">
                  <a16:creationId xmlns:a16="http://schemas.microsoft.com/office/drawing/2014/main" id="{8C87516E-4C81-4963-B40C-42129010D0F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188" name="chkQuick_F-017" hidden="1">
              <a:extLst>
                <a:ext uri="{63B3BB69-23CF-44E3-9099-C40C66FF867C}">
                  <a14:compatExt spid="_x0000_s2188"/>
                </a:ext>
                <a:ext uri="{FF2B5EF4-FFF2-40B4-BE49-F238E27FC236}">
                  <a16:creationId xmlns:a16="http://schemas.microsoft.com/office/drawing/2014/main" id="{819FDC87-D837-4C08-96F4-D119D7F650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189" name="btnQuickView_F-017" hidden="1">
              <a:extLst>
                <a:ext uri="{63B3BB69-23CF-44E3-9099-C40C66FF867C}">
                  <a14:compatExt spid="_x0000_s2189"/>
                </a:ext>
                <a:ext uri="{FF2B5EF4-FFF2-40B4-BE49-F238E27FC236}">
                  <a16:creationId xmlns:a16="http://schemas.microsoft.com/office/drawing/2014/main" id="{787305C6-60DF-453F-9100-23C51045986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190" name="chkQuick_F-018" hidden="1">
              <a:extLst>
                <a:ext uri="{63B3BB69-23CF-44E3-9099-C40C66FF867C}">
                  <a14:compatExt spid="_x0000_s2190"/>
                </a:ext>
                <a:ext uri="{FF2B5EF4-FFF2-40B4-BE49-F238E27FC236}">
                  <a16:creationId xmlns:a16="http://schemas.microsoft.com/office/drawing/2014/main" id="{6E63CC92-4F45-4132-8621-69FFC5E3C4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191" name="btnQuickView_F-018" hidden="1">
              <a:extLst>
                <a:ext uri="{63B3BB69-23CF-44E3-9099-C40C66FF867C}">
                  <a14:compatExt spid="_x0000_s2191"/>
                </a:ext>
                <a:ext uri="{FF2B5EF4-FFF2-40B4-BE49-F238E27FC236}">
                  <a16:creationId xmlns:a16="http://schemas.microsoft.com/office/drawing/2014/main" id="{4A9F7229-E713-415A-BA0B-2D515042435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192" name="chkQuick_F-019" hidden="1">
              <a:extLst>
                <a:ext uri="{63B3BB69-23CF-44E3-9099-C40C66FF867C}">
                  <a14:compatExt spid="_x0000_s2192"/>
                </a:ext>
                <a:ext uri="{FF2B5EF4-FFF2-40B4-BE49-F238E27FC236}">
                  <a16:creationId xmlns:a16="http://schemas.microsoft.com/office/drawing/2014/main" id="{DBF6D4DA-2B14-49FE-B8C2-67F542D3CC6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193" name="btnQuickView_F-019" hidden="1">
              <a:extLst>
                <a:ext uri="{63B3BB69-23CF-44E3-9099-C40C66FF867C}">
                  <a14:compatExt spid="_x0000_s2193"/>
                </a:ext>
                <a:ext uri="{FF2B5EF4-FFF2-40B4-BE49-F238E27FC236}">
                  <a16:creationId xmlns:a16="http://schemas.microsoft.com/office/drawing/2014/main" id="{3B1529BA-8B65-4A01-ACD6-C36DDBF93D3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194" name="chkQuick_F-020" hidden="1">
              <a:extLst>
                <a:ext uri="{63B3BB69-23CF-44E3-9099-C40C66FF867C}">
                  <a14:compatExt spid="_x0000_s2194"/>
                </a:ext>
                <a:ext uri="{FF2B5EF4-FFF2-40B4-BE49-F238E27FC236}">
                  <a16:creationId xmlns:a16="http://schemas.microsoft.com/office/drawing/2014/main" id="{BDB37943-5E13-44C4-8520-6BDEA03129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195" name="btnQuickView_F-020" hidden="1">
              <a:extLst>
                <a:ext uri="{63B3BB69-23CF-44E3-9099-C40C66FF867C}">
                  <a14:compatExt spid="_x0000_s2195"/>
                </a:ext>
                <a:ext uri="{FF2B5EF4-FFF2-40B4-BE49-F238E27FC236}">
                  <a16:creationId xmlns:a16="http://schemas.microsoft.com/office/drawing/2014/main" id="{38CF3FE3-E008-4FE5-AACF-8074F0541B8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196" name="chkQuick_F-021" hidden="1">
              <a:extLst>
                <a:ext uri="{63B3BB69-23CF-44E3-9099-C40C66FF867C}">
                  <a14:compatExt spid="_x0000_s2196"/>
                </a:ext>
                <a:ext uri="{FF2B5EF4-FFF2-40B4-BE49-F238E27FC236}">
                  <a16:creationId xmlns:a16="http://schemas.microsoft.com/office/drawing/2014/main" id="{3CBFCF5B-80FD-47A0-B773-7545F4B895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197" name="btnQuickView_F-021" hidden="1">
              <a:extLst>
                <a:ext uri="{63B3BB69-23CF-44E3-9099-C40C66FF867C}">
                  <a14:compatExt spid="_x0000_s2197"/>
                </a:ext>
                <a:ext uri="{FF2B5EF4-FFF2-40B4-BE49-F238E27FC236}">
                  <a16:creationId xmlns:a16="http://schemas.microsoft.com/office/drawing/2014/main" id="{02F059A2-564A-414C-838F-B72AC05525F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198" name="chkQuick_F-022" hidden="1">
              <a:extLst>
                <a:ext uri="{63B3BB69-23CF-44E3-9099-C40C66FF867C}">
                  <a14:compatExt spid="_x0000_s2198"/>
                </a:ext>
                <a:ext uri="{FF2B5EF4-FFF2-40B4-BE49-F238E27FC236}">
                  <a16:creationId xmlns:a16="http://schemas.microsoft.com/office/drawing/2014/main" id="{DC885D31-107D-42BD-9531-8F8ECB0DD2F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99" name="btnQuickView_F-022" hidden="1">
              <a:extLst>
                <a:ext uri="{63B3BB69-23CF-44E3-9099-C40C66FF867C}">
                  <a14:compatExt spid="_x0000_s2199"/>
                </a:ext>
                <a:ext uri="{FF2B5EF4-FFF2-40B4-BE49-F238E27FC236}">
                  <a16:creationId xmlns:a16="http://schemas.microsoft.com/office/drawing/2014/main" id="{79D77D19-2564-4695-AFC7-5B662CACC9D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00" name="chkQuick_F-023" hidden="1">
              <a:extLst>
                <a:ext uri="{63B3BB69-23CF-44E3-9099-C40C66FF867C}">
                  <a14:compatExt spid="_x0000_s2200"/>
                </a:ext>
                <a:ext uri="{FF2B5EF4-FFF2-40B4-BE49-F238E27FC236}">
                  <a16:creationId xmlns:a16="http://schemas.microsoft.com/office/drawing/2014/main" id="{D7BCF6BE-2A43-49DE-A8FF-952F3D9871F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01" name="btnQuickView_F-023" hidden="1">
              <a:extLst>
                <a:ext uri="{63B3BB69-23CF-44E3-9099-C40C66FF867C}">
                  <a14:compatExt spid="_x0000_s2201"/>
                </a:ext>
                <a:ext uri="{FF2B5EF4-FFF2-40B4-BE49-F238E27FC236}">
                  <a16:creationId xmlns:a16="http://schemas.microsoft.com/office/drawing/2014/main" id="{F9FF82E8-E40D-454A-8F70-272F9E4C654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02" name="chkQuick_F-024" hidden="1">
              <a:extLst>
                <a:ext uri="{63B3BB69-23CF-44E3-9099-C40C66FF867C}">
                  <a14:compatExt spid="_x0000_s2202"/>
                </a:ext>
                <a:ext uri="{FF2B5EF4-FFF2-40B4-BE49-F238E27FC236}">
                  <a16:creationId xmlns:a16="http://schemas.microsoft.com/office/drawing/2014/main" id="{303F1717-C118-4F3E-9328-21BA31D578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03" name="btnQuickView_F-024" hidden="1">
              <a:extLst>
                <a:ext uri="{63B3BB69-23CF-44E3-9099-C40C66FF867C}">
                  <a14:compatExt spid="_x0000_s2203"/>
                </a:ext>
                <a:ext uri="{FF2B5EF4-FFF2-40B4-BE49-F238E27FC236}">
                  <a16:creationId xmlns:a16="http://schemas.microsoft.com/office/drawing/2014/main" id="{C0D80AD1-AEE5-4DC0-B8AA-2219ABE1367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204" name="chkQuick_F-025" hidden="1">
              <a:extLst>
                <a:ext uri="{63B3BB69-23CF-44E3-9099-C40C66FF867C}">
                  <a14:compatExt spid="_x0000_s2204"/>
                </a:ext>
                <a:ext uri="{FF2B5EF4-FFF2-40B4-BE49-F238E27FC236}">
                  <a16:creationId xmlns:a16="http://schemas.microsoft.com/office/drawing/2014/main" id="{E8F32487-EA90-4943-856F-B264CFF1F7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205" name="btnQuickView_F-025" hidden="1">
              <a:extLst>
                <a:ext uri="{63B3BB69-23CF-44E3-9099-C40C66FF867C}">
                  <a14:compatExt spid="_x0000_s2205"/>
                </a:ext>
                <a:ext uri="{FF2B5EF4-FFF2-40B4-BE49-F238E27FC236}">
                  <a16:creationId xmlns:a16="http://schemas.microsoft.com/office/drawing/2014/main" id="{2A75F49E-4A29-4278-99A1-C9D9E42D1FD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206" name="chkQuick_F-026" hidden="1">
              <a:extLst>
                <a:ext uri="{63B3BB69-23CF-44E3-9099-C40C66FF867C}">
                  <a14:compatExt spid="_x0000_s2206"/>
                </a:ext>
                <a:ext uri="{FF2B5EF4-FFF2-40B4-BE49-F238E27FC236}">
                  <a16:creationId xmlns:a16="http://schemas.microsoft.com/office/drawing/2014/main" id="{991786CB-15A5-4F59-B395-22E733E244F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207" name="chkQuick_F-027" hidden="1">
              <a:extLst>
                <a:ext uri="{63B3BB69-23CF-44E3-9099-C40C66FF867C}">
                  <a14:compatExt spid="_x0000_s2207"/>
                </a:ext>
                <a:ext uri="{FF2B5EF4-FFF2-40B4-BE49-F238E27FC236}">
                  <a16:creationId xmlns:a16="http://schemas.microsoft.com/office/drawing/2014/main" id="{D761A7AF-D363-4BFA-A932-F8BCE167BD6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208" name="btnQuickView_F-027" hidden="1">
              <a:extLst>
                <a:ext uri="{63B3BB69-23CF-44E3-9099-C40C66FF867C}">
                  <a14:compatExt spid="_x0000_s2208"/>
                </a:ext>
                <a:ext uri="{FF2B5EF4-FFF2-40B4-BE49-F238E27FC236}">
                  <a16:creationId xmlns:a16="http://schemas.microsoft.com/office/drawing/2014/main" id="{0E44446E-C84B-4502-A49C-9359DC4ED4B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209" name="chkQuick_F-028" hidden="1">
              <a:extLst>
                <a:ext uri="{63B3BB69-23CF-44E3-9099-C40C66FF867C}">
                  <a14:compatExt spid="_x0000_s2209"/>
                </a:ext>
                <a:ext uri="{FF2B5EF4-FFF2-40B4-BE49-F238E27FC236}">
                  <a16:creationId xmlns:a16="http://schemas.microsoft.com/office/drawing/2014/main" id="{DDDAB641-2BCB-439C-B414-9DB953FE93D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210" name="chkQuick_F-029" hidden="1">
              <a:extLst>
                <a:ext uri="{63B3BB69-23CF-44E3-9099-C40C66FF867C}">
                  <a14:compatExt spid="_x0000_s2210"/>
                </a:ext>
                <a:ext uri="{FF2B5EF4-FFF2-40B4-BE49-F238E27FC236}">
                  <a16:creationId xmlns:a16="http://schemas.microsoft.com/office/drawing/2014/main" id="{CB4036AE-805F-43EE-A8B7-599339C75B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211" name="btnQuickView_F-029" hidden="1">
              <a:extLst>
                <a:ext uri="{63B3BB69-23CF-44E3-9099-C40C66FF867C}">
                  <a14:compatExt spid="_x0000_s2211"/>
                </a:ext>
                <a:ext uri="{FF2B5EF4-FFF2-40B4-BE49-F238E27FC236}">
                  <a16:creationId xmlns:a16="http://schemas.microsoft.com/office/drawing/2014/main" id="{E9297082-EB3A-4A6C-AC19-748705E330D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212" name="chkQuick_F-030" hidden="1">
              <a:extLst>
                <a:ext uri="{63B3BB69-23CF-44E3-9099-C40C66FF867C}">
                  <a14:compatExt spid="_x0000_s2212"/>
                </a:ext>
                <a:ext uri="{FF2B5EF4-FFF2-40B4-BE49-F238E27FC236}">
                  <a16:creationId xmlns:a16="http://schemas.microsoft.com/office/drawing/2014/main" id="{482AAC4B-CC0A-4A2D-AD0C-FF799360C28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213" name="btnQuickView_F-030" hidden="1">
              <a:extLst>
                <a:ext uri="{63B3BB69-23CF-44E3-9099-C40C66FF867C}">
                  <a14:compatExt spid="_x0000_s2213"/>
                </a:ext>
                <a:ext uri="{FF2B5EF4-FFF2-40B4-BE49-F238E27FC236}">
                  <a16:creationId xmlns:a16="http://schemas.microsoft.com/office/drawing/2014/main" id="{2274BB90-F0C3-4908-AC86-AB4544647D2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214" name="chkQuick_F-031" hidden="1">
              <a:extLst>
                <a:ext uri="{63B3BB69-23CF-44E3-9099-C40C66FF867C}">
                  <a14:compatExt spid="_x0000_s2214"/>
                </a:ext>
                <a:ext uri="{FF2B5EF4-FFF2-40B4-BE49-F238E27FC236}">
                  <a16:creationId xmlns:a16="http://schemas.microsoft.com/office/drawing/2014/main" id="{8A796DAB-D5F4-4944-B729-3C10413EAB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215" name="btnQuickView_F-031" hidden="1">
              <a:extLst>
                <a:ext uri="{63B3BB69-23CF-44E3-9099-C40C66FF867C}">
                  <a14:compatExt spid="_x0000_s2215"/>
                </a:ext>
                <a:ext uri="{FF2B5EF4-FFF2-40B4-BE49-F238E27FC236}">
                  <a16:creationId xmlns:a16="http://schemas.microsoft.com/office/drawing/2014/main" id="{C8FD027B-9388-4751-87A9-63537DA7F14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216" name="chkQuick_F-032" hidden="1">
              <a:extLst>
                <a:ext uri="{63B3BB69-23CF-44E3-9099-C40C66FF867C}">
                  <a14:compatExt spid="_x0000_s2216"/>
                </a:ext>
                <a:ext uri="{FF2B5EF4-FFF2-40B4-BE49-F238E27FC236}">
                  <a16:creationId xmlns:a16="http://schemas.microsoft.com/office/drawing/2014/main" id="{2BEB3517-D499-4A03-9572-D50C0B89E98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217" name="btnQuickView_F-032" hidden="1">
              <a:extLst>
                <a:ext uri="{63B3BB69-23CF-44E3-9099-C40C66FF867C}">
                  <a14:compatExt spid="_x0000_s2217"/>
                </a:ext>
                <a:ext uri="{FF2B5EF4-FFF2-40B4-BE49-F238E27FC236}">
                  <a16:creationId xmlns:a16="http://schemas.microsoft.com/office/drawing/2014/main" id="{628D39C5-DE56-43ED-8F25-D4DA06B40B2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218" name="chkQuick_F-033" hidden="1">
              <a:extLst>
                <a:ext uri="{63B3BB69-23CF-44E3-9099-C40C66FF867C}">
                  <a14:compatExt spid="_x0000_s2218"/>
                </a:ext>
                <a:ext uri="{FF2B5EF4-FFF2-40B4-BE49-F238E27FC236}">
                  <a16:creationId xmlns:a16="http://schemas.microsoft.com/office/drawing/2014/main" id="{8D3016AC-BF31-487D-AB89-12FE6C087C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219" name="btnQuickView_F-033" hidden="1">
              <a:extLst>
                <a:ext uri="{63B3BB69-23CF-44E3-9099-C40C66FF867C}">
                  <a14:compatExt spid="_x0000_s2219"/>
                </a:ext>
                <a:ext uri="{FF2B5EF4-FFF2-40B4-BE49-F238E27FC236}">
                  <a16:creationId xmlns:a16="http://schemas.microsoft.com/office/drawing/2014/main" id="{71A76D72-EF51-4D47-B40F-2C71D7AC39E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220" name="chkQuick_F-034" hidden="1">
              <a:extLst>
                <a:ext uri="{63B3BB69-23CF-44E3-9099-C40C66FF867C}">
                  <a14:compatExt spid="_x0000_s2220"/>
                </a:ext>
                <a:ext uri="{FF2B5EF4-FFF2-40B4-BE49-F238E27FC236}">
                  <a16:creationId xmlns:a16="http://schemas.microsoft.com/office/drawing/2014/main" id="{226F489C-CFD7-4DB6-BD1E-BDA8FC18407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221" name="btnQuickView_F-034" hidden="1">
              <a:extLst>
                <a:ext uri="{63B3BB69-23CF-44E3-9099-C40C66FF867C}">
                  <a14:compatExt spid="_x0000_s2221"/>
                </a:ext>
                <a:ext uri="{FF2B5EF4-FFF2-40B4-BE49-F238E27FC236}">
                  <a16:creationId xmlns:a16="http://schemas.microsoft.com/office/drawing/2014/main" id="{8E4CB07D-B8E5-4862-BF09-A1185214D9C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222" name="chkQuick_F-035" hidden="1">
              <a:extLst>
                <a:ext uri="{63B3BB69-23CF-44E3-9099-C40C66FF867C}">
                  <a14:compatExt spid="_x0000_s2222"/>
                </a:ext>
                <a:ext uri="{FF2B5EF4-FFF2-40B4-BE49-F238E27FC236}">
                  <a16:creationId xmlns:a16="http://schemas.microsoft.com/office/drawing/2014/main" id="{A399B165-3062-4629-AEFC-0A740FE859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223" name="btnQuickView_F-035" hidden="1">
              <a:extLst>
                <a:ext uri="{63B3BB69-23CF-44E3-9099-C40C66FF867C}">
                  <a14:compatExt spid="_x0000_s2223"/>
                </a:ext>
                <a:ext uri="{FF2B5EF4-FFF2-40B4-BE49-F238E27FC236}">
                  <a16:creationId xmlns:a16="http://schemas.microsoft.com/office/drawing/2014/main" id="{356F49F0-3E4B-42B3-8E23-C1AC5E2B1BA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224" name="chkQuick_F-036" hidden="1">
              <a:extLst>
                <a:ext uri="{63B3BB69-23CF-44E3-9099-C40C66FF867C}">
                  <a14:compatExt spid="_x0000_s2224"/>
                </a:ext>
                <a:ext uri="{FF2B5EF4-FFF2-40B4-BE49-F238E27FC236}">
                  <a16:creationId xmlns:a16="http://schemas.microsoft.com/office/drawing/2014/main" id="{2CD68510-842B-48FE-AC1E-F980F8309CF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225" name="btnQuickView_F-036" hidden="1">
              <a:extLst>
                <a:ext uri="{63B3BB69-23CF-44E3-9099-C40C66FF867C}">
                  <a14:compatExt spid="_x0000_s2225"/>
                </a:ext>
                <a:ext uri="{FF2B5EF4-FFF2-40B4-BE49-F238E27FC236}">
                  <a16:creationId xmlns:a16="http://schemas.microsoft.com/office/drawing/2014/main" id="{D38EEBAB-A708-44D0-AE9B-7E2F96A8754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226" name="chkQuick_F-037" hidden="1">
              <a:extLst>
                <a:ext uri="{63B3BB69-23CF-44E3-9099-C40C66FF867C}">
                  <a14:compatExt spid="_x0000_s2226"/>
                </a:ext>
                <a:ext uri="{FF2B5EF4-FFF2-40B4-BE49-F238E27FC236}">
                  <a16:creationId xmlns:a16="http://schemas.microsoft.com/office/drawing/2014/main" id="{376E5BC0-708D-4B52-B3A2-876010359DA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227" name="btnQuickView_F-037" hidden="1">
              <a:extLst>
                <a:ext uri="{63B3BB69-23CF-44E3-9099-C40C66FF867C}">
                  <a14:compatExt spid="_x0000_s2227"/>
                </a:ext>
                <a:ext uri="{FF2B5EF4-FFF2-40B4-BE49-F238E27FC236}">
                  <a16:creationId xmlns:a16="http://schemas.microsoft.com/office/drawing/2014/main" id="{727B408D-BEFE-4C7C-9C9C-ABC15B6C15F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228" name="chkQuick_F-038" hidden="1">
              <a:extLst>
                <a:ext uri="{63B3BB69-23CF-44E3-9099-C40C66FF867C}">
                  <a14:compatExt spid="_x0000_s2228"/>
                </a:ext>
                <a:ext uri="{FF2B5EF4-FFF2-40B4-BE49-F238E27FC236}">
                  <a16:creationId xmlns:a16="http://schemas.microsoft.com/office/drawing/2014/main" id="{3EF0222E-19E4-46A8-931B-CD21964E46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229" name="btnQuickView_F-038" hidden="1">
              <a:extLst>
                <a:ext uri="{63B3BB69-23CF-44E3-9099-C40C66FF867C}">
                  <a14:compatExt spid="_x0000_s2229"/>
                </a:ext>
                <a:ext uri="{FF2B5EF4-FFF2-40B4-BE49-F238E27FC236}">
                  <a16:creationId xmlns:a16="http://schemas.microsoft.com/office/drawing/2014/main" id="{72E708E5-A9EC-4A63-9408-70910397411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230" name="chkQuick_F-039" hidden="1">
              <a:extLst>
                <a:ext uri="{63B3BB69-23CF-44E3-9099-C40C66FF867C}">
                  <a14:compatExt spid="_x0000_s2230"/>
                </a:ext>
                <a:ext uri="{FF2B5EF4-FFF2-40B4-BE49-F238E27FC236}">
                  <a16:creationId xmlns:a16="http://schemas.microsoft.com/office/drawing/2014/main" id="{7EB48280-30DE-470E-B8E7-EC6546283D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231" name="btnQuickView_F-039" hidden="1">
              <a:extLst>
                <a:ext uri="{63B3BB69-23CF-44E3-9099-C40C66FF867C}">
                  <a14:compatExt spid="_x0000_s2231"/>
                </a:ext>
                <a:ext uri="{FF2B5EF4-FFF2-40B4-BE49-F238E27FC236}">
                  <a16:creationId xmlns:a16="http://schemas.microsoft.com/office/drawing/2014/main" id="{5044D27A-AE7B-49A1-B371-A60E094BBF4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232" name="chkQuick_F-040" hidden="1">
              <a:extLst>
                <a:ext uri="{63B3BB69-23CF-44E3-9099-C40C66FF867C}">
                  <a14:compatExt spid="_x0000_s2232"/>
                </a:ext>
                <a:ext uri="{FF2B5EF4-FFF2-40B4-BE49-F238E27FC236}">
                  <a16:creationId xmlns:a16="http://schemas.microsoft.com/office/drawing/2014/main" id="{2D4BDC9C-C08B-4934-8BF7-B22F118E0C0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233" name="btnQuickView_F-040" hidden="1">
              <a:extLst>
                <a:ext uri="{63B3BB69-23CF-44E3-9099-C40C66FF867C}">
                  <a14:compatExt spid="_x0000_s2233"/>
                </a:ext>
                <a:ext uri="{FF2B5EF4-FFF2-40B4-BE49-F238E27FC236}">
                  <a16:creationId xmlns:a16="http://schemas.microsoft.com/office/drawing/2014/main" id="{1960632F-82D1-4489-BD28-1FE8CF6CE3E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234" name="chkQuick_F-041" hidden="1">
              <a:extLst>
                <a:ext uri="{63B3BB69-23CF-44E3-9099-C40C66FF867C}">
                  <a14:compatExt spid="_x0000_s2234"/>
                </a:ext>
                <a:ext uri="{FF2B5EF4-FFF2-40B4-BE49-F238E27FC236}">
                  <a16:creationId xmlns:a16="http://schemas.microsoft.com/office/drawing/2014/main" id="{BC54E449-3495-4C69-9A39-5448AA4F4DA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235" name="btnQuickView_F-041" hidden="1">
              <a:extLst>
                <a:ext uri="{63B3BB69-23CF-44E3-9099-C40C66FF867C}">
                  <a14:compatExt spid="_x0000_s2235"/>
                </a:ext>
                <a:ext uri="{FF2B5EF4-FFF2-40B4-BE49-F238E27FC236}">
                  <a16:creationId xmlns:a16="http://schemas.microsoft.com/office/drawing/2014/main" id="{951F4F74-E5ED-45E7-9AE0-442C2434AA1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236" name="chkQuick_F-042" hidden="1">
              <a:extLst>
                <a:ext uri="{63B3BB69-23CF-44E3-9099-C40C66FF867C}">
                  <a14:compatExt spid="_x0000_s2236"/>
                </a:ext>
                <a:ext uri="{FF2B5EF4-FFF2-40B4-BE49-F238E27FC236}">
                  <a16:creationId xmlns:a16="http://schemas.microsoft.com/office/drawing/2014/main" id="{7C526D08-D8E8-4F9F-861E-56166651B5E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237" name="btnQuickView_F-042" hidden="1">
              <a:extLst>
                <a:ext uri="{63B3BB69-23CF-44E3-9099-C40C66FF867C}">
                  <a14:compatExt spid="_x0000_s2237"/>
                </a:ext>
                <a:ext uri="{FF2B5EF4-FFF2-40B4-BE49-F238E27FC236}">
                  <a16:creationId xmlns:a16="http://schemas.microsoft.com/office/drawing/2014/main" id="{C36DA673-CF35-4D9A-B908-FD640BDA4B1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238" name="chkQuick_F-043" hidden="1">
              <a:extLst>
                <a:ext uri="{63B3BB69-23CF-44E3-9099-C40C66FF867C}">
                  <a14:compatExt spid="_x0000_s2238"/>
                </a:ext>
                <a:ext uri="{FF2B5EF4-FFF2-40B4-BE49-F238E27FC236}">
                  <a16:creationId xmlns:a16="http://schemas.microsoft.com/office/drawing/2014/main" id="{62FAD5B2-2B22-4CE4-BC49-73FDE89C9F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239" name="btnQuickView_F-043" hidden="1">
              <a:extLst>
                <a:ext uri="{63B3BB69-23CF-44E3-9099-C40C66FF867C}">
                  <a14:compatExt spid="_x0000_s2239"/>
                </a:ext>
                <a:ext uri="{FF2B5EF4-FFF2-40B4-BE49-F238E27FC236}">
                  <a16:creationId xmlns:a16="http://schemas.microsoft.com/office/drawing/2014/main" id="{CACDCE6C-F9B4-4739-A21B-1D97B5CEBD7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240" name="chkQuick_F-044" hidden="1">
              <a:extLst>
                <a:ext uri="{63B3BB69-23CF-44E3-9099-C40C66FF867C}">
                  <a14:compatExt spid="_x0000_s2240"/>
                </a:ext>
                <a:ext uri="{FF2B5EF4-FFF2-40B4-BE49-F238E27FC236}">
                  <a16:creationId xmlns:a16="http://schemas.microsoft.com/office/drawing/2014/main" id="{FE88D0AB-8EAB-446E-9127-9B2C5D6C3C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241" name="btnQuickView_F-044" hidden="1">
              <a:extLst>
                <a:ext uri="{63B3BB69-23CF-44E3-9099-C40C66FF867C}">
                  <a14:compatExt spid="_x0000_s2241"/>
                </a:ext>
                <a:ext uri="{FF2B5EF4-FFF2-40B4-BE49-F238E27FC236}">
                  <a16:creationId xmlns:a16="http://schemas.microsoft.com/office/drawing/2014/main" id="{4D9979D6-5CDB-46EC-A50D-4CF417BED71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242" name="chkQuick_F-045" hidden="1">
              <a:extLst>
                <a:ext uri="{63B3BB69-23CF-44E3-9099-C40C66FF867C}">
                  <a14:compatExt spid="_x0000_s2242"/>
                </a:ext>
                <a:ext uri="{FF2B5EF4-FFF2-40B4-BE49-F238E27FC236}">
                  <a16:creationId xmlns:a16="http://schemas.microsoft.com/office/drawing/2014/main" id="{B20EE196-8D0C-4A16-B203-C056522061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243" name="btnQuickView_F-045" hidden="1">
              <a:extLst>
                <a:ext uri="{63B3BB69-23CF-44E3-9099-C40C66FF867C}">
                  <a14:compatExt spid="_x0000_s2243"/>
                </a:ext>
                <a:ext uri="{FF2B5EF4-FFF2-40B4-BE49-F238E27FC236}">
                  <a16:creationId xmlns:a16="http://schemas.microsoft.com/office/drawing/2014/main" id="{002A18B8-AA6A-447B-87BE-9A49B317F29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244" name="chkQuick_F-046" hidden="1">
              <a:extLst>
                <a:ext uri="{63B3BB69-23CF-44E3-9099-C40C66FF867C}">
                  <a14:compatExt spid="_x0000_s2244"/>
                </a:ext>
                <a:ext uri="{FF2B5EF4-FFF2-40B4-BE49-F238E27FC236}">
                  <a16:creationId xmlns:a16="http://schemas.microsoft.com/office/drawing/2014/main" id="{B206B2F7-4072-4E9A-A5E2-5892D30F6DE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245" name="btnQuickView_F-046" hidden="1">
              <a:extLst>
                <a:ext uri="{63B3BB69-23CF-44E3-9099-C40C66FF867C}">
                  <a14:compatExt spid="_x0000_s2245"/>
                </a:ext>
                <a:ext uri="{FF2B5EF4-FFF2-40B4-BE49-F238E27FC236}">
                  <a16:creationId xmlns:a16="http://schemas.microsoft.com/office/drawing/2014/main" id="{DBBC66D7-F3D0-4CFA-9A50-0AA6432DF98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246" name="chkQuick_F-047" hidden="1">
              <a:extLst>
                <a:ext uri="{63B3BB69-23CF-44E3-9099-C40C66FF867C}">
                  <a14:compatExt spid="_x0000_s2246"/>
                </a:ext>
                <a:ext uri="{FF2B5EF4-FFF2-40B4-BE49-F238E27FC236}">
                  <a16:creationId xmlns:a16="http://schemas.microsoft.com/office/drawing/2014/main" id="{7A1A1A10-1C8F-4278-9808-222334751E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247" name="btnQuickView_F-047" hidden="1">
              <a:extLst>
                <a:ext uri="{63B3BB69-23CF-44E3-9099-C40C66FF867C}">
                  <a14:compatExt spid="_x0000_s2247"/>
                </a:ext>
                <a:ext uri="{FF2B5EF4-FFF2-40B4-BE49-F238E27FC236}">
                  <a16:creationId xmlns:a16="http://schemas.microsoft.com/office/drawing/2014/main" id="{15D8A81F-5ECE-4500-A576-BF2754980FB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248" name="chkQuick_F-048" hidden="1">
              <a:extLst>
                <a:ext uri="{63B3BB69-23CF-44E3-9099-C40C66FF867C}">
                  <a14:compatExt spid="_x0000_s2248"/>
                </a:ext>
                <a:ext uri="{FF2B5EF4-FFF2-40B4-BE49-F238E27FC236}">
                  <a16:creationId xmlns:a16="http://schemas.microsoft.com/office/drawing/2014/main" id="{3DC974DE-C9AF-4D41-AC80-03664A4D4A2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249" name="btnQuickView_F-048" hidden="1">
              <a:extLst>
                <a:ext uri="{63B3BB69-23CF-44E3-9099-C40C66FF867C}">
                  <a14:compatExt spid="_x0000_s2249"/>
                </a:ext>
                <a:ext uri="{FF2B5EF4-FFF2-40B4-BE49-F238E27FC236}">
                  <a16:creationId xmlns:a16="http://schemas.microsoft.com/office/drawing/2014/main" id="{4D1174CC-4DB5-4FEC-A2A4-2C6373D0CDD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250" name="chkQuick_F-049" hidden="1">
              <a:extLst>
                <a:ext uri="{63B3BB69-23CF-44E3-9099-C40C66FF867C}">
                  <a14:compatExt spid="_x0000_s2250"/>
                </a:ext>
                <a:ext uri="{FF2B5EF4-FFF2-40B4-BE49-F238E27FC236}">
                  <a16:creationId xmlns:a16="http://schemas.microsoft.com/office/drawing/2014/main" id="{CC36ABBB-F107-41B2-89A3-426355B6D70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251" name="btnQuickView_F-049" hidden="1">
              <a:extLst>
                <a:ext uri="{63B3BB69-23CF-44E3-9099-C40C66FF867C}">
                  <a14:compatExt spid="_x0000_s2251"/>
                </a:ext>
                <a:ext uri="{FF2B5EF4-FFF2-40B4-BE49-F238E27FC236}">
                  <a16:creationId xmlns:a16="http://schemas.microsoft.com/office/drawing/2014/main" id="{9578E83A-E05A-4383-AFDE-BF5A6975DFD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252" name="chkQuick_F-050" hidden="1">
              <a:extLst>
                <a:ext uri="{63B3BB69-23CF-44E3-9099-C40C66FF867C}">
                  <a14:compatExt spid="_x0000_s2252"/>
                </a:ext>
                <a:ext uri="{FF2B5EF4-FFF2-40B4-BE49-F238E27FC236}">
                  <a16:creationId xmlns:a16="http://schemas.microsoft.com/office/drawing/2014/main" id="{B1C25300-9122-4662-8390-092F8B39150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253" name="btnQuickView_F-050" hidden="1">
              <a:extLst>
                <a:ext uri="{63B3BB69-23CF-44E3-9099-C40C66FF867C}">
                  <a14:compatExt spid="_x0000_s2253"/>
                </a:ext>
                <a:ext uri="{FF2B5EF4-FFF2-40B4-BE49-F238E27FC236}">
                  <a16:creationId xmlns:a16="http://schemas.microsoft.com/office/drawing/2014/main" id="{447106E4-033E-4395-8F97-BE2D9407BA3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254" name="chkQuick_F-051" hidden="1">
              <a:extLst>
                <a:ext uri="{63B3BB69-23CF-44E3-9099-C40C66FF867C}">
                  <a14:compatExt spid="_x0000_s2254"/>
                </a:ext>
                <a:ext uri="{FF2B5EF4-FFF2-40B4-BE49-F238E27FC236}">
                  <a16:creationId xmlns:a16="http://schemas.microsoft.com/office/drawing/2014/main" id="{4DEB3F9D-F99F-4587-9577-F93E105369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255" name="chkQuick_F-052" hidden="1">
              <a:extLst>
                <a:ext uri="{63B3BB69-23CF-44E3-9099-C40C66FF867C}">
                  <a14:compatExt spid="_x0000_s2255"/>
                </a:ext>
                <a:ext uri="{FF2B5EF4-FFF2-40B4-BE49-F238E27FC236}">
                  <a16:creationId xmlns:a16="http://schemas.microsoft.com/office/drawing/2014/main" id="{4C3E9BC2-B921-49EA-AEB8-15DF8F0F57A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256" name="Check Box 208" hidden="1">
              <a:extLst>
                <a:ext uri="{63B3BB69-23CF-44E3-9099-C40C66FF867C}">
                  <a14:compatExt spid="_x0000_s2256"/>
                </a:ext>
                <a:ext uri="{FF2B5EF4-FFF2-40B4-BE49-F238E27FC236}">
                  <a16:creationId xmlns:a16="http://schemas.microsoft.com/office/drawing/2014/main" id="{DD0B62F3-60DD-46E3-BE36-8238824CCB7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257" name="Check Box 209" hidden="1">
              <a:extLst>
                <a:ext uri="{63B3BB69-23CF-44E3-9099-C40C66FF867C}">
                  <a14:compatExt spid="_x0000_s2257"/>
                </a:ext>
                <a:ext uri="{FF2B5EF4-FFF2-40B4-BE49-F238E27FC236}">
                  <a16:creationId xmlns:a16="http://schemas.microsoft.com/office/drawing/2014/main" id="{4BB2751C-2563-47AF-BB32-C0A0B1C971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258" name="Button 210" hidden="1">
              <a:extLst>
                <a:ext uri="{63B3BB69-23CF-44E3-9099-C40C66FF867C}">
                  <a14:compatExt spid="_x0000_s2258"/>
                </a:ext>
                <a:ext uri="{FF2B5EF4-FFF2-40B4-BE49-F238E27FC236}">
                  <a16:creationId xmlns:a16="http://schemas.microsoft.com/office/drawing/2014/main" id="{72ABFD03-16AF-4F95-9454-AC3419D5E93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259" name="Check Box 211" hidden="1">
              <a:extLst>
                <a:ext uri="{63B3BB69-23CF-44E3-9099-C40C66FF867C}">
                  <a14:compatExt spid="_x0000_s2259"/>
                </a:ext>
                <a:ext uri="{FF2B5EF4-FFF2-40B4-BE49-F238E27FC236}">
                  <a16:creationId xmlns:a16="http://schemas.microsoft.com/office/drawing/2014/main" id="{8E3F83D0-EC8E-483D-A017-46E23C1B7FB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260" name="Button 212" hidden="1">
              <a:extLst>
                <a:ext uri="{63B3BB69-23CF-44E3-9099-C40C66FF867C}">
                  <a14:compatExt spid="_x0000_s2260"/>
                </a:ext>
                <a:ext uri="{FF2B5EF4-FFF2-40B4-BE49-F238E27FC236}">
                  <a16:creationId xmlns:a16="http://schemas.microsoft.com/office/drawing/2014/main" id="{CBB8DB53-1F3D-4979-99CE-EE9749A7EAF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261" name="Check Box 213" hidden="1">
              <a:extLst>
                <a:ext uri="{63B3BB69-23CF-44E3-9099-C40C66FF867C}">
                  <a14:compatExt spid="_x0000_s2261"/>
                </a:ext>
                <a:ext uri="{FF2B5EF4-FFF2-40B4-BE49-F238E27FC236}">
                  <a16:creationId xmlns:a16="http://schemas.microsoft.com/office/drawing/2014/main" id="{E06E1C6A-9EA2-426D-A333-AAC79236B91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262" name="Button 214" hidden="1">
              <a:extLst>
                <a:ext uri="{63B3BB69-23CF-44E3-9099-C40C66FF867C}">
                  <a14:compatExt spid="_x0000_s2262"/>
                </a:ext>
                <a:ext uri="{FF2B5EF4-FFF2-40B4-BE49-F238E27FC236}">
                  <a16:creationId xmlns:a16="http://schemas.microsoft.com/office/drawing/2014/main" id="{B8563E63-AD37-4F6C-8B43-73A817D266E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263" name="Check Box 215" hidden="1">
              <a:extLst>
                <a:ext uri="{63B3BB69-23CF-44E3-9099-C40C66FF867C}">
                  <a14:compatExt spid="_x0000_s2263"/>
                </a:ext>
                <a:ext uri="{FF2B5EF4-FFF2-40B4-BE49-F238E27FC236}">
                  <a16:creationId xmlns:a16="http://schemas.microsoft.com/office/drawing/2014/main" id="{7DB557C5-6435-42D9-B72B-48FA855C3A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264" name="Button 216" hidden="1">
              <a:extLst>
                <a:ext uri="{63B3BB69-23CF-44E3-9099-C40C66FF867C}">
                  <a14:compatExt spid="_x0000_s2264"/>
                </a:ext>
                <a:ext uri="{FF2B5EF4-FFF2-40B4-BE49-F238E27FC236}">
                  <a16:creationId xmlns:a16="http://schemas.microsoft.com/office/drawing/2014/main" id="{24BC3661-08B6-4514-B5D7-8AEB2419856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265" name="Check Box 217" hidden="1">
              <a:extLst>
                <a:ext uri="{63B3BB69-23CF-44E3-9099-C40C66FF867C}">
                  <a14:compatExt spid="_x0000_s2265"/>
                </a:ext>
                <a:ext uri="{FF2B5EF4-FFF2-40B4-BE49-F238E27FC236}">
                  <a16:creationId xmlns:a16="http://schemas.microsoft.com/office/drawing/2014/main" id="{C85AEA78-14D6-4C6D-8AF5-B385F24AA93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266" name="Button 218" hidden="1">
              <a:extLst>
                <a:ext uri="{63B3BB69-23CF-44E3-9099-C40C66FF867C}">
                  <a14:compatExt spid="_x0000_s2266"/>
                </a:ext>
                <a:ext uri="{FF2B5EF4-FFF2-40B4-BE49-F238E27FC236}">
                  <a16:creationId xmlns:a16="http://schemas.microsoft.com/office/drawing/2014/main" id="{B4A9A43F-F558-4E54-90E6-DDE25463C26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267" name="Check Box 219" hidden="1">
              <a:extLst>
                <a:ext uri="{63B3BB69-23CF-44E3-9099-C40C66FF867C}">
                  <a14:compatExt spid="_x0000_s2267"/>
                </a:ext>
                <a:ext uri="{FF2B5EF4-FFF2-40B4-BE49-F238E27FC236}">
                  <a16:creationId xmlns:a16="http://schemas.microsoft.com/office/drawing/2014/main" id="{E7FBE6EC-06E8-4A35-AA2F-83495788C0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268" name="Button 220" hidden="1">
              <a:extLst>
                <a:ext uri="{63B3BB69-23CF-44E3-9099-C40C66FF867C}">
                  <a14:compatExt spid="_x0000_s2268"/>
                </a:ext>
                <a:ext uri="{FF2B5EF4-FFF2-40B4-BE49-F238E27FC236}">
                  <a16:creationId xmlns:a16="http://schemas.microsoft.com/office/drawing/2014/main" id="{D87B378C-D66A-4F17-B370-55AA0E07095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269" name="Check Box 221" hidden="1">
              <a:extLst>
                <a:ext uri="{63B3BB69-23CF-44E3-9099-C40C66FF867C}">
                  <a14:compatExt spid="_x0000_s2269"/>
                </a:ext>
                <a:ext uri="{FF2B5EF4-FFF2-40B4-BE49-F238E27FC236}">
                  <a16:creationId xmlns:a16="http://schemas.microsoft.com/office/drawing/2014/main" id="{0FD66058-66C5-4D77-95AD-44937345A8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270" name="Button 222" hidden="1">
              <a:extLst>
                <a:ext uri="{63B3BB69-23CF-44E3-9099-C40C66FF867C}">
                  <a14:compatExt spid="_x0000_s2270"/>
                </a:ext>
                <a:ext uri="{FF2B5EF4-FFF2-40B4-BE49-F238E27FC236}">
                  <a16:creationId xmlns:a16="http://schemas.microsoft.com/office/drawing/2014/main" id="{49904F3D-40B9-4188-BBED-887A2504FBF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271" name="Check Box 223" hidden="1">
              <a:extLst>
                <a:ext uri="{63B3BB69-23CF-44E3-9099-C40C66FF867C}">
                  <a14:compatExt spid="_x0000_s2271"/>
                </a:ext>
                <a:ext uri="{FF2B5EF4-FFF2-40B4-BE49-F238E27FC236}">
                  <a16:creationId xmlns:a16="http://schemas.microsoft.com/office/drawing/2014/main" id="{83CD9475-3822-4C29-8D3F-81136AA07D0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272" name="Button 224" hidden="1">
              <a:extLst>
                <a:ext uri="{63B3BB69-23CF-44E3-9099-C40C66FF867C}">
                  <a14:compatExt spid="_x0000_s2272"/>
                </a:ext>
                <a:ext uri="{FF2B5EF4-FFF2-40B4-BE49-F238E27FC236}">
                  <a16:creationId xmlns:a16="http://schemas.microsoft.com/office/drawing/2014/main" id="{B058D000-F347-4F2F-99A8-3F6AAF39075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273" name="Check Box 225" hidden="1">
              <a:extLst>
                <a:ext uri="{63B3BB69-23CF-44E3-9099-C40C66FF867C}">
                  <a14:compatExt spid="_x0000_s2273"/>
                </a:ext>
                <a:ext uri="{FF2B5EF4-FFF2-40B4-BE49-F238E27FC236}">
                  <a16:creationId xmlns:a16="http://schemas.microsoft.com/office/drawing/2014/main" id="{FDFBFC0A-F635-4961-B6DD-3750BFEA3AB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274" name="Button 226" hidden="1">
              <a:extLst>
                <a:ext uri="{63B3BB69-23CF-44E3-9099-C40C66FF867C}">
                  <a14:compatExt spid="_x0000_s2274"/>
                </a:ext>
                <a:ext uri="{FF2B5EF4-FFF2-40B4-BE49-F238E27FC236}">
                  <a16:creationId xmlns:a16="http://schemas.microsoft.com/office/drawing/2014/main" id="{23E2B876-956E-40BD-8774-98FEFC0BB58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275" name="Check Box 227" hidden="1">
              <a:extLst>
                <a:ext uri="{63B3BB69-23CF-44E3-9099-C40C66FF867C}">
                  <a14:compatExt spid="_x0000_s2275"/>
                </a:ext>
                <a:ext uri="{FF2B5EF4-FFF2-40B4-BE49-F238E27FC236}">
                  <a16:creationId xmlns:a16="http://schemas.microsoft.com/office/drawing/2014/main" id="{D9EDBF39-4FE8-4C88-B205-5C446487DA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276" name="Button 228" hidden="1">
              <a:extLst>
                <a:ext uri="{63B3BB69-23CF-44E3-9099-C40C66FF867C}">
                  <a14:compatExt spid="_x0000_s2276"/>
                </a:ext>
                <a:ext uri="{FF2B5EF4-FFF2-40B4-BE49-F238E27FC236}">
                  <a16:creationId xmlns:a16="http://schemas.microsoft.com/office/drawing/2014/main" id="{559243D6-007F-485B-B580-269F0F20A04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277" name="Check Box 229" hidden="1">
              <a:extLst>
                <a:ext uri="{63B3BB69-23CF-44E3-9099-C40C66FF867C}">
                  <a14:compatExt spid="_x0000_s2277"/>
                </a:ext>
                <a:ext uri="{FF2B5EF4-FFF2-40B4-BE49-F238E27FC236}">
                  <a16:creationId xmlns:a16="http://schemas.microsoft.com/office/drawing/2014/main" id="{9D912F0A-0C19-466A-9695-6ACB132FB36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278" name="Check Box 230" hidden="1">
              <a:extLst>
                <a:ext uri="{63B3BB69-23CF-44E3-9099-C40C66FF867C}">
                  <a14:compatExt spid="_x0000_s2278"/>
                </a:ext>
                <a:ext uri="{FF2B5EF4-FFF2-40B4-BE49-F238E27FC236}">
                  <a16:creationId xmlns:a16="http://schemas.microsoft.com/office/drawing/2014/main" id="{3D91E0B9-70C3-4703-AFB7-2D395BCCA39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279" name="Button 231" hidden="1">
              <a:extLst>
                <a:ext uri="{63B3BB69-23CF-44E3-9099-C40C66FF867C}">
                  <a14:compatExt spid="_x0000_s2279"/>
                </a:ext>
                <a:ext uri="{FF2B5EF4-FFF2-40B4-BE49-F238E27FC236}">
                  <a16:creationId xmlns:a16="http://schemas.microsoft.com/office/drawing/2014/main" id="{C6F6C9BE-24EA-4FAA-93F7-A3C241711B7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280" name="Check Box 232" hidden="1">
              <a:extLst>
                <a:ext uri="{63B3BB69-23CF-44E3-9099-C40C66FF867C}">
                  <a14:compatExt spid="_x0000_s2280"/>
                </a:ext>
                <a:ext uri="{FF2B5EF4-FFF2-40B4-BE49-F238E27FC236}">
                  <a16:creationId xmlns:a16="http://schemas.microsoft.com/office/drawing/2014/main" id="{D197F2F0-6291-46E5-A412-ACD0B6C379A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281" name="Button 233" hidden="1">
              <a:extLst>
                <a:ext uri="{63B3BB69-23CF-44E3-9099-C40C66FF867C}">
                  <a14:compatExt spid="_x0000_s2281"/>
                </a:ext>
                <a:ext uri="{FF2B5EF4-FFF2-40B4-BE49-F238E27FC236}">
                  <a16:creationId xmlns:a16="http://schemas.microsoft.com/office/drawing/2014/main" id="{8747F046-ABAE-4964-A878-A4697E6AFE7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282" name="Check Box 234" hidden="1">
              <a:extLst>
                <a:ext uri="{63B3BB69-23CF-44E3-9099-C40C66FF867C}">
                  <a14:compatExt spid="_x0000_s2282"/>
                </a:ext>
                <a:ext uri="{FF2B5EF4-FFF2-40B4-BE49-F238E27FC236}">
                  <a16:creationId xmlns:a16="http://schemas.microsoft.com/office/drawing/2014/main" id="{447B94AE-C0C1-4771-8CAD-2E126DA8BA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283" name="Button 235" hidden="1">
              <a:extLst>
                <a:ext uri="{63B3BB69-23CF-44E3-9099-C40C66FF867C}">
                  <a14:compatExt spid="_x0000_s2283"/>
                </a:ext>
                <a:ext uri="{FF2B5EF4-FFF2-40B4-BE49-F238E27FC236}">
                  <a16:creationId xmlns:a16="http://schemas.microsoft.com/office/drawing/2014/main" id="{7895FB1B-B535-4062-B1AA-6F654C8B8E5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284" name="Check Box 236" hidden="1">
              <a:extLst>
                <a:ext uri="{63B3BB69-23CF-44E3-9099-C40C66FF867C}">
                  <a14:compatExt spid="_x0000_s2284"/>
                </a:ext>
                <a:ext uri="{FF2B5EF4-FFF2-40B4-BE49-F238E27FC236}">
                  <a16:creationId xmlns:a16="http://schemas.microsoft.com/office/drawing/2014/main" id="{B8995755-D615-4400-B02C-4FE81610CA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285" name="Button 237" hidden="1">
              <a:extLst>
                <a:ext uri="{63B3BB69-23CF-44E3-9099-C40C66FF867C}">
                  <a14:compatExt spid="_x0000_s2285"/>
                </a:ext>
                <a:ext uri="{FF2B5EF4-FFF2-40B4-BE49-F238E27FC236}">
                  <a16:creationId xmlns:a16="http://schemas.microsoft.com/office/drawing/2014/main" id="{46A69123-6F83-4918-B74C-A1097D6F981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286" name="Check Box 238" hidden="1">
              <a:extLst>
                <a:ext uri="{63B3BB69-23CF-44E3-9099-C40C66FF867C}">
                  <a14:compatExt spid="_x0000_s2286"/>
                </a:ext>
                <a:ext uri="{FF2B5EF4-FFF2-40B4-BE49-F238E27FC236}">
                  <a16:creationId xmlns:a16="http://schemas.microsoft.com/office/drawing/2014/main" id="{E3FDC78B-5D4C-454C-A00F-B8B06D2C88D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287" name="Button 239" hidden="1">
              <a:extLst>
                <a:ext uri="{63B3BB69-23CF-44E3-9099-C40C66FF867C}">
                  <a14:compatExt spid="_x0000_s2287"/>
                </a:ext>
                <a:ext uri="{FF2B5EF4-FFF2-40B4-BE49-F238E27FC236}">
                  <a16:creationId xmlns:a16="http://schemas.microsoft.com/office/drawing/2014/main" id="{3B27DE2A-593C-4E71-9F14-EA6E5F8E103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288" name="Check Box 240" hidden="1">
              <a:extLst>
                <a:ext uri="{63B3BB69-23CF-44E3-9099-C40C66FF867C}">
                  <a14:compatExt spid="_x0000_s2288"/>
                </a:ext>
                <a:ext uri="{FF2B5EF4-FFF2-40B4-BE49-F238E27FC236}">
                  <a16:creationId xmlns:a16="http://schemas.microsoft.com/office/drawing/2014/main" id="{1C7F49AB-143E-42CC-AED7-8B3E50FEE34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289" name="Button 241" hidden="1">
              <a:extLst>
                <a:ext uri="{63B3BB69-23CF-44E3-9099-C40C66FF867C}">
                  <a14:compatExt spid="_x0000_s2289"/>
                </a:ext>
                <a:ext uri="{FF2B5EF4-FFF2-40B4-BE49-F238E27FC236}">
                  <a16:creationId xmlns:a16="http://schemas.microsoft.com/office/drawing/2014/main" id="{F51F4788-78D8-4EF0-9EBD-8B455646BE7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290" name="Check Box 242" hidden="1">
              <a:extLst>
                <a:ext uri="{63B3BB69-23CF-44E3-9099-C40C66FF867C}">
                  <a14:compatExt spid="_x0000_s2290"/>
                </a:ext>
                <a:ext uri="{FF2B5EF4-FFF2-40B4-BE49-F238E27FC236}">
                  <a16:creationId xmlns:a16="http://schemas.microsoft.com/office/drawing/2014/main" id="{4725D09A-29D6-4529-96A4-80B21629F6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291" name="Button 243" hidden="1">
              <a:extLst>
                <a:ext uri="{63B3BB69-23CF-44E3-9099-C40C66FF867C}">
                  <a14:compatExt spid="_x0000_s2291"/>
                </a:ext>
                <a:ext uri="{FF2B5EF4-FFF2-40B4-BE49-F238E27FC236}">
                  <a16:creationId xmlns:a16="http://schemas.microsoft.com/office/drawing/2014/main" id="{A34696F1-879B-483A-81D3-69BE03E51E8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292" name="Check Box 244" hidden="1">
              <a:extLst>
                <a:ext uri="{63B3BB69-23CF-44E3-9099-C40C66FF867C}">
                  <a14:compatExt spid="_x0000_s2292"/>
                </a:ext>
                <a:ext uri="{FF2B5EF4-FFF2-40B4-BE49-F238E27FC236}">
                  <a16:creationId xmlns:a16="http://schemas.microsoft.com/office/drawing/2014/main" id="{854342C3-3811-44D2-8D31-5DB9485212D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293" name="Button 245" hidden="1">
              <a:extLst>
                <a:ext uri="{63B3BB69-23CF-44E3-9099-C40C66FF867C}">
                  <a14:compatExt spid="_x0000_s2293"/>
                </a:ext>
                <a:ext uri="{FF2B5EF4-FFF2-40B4-BE49-F238E27FC236}">
                  <a16:creationId xmlns:a16="http://schemas.microsoft.com/office/drawing/2014/main" id="{54FC8442-C162-4AEC-A076-1A050FAA351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294" name="Check Box 246" hidden="1">
              <a:extLst>
                <a:ext uri="{63B3BB69-23CF-44E3-9099-C40C66FF867C}">
                  <a14:compatExt spid="_x0000_s2294"/>
                </a:ext>
                <a:ext uri="{FF2B5EF4-FFF2-40B4-BE49-F238E27FC236}">
                  <a16:creationId xmlns:a16="http://schemas.microsoft.com/office/drawing/2014/main" id="{CB8D746E-3073-4847-8BA1-A0B1D383474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295" name="Button 247" hidden="1">
              <a:extLst>
                <a:ext uri="{63B3BB69-23CF-44E3-9099-C40C66FF867C}">
                  <a14:compatExt spid="_x0000_s2295"/>
                </a:ext>
                <a:ext uri="{FF2B5EF4-FFF2-40B4-BE49-F238E27FC236}">
                  <a16:creationId xmlns:a16="http://schemas.microsoft.com/office/drawing/2014/main" id="{3D24107E-7D66-4FE9-ACAC-AFA28F49847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96" name="Check Box 248" hidden="1">
              <a:extLst>
                <a:ext uri="{63B3BB69-23CF-44E3-9099-C40C66FF867C}">
                  <a14:compatExt spid="_x0000_s2296"/>
                </a:ext>
                <a:ext uri="{FF2B5EF4-FFF2-40B4-BE49-F238E27FC236}">
                  <a16:creationId xmlns:a16="http://schemas.microsoft.com/office/drawing/2014/main" id="{6B632CC9-7FD1-4311-89A4-F459F50EAEE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97" name="Button 249" hidden="1">
              <a:extLst>
                <a:ext uri="{63B3BB69-23CF-44E3-9099-C40C66FF867C}">
                  <a14:compatExt spid="_x0000_s2297"/>
                </a:ext>
                <a:ext uri="{FF2B5EF4-FFF2-40B4-BE49-F238E27FC236}">
                  <a16:creationId xmlns:a16="http://schemas.microsoft.com/office/drawing/2014/main" id="{1DC41E0E-F37B-4738-AE12-C4D5F310520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98" name="Check Box 250" hidden="1">
              <a:extLst>
                <a:ext uri="{63B3BB69-23CF-44E3-9099-C40C66FF867C}">
                  <a14:compatExt spid="_x0000_s2298"/>
                </a:ext>
                <a:ext uri="{FF2B5EF4-FFF2-40B4-BE49-F238E27FC236}">
                  <a16:creationId xmlns:a16="http://schemas.microsoft.com/office/drawing/2014/main" id="{DC07F000-3F8E-4962-A22C-594CB3ACE3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75F321FC-0B02-4F78-AC77-3333794AC43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300" name="Check Box 252" hidden="1">
              <a:extLst>
                <a:ext uri="{63B3BB69-23CF-44E3-9099-C40C66FF867C}">
                  <a14:compatExt spid="_x0000_s2300"/>
                </a:ext>
                <a:ext uri="{FF2B5EF4-FFF2-40B4-BE49-F238E27FC236}">
                  <a16:creationId xmlns:a16="http://schemas.microsoft.com/office/drawing/2014/main" id="{D4D58BE8-0C16-4596-9ED4-1F16EFDEB77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301" name="Button 253" hidden="1">
              <a:extLst>
                <a:ext uri="{63B3BB69-23CF-44E3-9099-C40C66FF867C}">
                  <a14:compatExt spid="_x0000_s2301"/>
                </a:ext>
                <a:ext uri="{FF2B5EF4-FFF2-40B4-BE49-F238E27FC236}">
                  <a16:creationId xmlns:a16="http://schemas.microsoft.com/office/drawing/2014/main" id="{242C2222-669F-4497-9FAD-6F3DDB0A1CC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302" name="Check Box 254" hidden="1">
              <a:extLst>
                <a:ext uri="{63B3BB69-23CF-44E3-9099-C40C66FF867C}">
                  <a14:compatExt spid="_x0000_s2302"/>
                </a:ext>
                <a:ext uri="{FF2B5EF4-FFF2-40B4-BE49-F238E27FC236}">
                  <a16:creationId xmlns:a16="http://schemas.microsoft.com/office/drawing/2014/main" id="{DAE43019-BE22-4565-850D-2592F5AEA7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303" name="Check Box 255" hidden="1">
              <a:extLst>
                <a:ext uri="{63B3BB69-23CF-44E3-9099-C40C66FF867C}">
                  <a14:compatExt spid="_x0000_s2303"/>
                </a:ext>
                <a:ext uri="{FF2B5EF4-FFF2-40B4-BE49-F238E27FC236}">
                  <a16:creationId xmlns:a16="http://schemas.microsoft.com/office/drawing/2014/main" id="{D735F106-7F7D-48A8-8ED0-7FF73D97857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304" name="Button 256" hidden="1">
              <a:extLst>
                <a:ext uri="{63B3BB69-23CF-44E3-9099-C40C66FF867C}">
                  <a14:compatExt spid="_x0000_s2304"/>
                </a:ext>
                <a:ext uri="{FF2B5EF4-FFF2-40B4-BE49-F238E27FC236}">
                  <a16:creationId xmlns:a16="http://schemas.microsoft.com/office/drawing/2014/main" id="{9BFB0295-B783-4233-AC8B-55C15AD37B7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305" name="Check Box 257" hidden="1">
              <a:extLst>
                <a:ext uri="{63B3BB69-23CF-44E3-9099-C40C66FF867C}">
                  <a14:compatExt spid="_x0000_s2305"/>
                </a:ext>
                <a:ext uri="{FF2B5EF4-FFF2-40B4-BE49-F238E27FC236}">
                  <a16:creationId xmlns:a16="http://schemas.microsoft.com/office/drawing/2014/main" id="{D2A3C152-72C8-4C6A-B81A-FD656EE9FDD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306" name="Check Box 258" hidden="1">
              <a:extLst>
                <a:ext uri="{63B3BB69-23CF-44E3-9099-C40C66FF867C}">
                  <a14:compatExt spid="_x0000_s2306"/>
                </a:ext>
                <a:ext uri="{FF2B5EF4-FFF2-40B4-BE49-F238E27FC236}">
                  <a16:creationId xmlns:a16="http://schemas.microsoft.com/office/drawing/2014/main" id="{39459FB6-83A1-479E-8F34-85DB246D40F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307" name="Button 259" hidden="1">
              <a:extLst>
                <a:ext uri="{63B3BB69-23CF-44E3-9099-C40C66FF867C}">
                  <a14:compatExt spid="_x0000_s2307"/>
                </a:ext>
                <a:ext uri="{FF2B5EF4-FFF2-40B4-BE49-F238E27FC236}">
                  <a16:creationId xmlns:a16="http://schemas.microsoft.com/office/drawing/2014/main" id="{1644B8AE-E5D2-49CA-940D-4727D7CC1C5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308" name="Check Box 260" hidden="1">
              <a:extLst>
                <a:ext uri="{63B3BB69-23CF-44E3-9099-C40C66FF867C}">
                  <a14:compatExt spid="_x0000_s2308"/>
                </a:ext>
                <a:ext uri="{FF2B5EF4-FFF2-40B4-BE49-F238E27FC236}">
                  <a16:creationId xmlns:a16="http://schemas.microsoft.com/office/drawing/2014/main" id="{7DECC2D6-DF0C-4EE7-B9F1-C2D28D8C98C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309" name="Button 261" hidden="1">
              <a:extLst>
                <a:ext uri="{63B3BB69-23CF-44E3-9099-C40C66FF867C}">
                  <a14:compatExt spid="_x0000_s2309"/>
                </a:ext>
                <a:ext uri="{FF2B5EF4-FFF2-40B4-BE49-F238E27FC236}">
                  <a16:creationId xmlns:a16="http://schemas.microsoft.com/office/drawing/2014/main" id="{E0C03326-BA3C-48EB-B550-59BD7208C20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310" name="Check Box 262" hidden="1">
              <a:extLst>
                <a:ext uri="{63B3BB69-23CF-44E3-9099-C40C66FF867C}">
                  <a14:compatExt spid="_x0000_s2310"/>
                </a:ext>
                <a:ext uri="{FF2B5EF4-FFF2-40B4-BE49-F238E27FC236}">
                  <a16:creationId xmlns:a16="http://schemas.microsoft.com/office/drawing/2014/main" id="{88AB1247-9266-4F92-9759-3993009FE1D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311" name="Button 263" hidden="1">
              <a:extLst>
                <a:ext uri="{63B3BB69-23CF-44E3-9099-C40C66FF867C}">
                  <a14:compatExt spid="_x0000_s2311"/>
                </a:ext>
                <a:ext uri="{FF2B5EF4-FFF2-40B4-BE49-F238E27FC236}">
                  <a16:creationId xmlns:a16="http://schemas.microsoft.com/office/drawing/2014/main" id="{89E16B74-A33A-41D2-BDCE-E3CF439F529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312" name="Check Box 264" hidden="1">
              <a:extLst>
                <a:ext uri="{63B3BB69-23CF-44E3-9099-C40C66FF867C}">
                  <a14:compatExt spid="_x0000_s2312"/>
                </a:ext>
                <a:ext uri="{FF2B5EF4-FFF2-40B4-BE49-F238E27FC236}">
                  <a16:creationId xmlns:a16="http://schemas.microsoft.com/office/drawing/2014/main" id="{989F01BC-2F53-41CC-B674-8ECCDB6D78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313" name="Button 265" hidden="1">
              <a:extLst>
                <a:ext uri="{63B3BB69-23CF-44E3-9099-C40C66FF867C}">
                  <a14:compatExt spid="_x0000_s2313"/>
                </a:ext>
                <a:ext uri="{FF2B5EF4-FFF2-40B4-BE49-F238E27FC236}">
                  <a16:creationId xmlns:a16="http://schemas.microsoft.com/office/drawing/2014/main" id="{4D97F536-9340-4DDE-AF99-0D12D209D52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314" name="Check Box 266" hidden="1">
              <a:extLst>
                <a:ext uri="{63B3BB69-23CF-44E3-9099-C40C66FF867C}">
                  <a14:compatExt spid="_x0000_s2314"/>
                </a:ext>
                <a:ext uri="{FF2B5EF4-FFF2-40B4-BE49-F238E27FC236}">
                  <a16:creationId xmlns:a16="http://schemas.microsoft.com/office/drawing/2014/main" id="{724E5D29-E70E-4D74-ADE6-F4530B934D9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315" name="Button 267" hidden="1">
              <a:extLst>
                <a:ext uri="{63B3BB69-23CF-44E3-9099-C40C66FF867C}">
                  <a14:compatExt spid="_x0000_s2315"/>
                </a:ext>
                <a:ext uri="{FF2B5EF4-FFF2-40B4-BE49-F238E27FC236}">
                  <a16:creationId xmlns:a16="http://schemas.microsoft.com/office/drawing/2014/main" id="{0528E8B4-D3F2-43C1-82F1-6101DD984E2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316" name="Check Box 268" hidden="1">
              <a:extLst>
                <a:ext uri="{63B3BB69-23CF-44E3-9099-C40C66FF867C}">
                  <a14:compatExt spid="_x0000_s2316"/>
                </a:ext>
                <a:ext uri="{FF2B5EF4-FFF2-40B4-BE49-F238E27FC236}">
                  <a16:creationId xmlns:a16="http://schemas.microsoft.com/office/drawing/2014/main" id="{C8659F18-3F25-492E-978A-C9DC2E89BC9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317" name="Button 269" hidden="1">
              <a:extLst>
                <a:ext uri="{63B3BB69-23CF-44E3-9099-C40C66FF867C}">
                  <a14:compatExt spid="_x0000_s2317"/>
                </a:ext>
                <a:ext uri="{FF2B5EF4-FFF2-40B4-BE49-F238E27FC236}">
                  <a16:creationId xmlns:a16="http://schemas.microsoft.com/office/drawing/2014/main" id="{205031EA-7905-4266-8569-CB932C00DA6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318" name="Check Box 270" hidden="1">
              <a:extLst>
                <a:ext uri="{63B3BB69-23CF-44E3-9099-C40C66FF867C}">
                  <a14:compatExt spid="_x0000_s2318"/>
                </a:ext>
                <a:ext uri="{FF2B5EF4-FFF2-40B4-BE49-F238E27FC236}">
                  <a16:creationId xmlns:a16="http://schemas.microsoft.com/office/drawing/2014/main" id="{A5134419-55D6-42BF-A0FF-38CE619F3DA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319" name="Button 271" hidden="1">
              <a:extLst>
                <a:ext uri="{63B3BB69-23CF-44E3-9099-C40C66FF867C}">
                  <a14:compatExt spid="_x0000_s2319"/>
                </a:ext>
                <a:ext uri="{FF2B5EF4-FFF2-40B4-BE49-F238E27FC236}">
                  <a16:creationId xmlns:a16="http://schemas.microsoft.com/office/drawing/2014/main" id="{A90D173C-DBF7-4963-83F0-1EF694064FB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320" name="Check Box 272" hidden="1">
              <a:extLst>
                <a:ext uri="{63B3BB69-23CF-44E3-9099-C40C66FF867C}">
                  <a14:compatExt spid="_x0000_s2320"/>
                </a:ext>
                <a:ext uri="{FF2B5EF4-FFF2-40B4-BE49-F238E27FC236}">
                  <a16:creationId xmlns:a16="http://schemas.microsoft.com/office/drawing/2014/main" id="{6DFBFCD8-E379-4F7A-B1B4-188E57DEFD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321" name="Button 273" hidden="1">
              <a:extLst>
                <a:ext uri="{63B3BB69-23CF-44E3-9099-C40C66FF867C}">
                  <a14:compatExt spid="_x0000_s2321"/>
                </a:ext>
                <a:ext uri="{FF2B5EF4-FFF2-40B4-BE49-F238E27FC236}">
                  <a16:creationId xmlns:a16="http://schemas.microsoft.com/office/drawing/2014/main" id="{F6783A94-0802-4E04-8635-7AB33E04DCA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322" name="Check Box 274" hidden="1">
              <a:extLst>
                <a:ext uri="{63B3BB69-23CF-44E3-9099-C40C66FF867C}">
                  <a14:compatExt spid="_x0000_s2322"/>
                </a:ext>
                <a:ext uri="{FF2B5EF4-FFF2-40B4-BE49-F238E27FC236}">
                  <a16:creationId xmlns:a16="http://schemas.microsoft.com/office/drawing/2014/main" id="{44591801-6DAC-4E79-BB50-9DCCF94345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323" name="Button 275" hidden="1">
              <a:extLst>
                <a:ext uri="{63B3BB69-23CF-44E3-9099-C40C66FF867C}">
                  <a14:compatExt spid="_x0000_s2323"/>
                </a:ext>
                <a:ext uri="{FF2B5EF4-FFF2-40B4-BE49-F238E27FC236}">
                  <a16:creationId xmlns:a16="http://schemas.microsoft.com/office/drawing/2014/main" id="{E11186E2-13C0-4029-9D58-78FFAEBCD63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324" name="Check Box 276" hidden="1">
              <a:extLst>
                <a:ext uri="{63B3BB69-23CF-44E3-9099-C40C66FF867C}">
                  <a14:compatExt spid="_x0000_s2324"/>
                </a:ext>
                <a:ext uri="{FF2B5EF4-FFF2-40B4-BE49-F238E27FC236}">
                  <a16:creationId xmlns:a16="http://schemas.microsoft.com/office/drawing/2014/main" id="{19828C6F-BE08-495A-A8D7-216AE9B37ED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325" name="Button 277" hidden="1">
              <a:extLst>
                <a:ext uri="{63B3BB69-23CF-44E3-9099-C40C66FF867C}">
                  <a14:compatExt spid="_x0000_s2325"/>
                </a:ext>
                <a:ext uri="{FF2B5EF4-FFF2-40B4-BE49-F238E27FC236}">
                  <a16:creationId xmlns:a16="http://schemas.microsoft.com/office/drawing/2014/main" id="{A01916A8-4F4A-4581-993A-6A1643EFF48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326" name="Check Box 278" hidden="1">
              <a:extLst>
                <a:ext uri="{63B3BB69-23CF-44E3-9099-C40C66FF867C}">
                  <a14:compatExt spid="_x0000_s2326"/>
                </a:ext>
                <a:ext uri="{FF2B5EF4-FFF2-40B4-BE49-F238E27FC236}">
                  <a16:creationId xmlns:a16="http://schemas.microsoft.com/office/drawing/2014/main" id="{BD422DCA-6C2F-4D4D-B2D6-312C24B09D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327" name="Button 279" hidden="1">
              <a:extLst>
                <a:ext uri="{63B3BB69-23CF-44E3-9099-C40C66FF867C}">
                  <a14:compatExt spid="_x0000_s2327"/>
                </a:ext>
                <a:ext uri="{FF2B5EF4-FFF2-40B4-BE49-F238E27FC236}">
                  <a16:creationId xmlns:a16="http://schemas.microsoft.com/office/drawing/2014/main" id="{38DC3E81-ED74-46CA-BFF1-3F666F248CD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328" name="Check Box 280" hidden="1">
              <a:extLst>
                <a:ext uri="{63B3BB69-23CF-44E3-9099-C40C66FF867C}">
                  <a14:compatExt spid="_x0000_s2328"/>
                </a:ext>
                <a:ext uri="{FF2B5EF4-FFF2-40B4-BE49-F238E27FC236}">
                  <a16:creationId xmlns:a16="http://schemas.microsoft.com/office/drawing/2014/main" id="{99C9D168-314E-4FA7-A1DB-B5C38DD38A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329" name="Button 281" hidden="1">
              <a:extLst>
                <a:ext uri="{63B3BB69-23CF-44E3-9099-C40C66FF867C}">
                  <a14:compatExt spid="_x0000_s2329"/>
                </a:ext>
                <a:ext uri="{FF2B5EF4-FFF2-40B4-BE49-F238E27FC236}">
                  <a16:creationId xmlns:a16="http://schemas.microsoft.com/office/drawing/2014/main" id="{AE7400AC-B2DB-4DC5-B14E-3A9673DAA90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330" name="Check Box 282" hidden="1">
              <a:extLst>
                <a:ext uri="{63B3BB69-23CF-44E3-9099-C40C66FF867C}">
                  <a14:compatExt spid="_x0000_s2330"/>
                </a:ext>
                <a:ext uri="{FF2B5EF4-FFF2-40B4-BE49-F238E27FC236}">
                  <a16:creationId xmlns:a16="http://schemas.microsoft.com/office/drawing/2014/main" id="{6086724F-5C8D-46B1-A3B8-C7900361FC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331" name="Button 283" hidden="1">
              <a:extLst>
                <a:ext uri="{63B3BB69-23CF-44E3-9099-C40C66FF867C}">
                  <a14:compatExt spid="_x0000_s2331"/>
                </a:ext>
                <a:ext uri="{FF2B5EF4-FFF2-40B4-BE49-F238E27FC236}">
                  <a16:creationId xmlns:a16="http://schemas.microsoft.com/office/drawing/2014/main" id="{94E8A303-78E4-41D9-B553-DC778EE16A1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332" name="Check Box 284" hidden="1">
              <a:extLst>
                <a:ext uri="{63B3BB69-23CF-44E3-9099-C40C66FF867C}">
                  <a14:compatExt spid="_x0000_s2332"/>
                </a:ext>
                <a:ext uri="{FF2B5EF4-FFF2-40B4-BE49-F238E27FC236}">
                  <a16:creationId xmlns:a16="http://schemas.microsoft.com/office/drawing/2014/main" id="{56A81D1A-B747-402A-84BF-1D5E15675A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333" name="Button 285" hidden="1">
              <a:extLst>
                <a:ext uri="{63B3BB69-23CF-44E3-9099-C40C66FF867C}">
                  <a14:compatExt spid="_x0000_s2333"/>
                </a:ext>
                <a:ext uri="{FF2B5EF4-FFF2-40B4-BE49-F238E27FC236}">
                  <a16:creationId xmlns:a16="http://schemas.microsoft.com/office/drawing/2014/main" id="{43186F2F-B2C9-42E2-BE5E-705C1A399A1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334" name="Check Box 286" hidden="1">
              <a:extLst>
                <a:ext uri="{63B3BB69-23CF-44E3-9099-C40C66FF867C}">
                  <a14:compatExt spid="_x0000_s2334"/>
                </a:ext>
                <a:ext uri="{FF2B5EF4-FFF2-40B4-BE49-F238E27FC236}">
                  <a16:creationId xmlns:a16="http://schemas.microsoft.com/office/drawing/2014/main" id="{8A09BE93-476E-4C7F-B410-B6252A3DEAE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335" name="Button 287" hidden="1">
              <a:extLst>
                <a:ext uri="{63B3BB69-23CF-44E3-9099-C40C66FF867C}">
                  <a14:compatExt spid="_x0000_s2335"/>
                </a:ext>
                <a:ext uri="{FF2B5EF4-FFF2-40B4-BE49-F238E27FC236}">
                  <a16:creationId xmlns:a16="http://schemas.microsoft.com/office/drawing/2014/main" id="{171795A7-36CE-4977-857B-50D9696A5EF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336" name="Check Box 288" hidden="1">
              <a:extLst>
                <a:ext uri="{63B3BB69-23CF-44E3-9099-C40C66FF867C}">
                  <a14:compatExt spid="_x0000_s2336"/>
                </a:ext>
                <a:ext uri="{FF2B5EF4-FFF2-40B4-BE49-F238E27FC236}">
                  <a16:creationId xmlns:a16="http://schemas.microsoft.com/office/drawing/2014/main" id="{BEC86D7E-A3AA-4409-B77B-847ED3B962F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337" name="Button 289" hidden="1">
              <a:extLst>
                <a:ext uri="{63B3BB69-23CF-44E3-9099-C40C66FF867C}">
                  <a14:compatExt spid="_x0000_s2337"/>
                </a:ext>
                <a:ext uri="{FF2B5EF4-FFF2-40B4-BE49-F238E27FC236}">
                  <a16:creationId xmlns:a16="http://schemas.microsoft.com/office/drawing/2014/main" id="{30718980-9C56-48A6-82BE-661CA58932B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338" name="Check Box 290" hidden="1">
              <a:extLst>
                <a:ext uri="{63B3BB69-23CF-44E3-9099-C40C66FF867C}">
                  <a14:compatExt spid="_x0000_s2338"/>
                </a:ext>
                <a:ext uri="{FF2B5EF4-FFF2-40B4-BE49-F238E27FC236}">
                  <a16:creationId xmlns:a16="http://schemas.microsoft.com/office/drawing/2014/main" id="{16B1F7AE-EA5E-4306-8A13-2FB6C9ABDCD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339" name="Button 291" hidden="1">
              <a:extLst>
                <a:ext uri="{63B3BB69-23CF-44E3-9099-C40C66FF867C}">
                  <a14:compatExt spid="_x0000_s2339"/>
                </a:ext>
                <a:ext uri="{FF2B5EF4-FFF2-40B4-BE49-F238E27FC236}">
                  <a16:creationId xmlns:a16="http://schemas.microsoft.com/office/drawing/2014/main" id="{993910E0-E42F-4F3D-9417-3767F03F58E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340" name="Check Box 292" hidden="1">
              <a:extLst>
                <a:ext uri="{63B3BB69-23CF-44E3-9099-C40C66FF867C}">
                  <a14:compatExt spid="_x0000_s2340"/>
                </a:ext>
                <a:ext uri="{FF2B5EF4-FFF2-40B4-BE49-F238E27FC236}">
                  <a16:creationId xmlns:a16="http://schemas.microsoft.com/office/drawing/2014/main" id="{148CE9CE-771B-427C-AAC4-F349DD5B7AA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341" name="Button 293" hidden="1">
              <a:extLst>
                <a:ext uri="{63B3BB69-23CF-44E3-9099-C40C66FF867C}">
                  <a14:compatExt spid="_x0000_s2341"/>
                </a:ext>
                <a:ext uri="{FF2B5EF4-FFF2-40B4-BE49-F238E27FC236}">
                  <a16:creationId xmlns:a16="http://schemas.microsoft.com/office/drawing/2014/main" id="{90014BA0-B355-4FC9-9E3C-9F33F689C5F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342" name="Check Box 294" hidden="1">
              <a:extLst>
                <a:ext uri="{63B3BB69-23CF-44E3-9099-C40C66FF867C}">
                  <a14:compatExt spid="_x0000_s2342"/>
                </a:ext>
                <a:ext uri="{FF2B5EF4-FFF2-40B4-BE49-F238E27FC236}">
                  <a16:creationId xmlns:a16="http://schemas.microsoft.com/office/drawing/2014/main" id="{07E5786D-34ED-43EC-AB3C-D71DCBCD77E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343" name="Button 295" hidden="1">
              <a:extLst>
                <a:ext uri="{63B3BB69-23CF-44E3-9099-C40C66FF867C}">
                  <a14:compatExt spid="_x0000_s2343"/>
                </a:ext>
                <a:ext uri="{FF2B5EF4-FFF2-40B4-BE49-F238E27FC236}">
                  <a16:creationId xmlns:a16="http://schemas.microsoft.com/office/drawing/2014/main" id="{E0D16727-377A-4258-B76C-2CF9F10942E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344" name="Check Box 296" hidden="1">
              <a:extLst>
                <a:ext uri="{63B3BB69-23CF-44E3-9099-C40C66FF867C}">
                  <a14:compatExt spid="_x0000_s2344"/>
                </a:ext>
                <a:ext uri="{FF2B5EF4-FFF2-40B4-BE49-F238E27FC236}">
                  <a16:creationId xmlns:a16="http://schemas.microsoft.com/office/drawing/2014/main" id="{CBDC199C-A582-488C-8E79-18E6C595A6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345" name="Button 297" hidden="1">
              <a:extLst>
                <a:ext uri="{63B3BB69-23CF-44E3-9099-C40C66FF867C}">
                  <a14:compatExt spid="_x0000_s2345"/>
                </a:ext>
                <a:ext uri="{FF2B5EF4-FFF2-40B4-BE49-F238E27FC236}">
                  <a16:creationId xmlns:a16="http://schemas.microsoft.com/office/drawing/2014/main" id="{214B29EE-22FD-4BED-928F-F94FEA985A3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346" name="Check Box 298" hidden="1">
              <a:extLst>
                <a:ext uri="{63B3BB69-23CF-44E3-9099-C40C66FF867C}">
                  <a14:compatExt spid="_x0000_s2346"/>
                </a:ext>
                <a:ext uri="{FF2B5EF4-FFF2-40B4-BE49-F238E27FC236}">
                  <a16:creationId xmlns:a16="http://schemas.microsoft.com/office/drawing/2014/main" id="{85F5C79C-2F38-420D-803D-808813D5639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347" name="Button 299" hidden="1">
              <a:extLst>
                <a:ext uri="{63B3BB69-23CF-44E3-9099-C40C66FF867C}">
                  <a14:compatExt spid="_x0000_s2347"/>
                </a:ext>
                <a:ext uri="{FF2B5EF4-FFF2-40B4-BE49-F238E27FC236}">
                  <a16:creationId xmlns:a16="http://schemas.microsoft.com/office/drawing/2014/main" id="{F3C04F50-D861-4DBF-885C-687E85E42DE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348" name="Check Box 300" hidden="1">
              <a:extLst>
                <a:ext uri="{63B3BB69-23CF-44E3-9099-C40C66FF867C}">
                  <a14:compatExt spid="_x0000_s2348"/>
                </a:ext>
                <a:ext uri="{FF2B5EF4-FFF2-40B4-BE49-F238E27FC236}">
                  <a16:creationId xmlns:a16="http://schemas.microsoft.com/office/drawing/2014/main" id="{374F60A2-2962-41E2-885A-1C98339CF9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349" name="Button 301" hidden="1">
              <a:extLst>
                <a:ext uri="{63B3BB69-23CF-44E3-9099-C40C66FF867C}">
                  <a14:compatExt spid="_x0000_s2349"/>
                </a:ext>
                <a:ext uri="{FF2B5EF4-FFF2-40B4-BE49-F238E27FC236}">
                  <a16:creationId xmlns:a16="http://schemas.microsoft.com/office/drawing/2014/main" id="{F473BDC3-D88F-4F09-99EC-846B9E6D707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350" name="Check Box 302" hidden="1">
              <a:extLst>
                <a:ext uri="{63B3BB69-23CF-44E3-9099-C40C66FF867C}">
                  <a14:compatExt spid="_x0000_s2350"/>
                </a:ext>
                <a:ext uri="{FF2B5EF4-FFF2-40B4-BE49-F238E27FC236}">
                  <a16:creationId xmlns:a16="http://schemas.microsoft.com/office/drawing/2014/main" id="{90A13FDE-37F3-4E72-BADB-9C66F5A4787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351" name="Check Box 303" hidden="1">
              <a:extLst>
                <a:ext uri="{63B3BB69-23CF-44E3-9099-C40C66FF867C}">
                  <a14:compatExt spid="_x0000_s2351"/>
                </a:ext>
                <a:ext uri="{FF2B5EF4-FFF2-40B4-BE49-F238E27FC236}">
                  <a16:creationId xmlns:a16="http://schemas.microsoft.com/office/drawing/2014/main" id="{11D9F207-62E3-44CA-8843-94903481F08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00000000-0008-0000-0200-000004000000}"/>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00000000-0008-0000-0200-000005000000}"/>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00000000-0008-0000-0200-000006000000}"/>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00000000-0008-0000-0200-000007000000}"/>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1</xdr:col>
          <xdr:colOff>1798320</xdr:colOff>
          <xdr:row>0</xdr:row>
          <xdr:rowOff>403860</xdr:rowOff>
        </xdr:from>
        <xdr:to>
          <xdr:col>2</xdr:col>
          <xdr:colOff>1005840</xdr:colOff>
          <xdr:row>0</xdr:row>
          <xdr:rowOff>685800</xdr:rowOff>
        </xdr:to>
        <xdr:sp macro="" textlink="">
          <xdr:nvSpPr>
            <xdr:cNvPr id="3073" name="btn이동_기초자료입력"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1112520</xdr:colOff>
          <xdr:row>0</xdr:row>
          <xdr:rowOff>403860</xdr:rowOff>
        </xdr:from>
        <xdr:to>
          <xdr:col>2</xdr:col>
          <xdr:colOff>2506980</xdr:colOff>
          <xdr:row>0</xdr:row>
          <xdr:rowOff>685800</xdr:rowOff>
        </xdr:to>
        <xdr:sp macro="" textlink="">
          <xdr:nvSpPr>
            <xdr:cNvPr id="3074" name="btn이동_서식선택출력"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1" name="btnPrev_F-00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2" name="btnPdf_F-001"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3" name="btnHwpx_F-001"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xdr:row>
          <xdr:rowOff>15240</xdr:rowOff>
        </xdr:from>
        <xdr:to>
          <xdr:col>9</xdr:col>
          <xdr:colOff>800100</xdr:colOff>
          <xdr:row>4</xdr:row>
          <xdr:rowOff>205740</xdr:rowOff>
        </xdr:to>
        <xdr:sp macro="" textlink="">
          <xdr:nvSpPr>
            <xdr:cNvPr id="5124" name="btnMove_F-00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5" name="btnPrev_F-002"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6" name="btnPdf_F-002"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7" name="btnHwpx_F-00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xdr:row>
          <xdr:rowOff>15240</xdr:rowOff>
        </xdr:from>
        <xdr:to>
          <xdr:col>9</xdr:col>
          <xdr:colOff>800100</xdr:colOff>
          <xdr:row>5</xdr:row>
          <xdr:rowOff>205740</xdr:rowOff>
        </xdr:to>
        <xdr:sp macro="" textlink="">
          <xdr:nvSpPr>
            <xdr:cNvPr id="5128" name="btnMove_F-00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29" name="btnPrev_F-003"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30" name="btnPdf_F-003"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31" name="btnHwpx_F-00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6</xdr:row>
          <xdr:rowOff>15240</xdr:rowOff>
        </xdr:from>
        <xdr:to>
          <xdr:col>9</xdr:col>
          <xdr:colOff>800100</xdr:colOff>
          <xdr:row>6</xdr:row>
          <xdr:rowOff>205740</xdr:rowOff>
        </xdr:to>
        <xdr:sp macro="" textlink="">
          <xdr:nvSpPr>
            <xdr:cNvPr id="5132" name="btnMove_F-00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3" name="btnPrev_F-00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4" name="btnPdf_F-00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5" name="btnHwpx_F-004"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7</xdr:row>
          <xdr:rowOff>15240</xdr:rowOff>
        </xdr:from>
        <xdr:to>
          <xdr:col>9</xdr:col>
          <xdr:colOff>800100</xdr:colOff>
          <xdr:row>7</xdr:row>
          <xdr:rowOff>205740</xdr:rowOff>
        </xdr:to>
        <xdr:sp macro="" textlink="">
          <xdr:nvSpPr>
            <xdr:cNvPr id="5136" name="btnMove_F-004"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7" name="btnPrev_F-005"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8" name="btnPdf_F-005"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9" name="btnHwpx_F-005"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8</xdr:row>
          <xdr:rowOff>15240</xdr:rowOff>
        </xdr:from>
        <xdr:to>
          <xdr:col>9</xdr:col>
          <xdr:colOff>800100</xdr:colOff>
          <xdr:row>8</xdr:row>
          <xdr:rowOff>205740</xdr:rowOff>
        </xdr:to>
        <xdr:sp macro="" textlink="">
          <xdr:nvSpPr>
            <xdr:cNvPr id="5140" name="btnMove_F-005"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41" name="btnPrev_F-006"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42" name="btnPdf_F-006"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43" name="btnHwpx_F-006"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9</xdr:row>
          <xdr:rowOff>15240</xdr:rowOff>
        </xdr:from>
        <xdr:to>
          <xdr:col>9</xdr:col>
          <xdr:colOff>800100</xdr:colOff>
          <xdr:row>9</xdr:row>
          <xdr:rowOff>205740</xdr:rowOff>
        </xdr:to>
        <xdr:sp macro="" textlink="">
          <xdr:nvSpPr>
            <xdr:cNvPr id="5144" name="btnMove_F-006"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45" name="btnPrev_F-007"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6" name="btnPdf_F-007"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7" name="btnHwpx_F-00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10</xdr:row>
          <xdr:rowOff>15240</xdr:rowOff>
        </xdr:from>
        <xdr:to>
          <xdr:col>9</xdr:col>
          <xdr:colOff>800100</xdr:colOff>
          <xdr:row>10</xdr:row>
          <xdr:rowOff>205740</xdr:rowOff>
        </xdr:to>
        <xdr:sp macro="" textlink="">
          <xdr:nvSpPr>
            <xdr:cNvPr id="5148" name="btnMove_F-007"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9" name="btnPrev_F-008"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50" name="btnPdf_F-008"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51" name="btnHwpx_F-008"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11</xdr:row>
          <xdr:rowOff>15240</xdr:rowOff>
        </xdr:from>
        <xdr:to>
          <xdr:col>9</xdr:col>
          <xdr:colOff>800100</xdr:colOff>
          <xdr:row>11</xdr:row>
          <xdr:rowOff>205740</xdr:rowOff>
        </xdr:to>
        <xdr:sp macro="" textlink="">
          <xdr:nvSpPr>
            <xdr:cNvPr id="5152" name="btnMove_F-008"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53" name="btnPrev_F-009"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54" name="btnPdf_F-009"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55" name="btnHwpx_F-009"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12</xdr:row>
          <xdr:rowOff>15240</xdr:rowOff>
        </xdr:from>
        <xdr:to>
          <xdr:col>9</xdr:col>
          <xdr:colOff>800100</xdr:colOff>
          <xdr:row>12</xdr:row>
          <xdr:rowOff>205740</xdr:rowOff>
        </xdr:to>
        <xdr:sp macro="" textlink="">
          <xdr:nvSpPr>
            <xdr:cNvPr id="5156" name="btnMove_F-009"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57" name="btnPrev_F-010"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58" name="btnPdf_F-010"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9" name="btnHwpx_F-010"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13</xdr:row>
          <xdr:rowOff>15240</xdr:rowOff>
        </xdr:from>
        <xdr:to>
          <xdr:col>9</xdr:col>
          <xdr:colOff>800100</xdr:colOff>
          <xdr:row>13</xdr:row>
          <xdr:rowOff>205740</xdr:rowOff>
        </xdr:to>
        <xdr:sp macro="" textlink="">
          <xdr:nvSpPr>
            <xdr:cNvPr id="5160" name="btnMove_F-01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61" name="btnPrev_F-01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62" name="btnPdf_F-011"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63" name="btnHwpx_F-011"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14</xdr:row>
          <xdr:rowOff>15240</xdr:rowOff>
        </xdr:from>
        <xdr:to>
          <xdr:col>9</xdr:col>
          <xdr:colOff>800100</xdr:colOff>
          <xdr:row>14</xdr:row>
          <xdr:rowOff>205740</xdr:rowOff>
        </xdr:to>
        <xdr:sp macro="" textlink="">
          <xdr:nvSpPr>
            <xdr:cNvPr id="5164" name="btnMove_F-011"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65" name="btnPrev_F-012"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66" name="btnPdf_F-012"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67" name="btnHwpx_F-012"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15</xdr:row>
          <xdr:rowOff>15240</xdr:rowOff>
        </xdr:from>
        <xdr:to>
          <xdr:col>9</xdr:col>
          <xdr:colOff>800100</xdr:colOff>
          <xdr:row>15</xdr:row>
          <xdr:rowOff>205740</xdr:rowOff>
        </xdr:to>
        <xdr:sp macro="" textlink="">
          <xdr:nvSpPr>
            <xdr:cNvPr id="5168" name="btnMove_F-012"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69" name="btnPrev_F-014"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70" name="btnPdf_F-014"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71" name="btnHwpx_F-014"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17</xdr:row>
          <xdr:rowOff>15240</xdr:rowOff>
        </xdr:from>
        <xdr:to>
          <xdr:col>9</xdr:col>
          <xdr:colOff>800100</xdr:colOff>
          <xdr:row>17</xdr:row>
          <xdr:rowOff>205740</xdr:rowOff>
        </xdr:to>
        <xdr:sp macro="" textlink="">
          <xdr:nvSpPr>
            <xdr:cNvPr id="5172" name="btnMove_F-014"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73" name="btnPrev_F-015"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74" name="btnPdf_F-015"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75" name="btnHwpx_F-01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18</xdr:row>
          <xdr:rowOff>15240</xdr:rowOff>
        </xdr:from>
        <xdr:to>
          <xdr:col>9</xdr:col>
          <xdr:colOff>800100</xdr:colOff>
          <xdr:row>18</xdr:row>
          <xdr:rowOff>205740</xdr:rowOff>
        </xdr:to>
        <xdr:sp macro="" textlink="">
          <xdr:nvSpPr>
            <xdr:cNvPr id="5176" name="btnMove_F-015"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77" name="btnPrev_F-016"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78" name="btnPdf_F-016"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79" name="btnHwpx_F-016"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19</xdr:row>
          <xdr:rowOff>15240</xdr:rowOff>
        </xdr:from>
        <xdr:to>
          <xdr:col>9</xdr:col>
          <xdr:colOff>800100</xdr:colOff>
          <xdr:row>19</xdr:row>
          <xdr:rowOff>205740</xdr:rowOff>
        </xdr:to>
        <xdr:sp macro="" textlink="">
          <xdr:nvSpPr>
            <xdr:cNvPr id="5180" name="btnMove_F-016"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81" name="btnPrev_F-017"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82" name="btnPdf_F-017"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83" name="btnHwpx_F-017"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20</xdr:row>
          <xdr:rowOff>15240</xdr:rowOff>
        </xdr:from>
        <xdr:to>
          <xdr:col>9</xdr:col>
          <xdr:colOff>800100</xdr:colOff>
          <xdr:row>20</xdr:row>
          <xdr:rowOff>205740</xdr:rowOff>
        </xdr:to>
        <xdr:sp macro="" textlink="">
          <xdr:nvSpPr>
            <xdr:cNvPr id="5184" name="btnMove_F-017"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85" name="btnPrev_F-018"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86" name="btnPdf_F-018"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87" name="btnHwpx_F-018"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21</xdr:row>
          <xdr:rowOff>15240</xdr:rowOff>
        </xdr:from>
        <xdr:to>
          <xdr:col>9</xdr:col>
          <xdr:colOff>800100</xdr:colOff>
          <xdr:row>21</xdr:row>
          <xdr:rowOff>205740</xdr:rowOff>
        </xdr:to>
        <xdr:sp macro="" textlink="">
          <xdr:nvSpPr>
            <xdr:cNvPr id="5188" name="btnMove_F-01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89" name="btnPrev_F-01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90" name="btnPdf_F-019"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91" name="btnHwpx_F-019"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22</xdr:row>
          <xdr:rowOff>15240</xdr:rowOff>
        </xdr:from>
        <xdr:to>
          <xdr:col>9</xdr:col>
          <xdr:colOff>800100</xdr:colOff>
          <xdr:row>22</xdr:row>
          <xdr:rowOff>205740</xdr:rowOff>
        </xdr:to>
        <xdr:sp macro="" textlink="">
          <xdr:nvSpPr>
            <xdr:cNvPr id="5192" name="btnMove_F-019"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93" name="btnPrev_F-020"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94" name="btnPdf_F-020"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95" name="btnHwpx_F-020"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23</xdr:row>
          <xdr:rowOff>15240</xdr:rowOff>
        </xdr:from>
        <xdr:to>
          <xdr:col>9</xdr:col>
          <xdr:colOff>800100</xdr:colOff>
          <xdr:row>23</xdr:row>
          <xdr:rowOff>205740</xdr:rowOff>
        </xdr:to>
        <xdr:sp macro="" textlink="">
          <xdr:nvSpPr>
            <xdr:cNvPr id="5196" name="btnMove_F-020"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97" name="btnPrev_F-021"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98" name="btnPdf_F-021"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99" name="btnHwpx_F-021"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24</xdr:row>
          <xdr:rowOff>15240</xdr:rowOff>
        </xdr:from>
        <xdr:to>
          <xdr:col>9</xdr:col>
          <xdr:colOff>800100</xdr:colOff>
          <xdr:row>24</xdr:row>
          <xdr:rowOff>205740</xdr:rowOff>
        </xdr:to>
        <xdr:sp macro="" textlink="">
          <xdr:nvSpPr>
            <xdr:cNvPr id="5200" name="btnMove_F-021"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201" name="btnPrev_F-022"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202" name="btnPdf_F-02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203" name="btnHwpx_F-022"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25</xdr:row>
          <xdr:rowOff>15240</xdr:rowOff>
        </xdr:from>
        <xdr:to>
          <xdr:col>9</xdr:col>
          <xdr:colOff>800100</xdr:colOff>
          <xdr:row>25</xdr:row>
          <xdr:rowOff>205740</xdr:rowOff>
        </xdr:to>
        <xdr:sp macro="" textlink="">
          <xdr:nvSpPr>
            <xdr:cNvPr id="5204" name="btnMove_F-022"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205" name="btnPrev_F-023"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206" name="btnPdf_F-023"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207" name="btnHwpx_F-023"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26</xdr:row>
          <xdr:rowOff>15240</xdr:rowOff>
        </xdr:from>
        <xdr:to>
          <xdr:col>9</xdr:col>
          <xdr:colOff>800100</xdr:colOff>
          <xdr:row>26</xdr:row>
          <xdr:rowOff>205740</xdr:rowOff>
        </xdr:to>
        <xdr:sp macro="" textlink="">
          <xdr:nvSpPr>
            <xdr:cNvPr id="5208" name="btnMove_F-023"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209" name="btnPrev_F-024"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210" name="btnPdf_F-024"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211" name="btnHwpx_F-024"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27</xdr:row>
          <xdr:rowOff>15240</xdr:rowOff>
        </xdr:from>
        <xdr:to>
          <xdr:col>9</xdr:col>
          <xdr:colOff>800100</xdr:colOff>
          <xdr:row>27</xdr:row>
          <xdr:rowOff>205740</xdr:rowOff>
        </xdr:to>
        <xdr:sp macro="" textlink="">
          <xdr:nvSpPr>
            <xdr:cNvPr id="5212" name="btnMove_F-024"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213" name="btnPrev_F-025"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214" name="btnPdf_F-025"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215" name="btnHwpx_F-025"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28</xdr:row>
          <xdr:rowOff>15240</xdr:rowOff>
        </xdr:from>
        <xdr:to>
          <xdr:col>9</xdr:col>
          <xdr:colOff>800100</xdr:colOff>
          <xdr:row>28</xdr:row>
          <xdr:rowOff>205740</xdr:rowOff>
        </xdr:to>
        <xdr:sp macro="" textlink="">
          <xdr:nvSpPr>
            <xdr:cNvPr id="5216" name="btnMove_F-025"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217" name="btnPrev_F-027"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218" name="btnPdf_F-027"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219" name="btnHwpx_F-027"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30</xdr:row>
          <xdr:rowOff>15240</xdr:rowOff>
        </xdr:from>
        <xdr:to>
          <xdr:col>9</xdr:col>
          <xdr:colOff>800100</xdr:colOff>
          <xdr:row>30</xdr:row>
          <xdr:rowOff>205740</xdr:rowOff>
        </xdr:to>
        <xdr:sp macro="" textlink="">
          <xdr:nvSpPr>
            <xdr:cNvPr id="5220" name="btnMove_F-027"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221" name="btnPrev_F-029"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222" name="btnPdf_F-029"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223" name="btnHwpx_F-029"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32</xdr:row>
          <xdr:rowOff>15240</xdr:rowOff>
        </xdr:from>
        <xdr:to>
          <xdr:col>9</xdr:col>
          <xdr:colOff>800100</xdr:colOff>
          <xdr:row>32</xdr:row>
          <xdr:rowOff>205740</xdr:rowOff>
        </xdr:to>
        <xdr:sp macro="" textlink="">
          <xdr:nvSpPr>
            <xdr:cNvPr id="5224" name="btnMove_F-029"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225" name="btnPrev_F-030"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26" name="btnPdf_F-030"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27" name="btnHwpx_F-030"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33</xdr:row>
          <xdr:rowOff>15240</xdr:rowOff>
        </xdr:from>
        <xdr:to>
          <xdr:col>9</xdr:col>
          <xdr:colOff>800100</xdr:colOff>
          <xdr:row>33</xdr:row>
          <xdr:rowOff>205740</xdr:rowOff>
        </xdr:to>
        <xdr:sp macro="" textlink="">
          <xdr:nvSpPr>
            <xdr:cNvPr id="5228" name="btnMove_F-030"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29" name="btnPrev_F-031"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30" name="btnPdf_F-031"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31" name="btnHwpx_F-031"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34</xdr:row>
          <xdr:rowOff>15240</xdr:rowOff>
        </xdr:from>
        <xdr:to>
          <xdr:col>9</xdr:col>
          <xdr:colOff>800100</xdr:colOff>
          <xdr:row>34</xdr:row>
          <xdr:rowOff>205740</xdr:rowOff>
        </xdr:to>
        <xdr:sp macro="" textlink="">
          <xdr:nvSpPr>
            <xdr:cNvPr id="5232" name="btnMove_F-031"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33" name="btnPrev_F-032"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34" name="btnPdf_F-032"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35" name="btnHwpx_F-032"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35</xdr:row>
          <xdr:rowOff>15240</xdr:rowOff>
        </xdr:from>
        <xdr:to>
          <xdr:col>9</xdr:col>
          <xdr:colOff>800100</xdr:colOff>
          <xdr:row>35</xdr:row>
          <xdr:rowOff>205740</xdr:rowOff>
        </xdr:to>
        <xdr:sp macro="" textlink="">
          <xdr:nvSpPr>
            <xdr:cNvPr id="5236" name="btnMove_F-032"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37" name="btnPrev_F-033"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38" name="btnPdf_F-033"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39" name="btnHwpx_F-033"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36</xdr:row>
          <xdr:rowOff>15240</xdr:rowOff>
        </xdr:from>
        <xdr:to>
          <xdr:col>9</xdr:col>
          <xdr:colOff>800100</xdr:colOff>
          <xdr:row>36</xdr:row>
          <xdr:rowOff>205740</xdr:rowOff>
        </xdr:to>
        <xdr:sp macro="" textlink="">
          <xdr:nvSpPr>
            <xdr:cNvPr id="5240" name="btnMove_F-033"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41" name="btnPrev_F-034"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42" name="btnPdf_F-034"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43" name="btnHwpx_F-034"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37</xdr:row>
          <xdr:rowOff>15240</xdr:rowOff>
        </xdr:from>
        <xdr:to>
          <xdr:col>9</xdr:col>
          <xdr:colOff>800100</xdr:colOff>
          <xdr:row>37</xdr:row>
          <xdr:rowOff>205740</xdr:rowOff>
        </xdr:to>
        <xdr:sp macro="" textlink="">
          <xdr:nvSpPr>
            <xdr:cNvPr id="5244" name="btnMove_F-034"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45" name="btnPrev_F-035"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46" name="btnPdf_F-035"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47" name="btnHwpx_F-035"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38</xdr:row>
          <xdr:rowOff>15240</xdr:rowOff>
        </xdr:from>
        <xdr:to>
          <xdr:col>9</xdr:col>
          <xdr:colOff>800100</xdr:colOff>
          <xdr:row>38</xdr:row>
          <xdr:rowOff>205740</xdr:rowOff>
        </xdr:to>
        <xdr:sp macro="" textlink="">
          <xdr:nvSpPr>
            <xdr:cNvPr id="5248" name="btnMove_F-035"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49" name="btnPrev_F-036"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50" name="btnPdf_F-036"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51" name="btnHwpx_F-036"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39</xdr:row>
          <xdr:rowOff>15240</xdr:rowOff>
        </xdr:from>
        <xdr:to>
          <xdr:col>9</xdr:col>
          <xdr:colOff>800100</xdr:colOff>
          <xdr:row>39</xdr:row>
          <xdr:rowOff>205740</xdr:rowOff>
        </xdr:to>
        <xdr:sp macro="" textlink="">
          <xdr:nvSpPr>
            <xdr:cNvPr id="5252" name="btnMove_F-036"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53" name="btnPrev_F-037"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54" name="btnPdf_F-03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55" name="btnHwpx_F-037"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40</xdr:row>
          <xdr:rowOff>15240</xdr:rowOff>
        </xdr:from>
        <xdr:to>
          <xdr:col>9</xdr:col>
          <xdr:colOff>800100</xdr:colOff>
          <xdr:row>40</xdr:row>
          <xdr:rowOff>205740</xdr:rowOff>
        </xdr:to>
        <xdr:sp macro="" textlink="">
          <xdr:nvSpPr>
            <xdr:cNvPr id="5256" name="btnMove_F-037"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57" name="btnPrev_F-038"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58" name="btnPdf_F-038"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59" name="btnHwpx_F-038"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41</xdr:row>
          <xdr:rowOff>15240</xdr:rowOff>
        </xdr:from>
        <xdr:to>
          <xdr:col>9</xdr:col>
          <xdr:colOff>800100</xdr:colOff>
          <xdr:row>41</xdr:row>
          <xdr:rowOff>205740</xdr:rowOff>
        </xdr:to>
        <xdr:sp macro="" textlink="">
          <xdr:nvSpPr>
            <xdr:cNvPr id="5260" name="btnMove_F-038"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61" name="btnPrev_F-03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62" name="btnPdf_F-039"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63" name="btnHwpx_F-039"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42</xdr:row>
          <xdr:rowOff>15240</xdr:rowOff>
        </xdr:from>
        <xdr:to>
          <xdr:col>9</xdr:col>
          <xdr:colOff>800100</xdr:colOff>
          <xdr:row>42</xdr:row>
          <xdr:rowOff>205740</xdr:rowOff>
        </xdr:to>
        <xdr:sp macro="" textlink="">
          <xdr:nvSpPr>
            <xdr:cNvPr id="5264" name="btnMove_F-039"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65" name="btnPrev_F-040" hidden="1">
              <a:extLst>
                <a:ext uri="{63B3BB69-23CF-44E3-9099-C40C66FF867C}">
                  <a14:compatExt spid="_x0000_s5265"/>
                </a:ext>
                <a:ext uri="{FF2B5EF4-FFF2-40B4-BE49-F238E27FC236}">
                  <a16:creationId xmlns:a16="http://schemas.microsoft.com/office/drawing/2014/main" id="{00000000-0008-0000-0400-00009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66" name="btnPdf_F-040" hidden="1">
              <a:extLst>
                <a:ext uri="{63B3BB69-23CF-44E3-9099-C40C66FF867C}">
                  <a14:compatExt spid="_x0000_s5266"/>
                </a:ext>
                <a:ext uri="{FF2B5EF4-FFF2-40B4-BE49-F238E27FC236}">
                  <a16:creationId xmlns:a16="http://schemas.microsoft.com/office/drawing/2014/main" id="{00000000-0008-0000-0400-00009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67" name="btnHwpx_F-040" hidden="1">
              <a:extLst>
                <a:ext uri="{63B3BB69-23CF-44E3-9099-C40C66FF867C}">
                  <a14:compatExt spid="_x0000_s5267"/>
                </a:ext>
                <a:ext uri="{FF2B5EF4-FFF2-40B4-BE49-F238E27FC236}">
                  <a16:creationId xmlns:a16="http://schemas.microsoft.com/office/drawing/2014/main" id="{00000000-0008-0000-0400-00009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43</xdr:row>
          <xdr:rowOff>15240</xdr:rowOff>
        </xdr:from>
        <xdr:to>
          <xdr:col>9</xdr:col>
          <xdr:colOff>800100</xdr:colOff>
          <xdr:row>43</xdr:row>
          <xdr:rowOff>205740</xdr:rowOff>
        </xdr:to>
        <xdr:sp macro="" textlink="">
          <xdr:nvSpPr>
            <xdr:cNvPr id="5268" name="btnMove_F-040" hidden="1">
              <a:extLst>
                <a:ext uri="{63B3BB69-23CF-44E3-9099-C40C66FF867C}">
                  <a14:compatExt spid="_x0000_s5268"/>
                </a:ext>
                <a:ext uri="{FF2B5EF4-FFF2-40B4-BE49-F238E27FC236}">
                  <a16:creationId xmlns:a16="http://schemas.microsoft.com/office/drawing/2014/main" id="{00000000-0008-0000-0400-00009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69" name="btnPrev_F-041" hidden="1">
              <a:extLst>
                <a:ext uri="{63B3BB69-23CF-44E3-9099-C40C66FF867C}">
                  <a14:compatExt spid="_x0000_s5269"/>
                </a:ext>
                <a:ext uri="{FF2B5EF4-FFF2-40B4-BE49-F238E27FC236}">
                  <a16:creationId xmlns:a16="http://schemas.microsoft.com/office/drawing/2014/main" id="{00000000-0008-0000-0400-00009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70" name="btnPdf_F-041" hidden="1">
              <a:extLst>
                <a:ext uri="{63B3BB69-23CF-44E3-9099-C40C66FF867C}">
                  <a14:compatExt spid="_x0000_s5270"/>
                </a:ext>
                <a:ext uri="{FF2B5EF4-FFF2-40B4-BE49-F238E27FC236}">
                  <a16:creationId xmlns:a16="http://schemas.microsoft.com/office/drawing/2014/main" id="{00000000-0008-0000-0400-00009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71" name="btnHwpx_F-041" hidden="1">
              <a:extLst>
                <a:ext uri="{63B3BB69-23CF-44E3-9099-C40C66FF867C}">
                  <a14:compatExt spid="_x0000_s5271"/>
                </a:ext>
                <a:ext uri="{FF2B5EF4-FFF2-40B4-BE49-F238E27FC236}">
                  <a16:creationId xmlns:a16="http://schemas.microsoft.com/office/drawing/2014/main" id="{00000000-0008-0000-0400-00009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44</xdr:row>
          <xdr:rowOff>15240</xdr:rowOff>
        </xdr:from>
        <xdr:to>
          <xdr:col>9</xdr:col>
          <xdr:colOff>800100</xdr:colOff>
          <xdr:row>44</xdr:row>
          <xdr:rowOff>205740</xdr:rowOff>
        </xdr:to>
        <xdr:sp macro="" textlink="">
          <xdr:nvSpPr>
            <xdr:cNvPr id="5272" name="btnMove_F-041" hidden="1">
              <a:extLst>
                <a:ext uri="{63B3BB69-23CF-44E3-9099-C40C66FF867C}">
                  <a14:compatExt spid="_x0000_s5272"/>
                </a:ext>
                <a:ext uri="{FF2B5EF4-FFF2-40B4-BE49-F238E27FC236}">
                  <a16:creationId xmlns:a16="http://schemas.microsoft.com/office/drawing/2014/main" id="{00000000-0008-0000-0400-00009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73" name="btnPrev_F-042" hidden="1">
              <a:extLst>
                <a:ext uri="{63B3BB69-23CF-44E3-9099-C40C66FF867C}">
                  <a14:compatExt spid="_x0000_s5273"/>
                </a:ext>
                <a:ext uri="{FF2B5EF4-FFF2-40B4-BE49-F238E27FC236}">
                  <a16:creationId xmlns:a16="http://schemas.microsoft.com/office/drawing/2014/main" id="{00000000-0008-0000-0400-00009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74" name="btnPdf_F-042" hidden="1">
              <a:extLst>
                <a:ext uri="{63B3BB69-23CF-44E3-9099-C40C66FF867C}">
                  <a14:compatExt spid="_x0000_s5274"/>
                </a:ext>
                <a:ext uri="{FF2B5EF4-FFF2-40B4-BE49-F238E27FC236}">
                  <a16:creationId xmlns:a16="http://schemas.microsoft.com/office/drawing/2014/main" id="{00000000-0008-0000-0400-00009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75" name="btnHwpx_F-042" hidden="1">
              <a:extLst>
                <a:ext uri="{63B3BB69-23CF-44E3-9099-C40C66FF867C}">
                  <a14:compatExt spid="_x0000_s5275"/>
                </a:ext>
                <a:ext uri="{FF2B5EF4-FFF2-40B4-BE49-F238E27FC236}">
                  <a16:creationId xmlns:a16="http://schemas.microsoft.com/office/drawing/2014/main" id="{00000000-0008-0000-0400-00009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45</xdr:row>
          <xdr:rowOff>15240</xdr:rowOff>
        </xdr:from>
        <xdr:to>
          <xdr:col>9</xdr:col>
          <xdr:colOff>800100</xdr:colOff>
          <xdr:row>45</xdr:row>
          <xdr:rowOff>205740</xdr:rowOff>
        </xdr:to>
        <xdr:sp macro="" textlink="">
          <xdr:nvSpPr>
            <xdr:cNvPr id="5276" name="btnMove_F-042" hidden="1">
              <a:extLst>
                <a:ext uri="{63B3BB69-23CF-44E3-9099-C40C66FF867C}">
                  <a14:compatExt spid="_x0000_s5276"/>
                </a:ext>
                <a:ext uri="{FF2B5EF4-FFF2-40B4-BE49-F238E27FC236}">
                  <a16:creationId xmlns:a16="http://schemas.microsoft.com/office/drawing/2014/main" id="{00000000-0008-0000-0400-00009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77" name="btnPrev_F-043" hidden="1">
              <a:extLst>
                <a:ext uri="{63B3BB69-23CF-44E3-9099-C40C66FF867C}">
                  <a14:compatExt spid="_x0000_s5277"/>
                </a:ext>
                <a:ext uri="{FF2B5EF4-FFF2-40B4-BE49-F238E27FC236}">
                  <a16:creationId xmlns:a16="http://schemas.microsoft.com/office/drawing/2014/main" id="{00000000-0008-0000-0400-00009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78" name="btnPdf_F-043" hidden="1">
              <a:extLst>
                <a:ext uri="{63B3BB69-23CF-44E3-9099-C40C66FF867C}">
                  <a14:compatExt spid="_x0000_s5278"/>
                </a:ext>
                <a:ext uri="{FF2B5EF4-FFF2-40B4-BE49-F238E27FC236}">
                  <a16:creationId xmlns:a16="http://schemas.microsoft.com/office/drawing/2014/main" id="{00000000-0008-0000-0400-00009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79" name="btnHwpx_F-043" hidden="1">
              <a:extLst>
                <a:ext uri="{63B3BB69-23CF-44E3-9099-C40C66FF867C}">
                  <a14:compatExt spid="_x0000_s5279"/>
                </a:ext>
                <a:ext uri="{FF2B5EF4-FFF2-40B4-BE49-F238E27FC236}">
                  <a16:creationId xmlns:a16="http://schemas.microsoft.com/office/drawing/2014/main" id="{00000000-0008-0000-0400-00009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46</xdr:row>
          <xdr:rowOff>15240</xdr:rowOff>
        </xdr:from>
        <xdr:to>
          <xdr:col>9</xdr:col>
          <xdr:colOff>800100</xdr:colOff>
          <xdr:row>46</xdr:row>
          <xdr:rowOff>205740</xdr:rowOff>
        </xdr:to>
        <xdr:sp macro="" textlink="">
          <xdr:nvSpPr>
            <xdr:cNvPr id="5280" name="btnMove_F-043" hidden="1">
              <a:extLst>
                <a:ext uri="{63B3BB69-23CF-44E3-9099-C40C66FF867C}">
                  <a14:compatExt spid="_x0000_s5280"/>
                </a:ext>
                <a:ext uri="{FF2B5EF4-FFF2-40B4-BE49-F238E27FC236}">
                  <a16:creationId xmlns:a16="http://schemas.microsoft.com/office/drawing/2014/main" id="{00000000-0008-0000-0400-0000A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81" name="btnPrev_F-044" hidden="1">
              <a:extLst>
                <a:ext uri="{63B3BB69-23CF-44E3-9099-C40C66FF867C}">
                  <a14:compatExt spid="_x0000_s5281"/>
                </a:ext>
                <a:ext uri="{FF2B5EF4-FFF2-40B4-BE49-F238E27FC236}">
                  <a16:creationId xmlns:a16="http://schemas.microsoft.com/office/drawing/2014/main" id="{00000000-0008-0000-0400-0000A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82" name="btnPdf_F-044" hidden="1">
              <a:extLst>
                <a:ext uri="{63B3BB69-23CF-44E3-9099-C40C66FF867C}">
                  <a14:compatExt spid="_x0000_s5282"/>
                </a:ext>
                <a:ext uri="{FF2B5EF4-FFF2-40B4-BE49-F238E27FC236}">
                  <a16:creationId xmlns:a16="http://schemas.microsoft.com/office/drawing/2014/main" id="{00000000-0008-0000-0400-0000A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83" name="btnHwpx_F-044" hidden="1">
              <a:extLst>
                <a:ext uri="{63B3BB69-23CF-44E3-9099-C40C66FF867C}">
                  <a14:compatExt spid="_x0000_s5283"/>
                </a:ext>
                <a:ext uri="{FF2B5EF4-FFF2-40B4-BE49-F238E27FC236}">
                  <a16:creationId xmlns:a16="http://schemas.microsoft.com/office/drawing/2014/main" id="{00000000-0008-0000-0400-0000A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47</xdr:row>
          <xdr:rowOff>15240</xdr:rowOff>
        </xdr:from>
        <xdr:to>
          <xdr:col>9</xdr:col>
          <xdr:colOff>800100</xdr:colOff>
          <xdr:row>47</xdr:row>
          <xdr:rowOff>205740</xdr:rowOff>
        </xdr:to>
        <xdr:sp macro="" textlink="">
          <xdr:nvSpPr>
            <xdr:cNvPr id="5284" name="btnMove_F-044" hidden="1">
              <a:extLst>
                <a:ext uri="{63B3BB69-23CF-44E3-9099-C40C66FF867C}">
                  <a14:compatExt spid="_x0000_s5284"/>
                </a:ext>
                <a:ext uri="{FF2B5EF4-FFF2-40B4-BE49-F238E27FC236}">
                  <a16:creationId xmlns:a16="http://schemas.microsoft.com/office/drawing/2014/main" id="{00000000-0008-0000-0400-0000A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85" name="btnPrev_F-045" hidden="1">
              <a:extLst>
                <a:ext uri="{63B3BB69-23CF-44E3-9099-C40C66FF867C}">
                  <a14:compatExt spid="_x0000_s5285"/>
                </a:ext>
                <a:ext uri="{FF2B5EF4-FFF2-40B4-BE49-F238E27FC236}">
                  <a16:creationId xmlns:a16="http://schemas.microsoft.com/office/drawing/2014/main" id="{00000000-0008-0000-0400-0000A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86" name="btnPdf_F-045" hidden="1">
              <a:extLst>
                <a:ext uri="{63B3BB69-23CF-44E3-9099-C40C66FF867C}">
                  <a14:compatExt spid="_x0000_s5286"/>
                </a:ext>
                <a:ext uri="{FF2B5EF4-FFF2-40B4-BE49-F238E27FC236}">
                  <a16:creationId xmlns:a16="http://schemas.microsoft.com/office/drawing/2014/main" id="{00000000-0008-0000-0400-0000A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87" name="btnHwpx_F-045" hidden="1">
              <a:extLst>
                <a:ext uri="{63B3BB69-23CF-44E3-9099-C40C66FF867C}">
                  <a14:compatExt spid="_x0000_s5287"/>
                </a:ext>
                <a:ext uri="{FF2B5EF4-FFF2-40B4-BE49-F238E27FC236}">
                  <a16:creationId xmlns:a16="http://schemas.microsoft.com/office/drawing/2014/main" id="{00000000-0008-0000-0400-0000A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48</xdr:row>
          <xdr:rowOff>15240</xdr:rowOff>
        </xdr:from>
        <xdr:to>
          <xdr:col>9</xdr:col>
          <xdr:colOff>800100</xdr:colOff>
          <xdr:row>48</xdr:row>
          <xdr:rowOff>205740</xdr:rowOff>
        </xdr:to>
        <xdr:sp macro="" textlink="">
          <xdr:nvSpPr>
            <xdr:cNvPr id="5288" name="btnMove_F-045" hidden="1">
              <a:extLst>
                <a:ext uri="{63B3BB69-23CF-44E3-9099-C40C66FF867C}">
                  <a14:compatExt spid="_x0000_s5288"/>
                </a:ext>
                <a:ext uri="{FF2B5EF4-FFF2-40B4-BE49-F238E27FC236}">
                  <a16:creationId xmlns:a16="http://schemas.microsoft.com/office/drawing/2014/main" id="{00000000-0008-0000-0400-0000A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89" name="btnPrev_F-046" hidden="1">
              <a:extLst>
                <a:ext uri="{63B3BB69-23CF-44E3-9099-C40C66FF867C}">
                  <a14:compatExt spid="_x0000_s5289"/>
                </a:ext>
                <a:ext uri="{FF2B5EF4-FFF2-40B4-BE49-F238E27FC236}">
                  <a16:creationId xmlns:a16="http://schemas.microsoft.com/office/drawing/2014/main" id="{00000000-0008-0000-0400-0000A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90" name="btnPdf_F-046" hidden="1">
              <a:extLst>
                <a:ext uri="{63B3BB69-23CF-44E3-9099-C40C66FF867C}">
                  <a14:compatExt spid="_x0000_s5290"/>
                </a:ext>
                <a:ext uri="{FF2B5EF4-FFF2-40B4-BE49-F238E27FC236}">
                  <a16:creationId xmlns:a16="http://schemas.microsoft.com/office/drawing/2014/main" id="{00000000-0008-0000-0400-0000A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91" name="btnHwpx_F-046" hidden="1">
              <a:extLst>
                <a:ext uri="{63B3BB69-23CF-44E3-9099-C40C66FF867C}">
                  <a14:compatExt spid="_x0000_s5291"/>
                </a:ext>
                <a:ext uri="{FF2B5EF4-FFF2-40B4-BE49-F238E27FC236}">
                  <a16:creationId xmlns:a16="http://schemas.microsoft.com/office/drawing/2014/main" id="{00000000-0008-0000-0400-0000A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49</xdr:row>
          <xdr:rowOff>15240</xdr:rowOff>
        </xdr:from>
        <xdr:to>
          <xdr:col>9</xdr:col>
          <xdr:colOff>800100</xdr:colOff>
          <xdr:row>49</xdr:row>
          <xdr:rowOff>205740</xdr:rowOff>
        </xdr:to>
        <xdr:sp macro="" textlink="">
          <xdr:nvSpPr>
            <xdr:cNvPr id="5292" name="btnMove_F-046" hidden="1">
              <a:extLst>
                <a:ext uri="{63B3BB69-23CF-44E3-9099-C40C66FF867C}">
                  <a14:compatExt spid="_x0000_s5292"/>
                </a:ext>
                <a:ext uri="{FF2B5EF4-FFF2-40B4-BE49-F238E27FC236}">
                  <a16:creationId xmlns:a16="http://schemas.microsoft.com/office/drawing/2014/main" id="{00000000-0008-0000-0400-0000A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93" name="btnPrev_F-047" hidden="1">
              <a:extLst>
                <a:ext uri="{63B3BB69-23CF-44E3-9099-C40C66FF867C}">
                  <a14:compatExt spid="_x0000_s5293"/>
                </a:ext>
                <a:ext uri="{FF2B5EF4-FFF2-40B4-BE49-F238E27FC236}">
                  <a16:creationId xmlns:a16="http://schemas.microsoft.com/office/drawing/2014/main" id="{00000000-0008-0000-0400-0000A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94" name="btnPdf_F-047" hidden="1">
              <a:extLst>
                <a:ext uri="{63B3BB69-23CF-44E3-9099-C40C66FF867C}">
                  <a14:compatExt spid="_x0000_s5294"/>
                </a:ext>
                <a:ext uri="{FF2B5EF4-FFF2-40B4-BE49-F238E27FC236}">
                  <a16:creationId xmlns:a16="http://schemas.microsoft.com/office/drawing/2014/main" id="{00000000-0008-0000-0400-0000A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95" name="btnHwpx_F-047" hidden="1">
              <a:extLst>
                <a:ext uri="{63B3BB69-23CF-44E3-9099-C40C66FF867C}">
                  <a14:compatExt spid="_x0000_s5295"/>
                </a:ext>
                <a:ext uri="{FF2B5EF4-FFF2-40B4-BE49-F238E27FC236}">
                  <a16:creationId xmlns:a16="http://schemas.microsoft.com/office/drawing/2014/main" id="{00000000-0008-0000-0400-0000A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50</xdr:row>
          <xdr:rowOff>15240</xdr:rowOff>
        </xdr:from>
        <xdr:to>
          <xdr:col>9</xdr:col>
          <xdr:colOff>800100</xdr:colOff>
          <xdr:row>50</xdr:row>
          <xdr:rowOff>205740</xdr:rowOff>
        </xdr:to>
        <xdr:sp macro="" textlink="">
          <xdr:nvSpPr>
            <xdr:cNvPr id="5296" name="btnMove_F-047" hidden="1">
              <a:extLst>
                <a:ext uri="{63B3BB69-23CF-44E3-9099-C40C66FF867C}">
                  <a14:compatExt spid="_x0000_s5296"/>
                </a:ext>
                <a:ext uri="{FF2B5EF4-FFF2-40B4-BE49-F238E27FC236}">
                  <a16:creationId xmlns:a16="http://schemas.microsoft.com/office/drawing/2014/main" id="{00000000-0008-0000-0400-0000B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97" name="btnPrev_F-048" hidden="1">
              <a:extLst>
                <a:ext uri="{63B3BB69-23CF-44E3-9099-C40C66FF867C}">
                  <a14:compatExt spid="_x0000_s5297"/>
                </a:ext>
                <a:ext uri="{FF2B5EF4-FFF2-40B4-BE49-F238E27FC236}">
                  <a16:creationId xmlns:a16="http://schemas.microsoft.com/office/drawing/2014/main" id="{00000000-0008-0000-0400-0000B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98" name="btnPdf_F-048" hidden="1">
              <a:extLst>
                <a:ext uri="{63B3BB69-23CF-44E3-9099-C40C66FF867C}">
                  <a14:compatExt spid="_x0000_s5298"/>
                </a:ext>
                <a:ext uri="{FF2B5EF4-FFF2-40B4-BE49-F238E27FC236}">
                  <a16:creationId xmlns:a16="http://schemas.microsoft.com/office/drawing/2014/main" id="{00000000-0008-0000-0400-0000B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99" name="btnHwpx_F-048" hidden="1">
              <a:extLst>
                <a:ext uri="{63B3BB69-23CF-44E3-9099-C40C66FF867C}">
                  <a14:compatExt spid="_x0000_s5299"/>
                </a:ext>
                <a:ext uri="{FF2B5EF4-FFF2-40B4-BE49-F238E27FC236}">
                  <a16:creationId xmlns:a16="http://schemas.microsoft.com/office/drawing/2014/main" id="{00000000-0008-0000-0400-0000B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51</xdr:row>
          <xdr:rowOff>15240</xdr:rowOff>
        </xdr:from>
        <xdr:to>
          <xdr:col>9</xdr:col>
          <xdr:colOff>800100</xdr:colOff>
          <xdr:row>51</xdr:row>
          <xdr:rowOff>205740</xdr:rowOff>
        </xdr:to>
        <xdr:sp macro="" textlink="">
          <xdr:nvSpPr>
            <xdr:cNvPr id="5300" name="btnMove_F-048" hidden="1">
              <a:extLst>
                <a:ext uri="{63B3BB69-23CF-44E3-9099-C40C66FF867C}">
                  <a14:compatExt spid="_x0000_s5300"/>
                </a:ext>
                <a:ext uri="{FF2B5EF4-FFF2-40B4-BE49-F238E27FC236}">
                  <a16:creationId xmlns:a16="http://schemas.microsoft.com/office/drawing/2014/main" id="{00000000-0008-0000-0400-0000B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301" name="btnPrev_F-049" hidden="1">
              <a:extLst>
                <a:ext uri="{63B3BB69-23CF-44E3-9099-C40C66FF867C}">
                  <a14:compatExt spid="_x0000_s5301"/>
                </a:ext>
                <a:ext uri="{FF2B5EF4-FFF2-40B4-BE49-F238E27FC236}">
                  <a16:creationId xmlns:a16="http://schemas.microsoft.com/office/drawing/2014/main" id="{00000000-0008-0000-0400-0000B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302" name="btnPdf_F-049" hidden="1">
              <a:extLst>
                <a:ext uri="{63B3BB69-23CF-44E3-9099-C40C66FF867C}">
                  <a14:compatExt spid="_x0000_s5302"/>
                </a:ext>
                <a:ext uri="{FF2B5EF4-FFF2-40B4-BE49-F238E27FC236}">
                  <a16:creationId xmlns:a16="http://schemas.microsoft.com/office/drawing/2014/main" id="{00000000-0008-0000-0400-0000B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303" name="btnHwpx_F-049" hidden="1">
              <a:extLst>
                <a:ext uri="{63B3BB69-23CF-44E3-9099-C40C66FF867C}">
                  <a14:compatExt spid="_x0000_s5303"/>
                </a:ext>
                <a:ext uri="{FF2B5EF4-FFF2-40B4-BE49-F238E27FC236}">
                  <a16:creationId xmlns:a16="http://schemas.microsoft.com/office/drawing/2014/main" id="{00000000-0008-0000-0400-0000B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52</xdr:row>
          <xdr:rowOff>15240</xdr:rowOff>
        </xdr:from>
        <xdr:to>
          <xdr:col>9</xdr:col>
          <xdr:colOff>800100</xdr:colOff>
          <xdr:row>52</xdr:row>
          <xdr:rowOff>205740</xdr:rowOff>
        </xdr:to>
        <xdr:sp macro="" textlink="">
          <xdr:nvSpPr>
            <xdr:cNvPr id="5304" name="btnMove_F-049" hidden="1">
              <a:extLst>
                <a:ext uri="{63B3BB69-23CF-44E3-9099-C40C66FF867C}">
                  <a14:compatExt spid="_x0000_s5304"/>
                </a:ext>
                <a:ext uri="{FF2B5EF4-FFF2-40B4-BE49-F238E27FC236}">
                  <a16:creationId xmlns:a16="http://schemas.microsoft.com/office/drawing/2014/main" id="{00000000-0008-0000-0400-0000B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305" name="btnPrev_F-050" hidden="1">
              <a:extLst>
                <a:ext uri="{63B3BB69-23CF-44E3-9099-C40C66FF867C}">
                  <a14:compatExt spid="_x0000_s5305"/>
                </a:ext>
                <a:ext uri="{FF2B5EF4-FFF2-40B4-BE49-F238E27FC236}">
                  <a16:creationId xmlns:a16="http://schemas.microsoft.com/office/drawing/2014/main" id="{00000000-0008-0000-0400-0000B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306" name="btnPdf_F-050" hidden="1">
              <a:extLst>
                <a:ext uri="{63B3BB69-23CF-44E3-9099-C40C66FF867C}">
                  <a14:compatExt spid="_x0000_s5306"/>
                </a:ext>
                <a:ext uri="{FF2B5EF4-FFF2-40B4-BE49-F238E27FC236}">
                  <a16:creationId xmlns:a16="http://schemas.microsoft.com/office/drawing/2014/main" id="{00000000-0008-0000-0400-0000B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307" name="btnHwpx_F-050" hidden="1">
              <a:extLst>
                <a:ext uri="{63B3BB69-23CF-44E3-9099-C40C66FF867C}">
                  <a14:compatExt spid="_x0000_s5307"/>
                </a:ext>
                <a:ext uri="{FF2B5EF4-FFF2-40B4-BE49-F238E27FC236}">
                  <a16:creationId xmlns:a16="http://schemas.microsoft.com/office/drawing/2014/main" id="{00000000-0008-0000-0400-0000B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53</xdr:row>
          <xdr:rowOff>15240</xdr:rowOff>
        </xdr:from>
        <xdr:to>
          <xdr:col>9</xdr:col>
          <xdr:colOff>800100</xdr:colOff>
          <xdr:row>53</xdr:row>
          <xdr:rowOff>205740</xdr:rowOff>
        </xdr:to>
        <xdr:sp macro="" textlink="">
          <xdr:nvSpPr>
            <xdr:cNvPr id="5308" name="btnMove_F-050" hidden="1">
              <a:extLst>
                <a:ext uri="{63B3BB69-23CF-44E3-9099-C40C66FF867C}">
                  <a14:compatExt spid="_x0000_s5308"/>
                </a:ext>
                <a:ext uri="{FF2B5EF4-FFF2-40B4-BE49-F238E27FC236}">
                  <a16:creationId xmlns:a16="http://schemas.microsoft.com/office/drawing/2014/main" id="{00000000-0008-0000-0400-0000B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00000000-0008-0000-3500-000001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00000000-0008-0000-3500-000002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00000000-0008-0000-3600-000002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00000000-0008-0000-37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00000000-0008-0000-3800-000001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00000000-0008-0000-3800-000002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00000000-0008-0000-3900-000001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00000000-0008-0000-3900-000002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60417" name="btn목록_서식선택" hidden="1">
              <a:extLst>
                <a:ext uri="{63B3BB69-23CF-44E3-9099-C40C66FF867C}">
                  <a14:compatExt spid="_x0000_s60417"/>
                </a:ext>
                <a:ext uri="{FF2B5EF4-FFF2-40B4-BE49-F238E27FC236}">
                  <a16:creationId xmlns:a16="http://schemas.microsoft.com/office/drawing/2014/main" id="{00000000-0008-0000-3A00-000001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60418" name="btn목록_계약방법" hidden="1">
              <a:extLst>
                <a:ext uri="{63B3BB69-23CF-44E3-9099-C40C66FF867C}">
                  <a14:compatExt spid="_x0000_s60418"/>
                </a:ext>
                <a:ext uri="{FF2B5EF4-FFF2-40B4-BE49-F238E27FC236}">
                  <a16:creationId xmlns:a16="http://schemas.microsoft.com/office/drawing/2014/main" id="{00000000-0008-0000-3A00-000002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rtifacts/excel/&#44368;&#48373;&#44396;&#47588;_&#44600;&#46972;&#51105;&#51060;_20260924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rtifacts/excel/&#44368;&#48373;&#44396;&#47588;_&#44600;&#46972;&#51105;&#51060;_20260923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설명서"/>
      <sheetName val="기초자료입력"/>
      <sheetName val="계약방법안내"/>
      <sheetName val="입찰계약절차안내"/>
      <sheetName val="서식선택_출력"/>
      <sheetName val="학교검색"/>
      <sheetName val="학교정보"/>
      <sheetName val="DB"/>
      <sheetName val="DB_품목"/>
      <sheetName val="DB_업체"/>
      <sheetName val="DB_위원"/>
      <sheetName val="DB_평가"/>
      <sheetName val="F-001_위원회구성기안"/>
      <sheetName val="F-002_위원수락확인서"/>
      <sheetName val="F-003_위원청렴보안서약서"/>
      <sheetName val="F-004_구매추진계획수립기안문"/>
      <sheetName val="F-005_구매추진계획안"/>
      <sheetName val="F-006_운영위원회심의안"/>
      <sheetName val="F-007_구매요청기안문"/>
      <sheetName val="F-008_교복사양서"/>
      <sheetName val="F-009_기초금액계약방법결정"/>
      <sheetName val="F-010_사전규격공개기안문"/>
      <sheetName val="F-011_입찰공고"/>
      <sheetName val="F-012_계약특수조건"/>
      <sheetName val="F-014_평가항목배점기준"/>
      <sheetName val="F-015_정량적평가"/>
      <sheetName val="F-016_정성적평가"/>
      <sheetName val="F-017_제출서류자기확인서"/>
      <sheetName val="F-018_정량적평가자기평점표"/>
      <sheetName val="F-019_입찰참가신청서"/>
      <sheetName val="F-020_입찰참가신고서"/>
      <sheetName val="F-021_교복납품제안서"/>
      <sheetName val="F-022_교복납품실적표"/>
      <sheetName val="F-023_교복제조사양서"/>
      <sheetName val="F-024_단가비율표"/>
      <sheetName val="F-025_교복AS계획서"/>
      <sheetName val="F-027_위임장"/>
      <sheetName val="F-029_개인정보제공동의서"/>
      <sheetName val="F-030_청렴계약이행서약서"/>
      <sheetName val="F-031_교복품목별금액표"/>
      <sheetName val="F-032_제안서접수결과"/>
      <sheetName val="F-033_제안서접수대장"/>
      <sheetName val="F-034_평가위원회개최"/>
      <sheetName val="F-035_정량평가결과"/>
      <sheetName val="F-036_제안서평가결과"/>
      <sheetName val="F-037_평가위원회참석등록부"/>
      <sheetName val="F-038_업체참가등록부"/>
      <sheetName val="F-039_업체별제안서평가표"/>
      <sheetName val="F-040_위원청렴보안서약서"/>
      <sheetName val="F-041_낙찰자결정"/>
      <sheetName val="F-042_낙찰자결정통보"/>
      <sheetName val="F-043_계약체결"/>
      <sheetName val="F-044_사전안내가정통신문안내"/>
      <sheetName val="F-045_사전안내가정통신문"/>
      <sheetName val="F-046_수요조사가정통신문안내"/>
      <sheetName val="F-047_수요조사가정통신문"/>
      <sheetName val="F-048_교복구매안내신청수량파악"/>
      <sheetName val="F-049_만족도설문조사실시"/>
      <sheetName val="F-050_만족도조사설문지"/>
      <sheetName val="DB_자기평점"/>
      <sheetName val="DB_정성평가"/>
      <sheetName val="DB_정량평가"/>
    </sheetNames>
    <sheetDataSet>
      <sheetData sheetId="0"/>
      <sheetData sheetId="1"/>
      <sheetData sheetId="2"/>
      <sheetData sheetId="3"/>
      <sheetData sheetId="4">
        <row r="5">
          <cell r="B5" t="str">
            <v>F-001</v>
          </cell>
          <cell r="C5" t="str">
            <v>교복선정위원회 구성 기안</v>
          </cell>
        </row>
        <row r="6">
          <cell r="B6" t="str">
            <v>F-002</v>
          </cell>
          <cell r="C6" t="str">
            <v>위원 수락 및 확인서</v>
          </cell>
        </row>
      </sheetData>
      <sheetData sheetId="5"/>
      <sheetData sheetId="6">
        <row r="2">
          <cell r="E2" t="str">
            <v>동암고등학교</v>
          </cell>
          <cell r="F2" t="str">
            <v>전주시 완산구 소태정4길 1</v>
          </cell>
          <cell r="G2" t="str">
            <v>223-5553</v>
          </cell>
        </row>
        <row r="3">
          <cell r="E3" t="str">
            <v>동암차돌학교</v>
          </cell>
          <cell r="F3" t="str">
            <v>전주시 완산구 천잠로 275</v>
          </cell>
          <cell r="G3" t="str">
            <v>223-4443</v>
          </cell>
        </row>
        <row r="4">
          <cell r="E4" t="str">
            <v>상산고등학교</v>
          </cell>
          <cell r="F4" t="str">
            <v>전주시 완산구 거마평로 130</v>
          </cell>
          <cell r="G4" t="str">
            <v>239-5320</v>
          </cell>
        </row>
        <row r="5">
          <cell r="E5" t="str">
            <v>서전주중학교</v>
          </cell>
          <cell r="F5" t="str">
            <v>전주시 완산구 거마평로 205</v>
          </cell>
          <cell r="G5" t="str">
            <v>221-1359</v>
          </cell>
        </row>
        <row r="6">
          <cell r="E6" t="str">
            <v>양현고등학교</v>
          </cell>
          <cell r="F6" t="str">
            <v>전주시 덕진구 틀못2길 9</v>
          </cell>
          <cell r="G6" t="str">
            <v>249-6103</v>
          </cell>
        </row>
        <row r="7">
          <cell r="E7" t="str">
            <v>완산고등학교</v>
          </cell>
          <cell r="F7" t="str">
            <v>전주시 완산구 능안자구길 55</v>
          </cell>
          <cell r="G7" t="str">
            <v>220-9202</v>
          </cell>
        </row>
        <row r="8">
          <cell r="E8" t="str">
            <v>완산여자고등학교</v>
          </cell>
          <cell r="F8" t="str">
            <v>전주시 완산구 덕적골1길 60</v>
          </cell>
          <cell r="G8" t="str">
            <v>227-4452</v>
          </cell>
        </row>
        <row r="9">
          <cell r="E9" t="str">
            <v>완산중학교</v>
          </cell>
          <cell r="F9" t="str">
            <v>전주시 완산구 덕적골1길 60</v>
          </cell>
          <cell r="G9" t="str">
            <v>227-0741</v>
          </cell>
        </row>
        <row r="10">
          <cell r="E10" t="str">
            <v>우석고등학교</v>
          </cell>
          <cell r="F10" t="str">
            <v>전주시 덕진구 쪽구름2길 22</v>
          </cell>
          <cell r="G10" t="str">
            <v>210-5202</v>
          </cell>
        </row>
        <row r="11">
          <cell r="E11" t="str">
            <v>유일여자고등학교</v>
          </cell>
          <cell r="F11" t="str">
            <v>전주시 덕진구 안덕원로 301</v>
          </cell>
          <cell r="G11" t="str">
            <v>245-3310</v>
          </cell>
        </row>
        <row r="12">
          <cell r="E12" t="str">
            <v>전라고등학교</v>
          </cell>
          <cell r="F12" t="str">
            <v>전주시 덕진구 솔내7길 25</v>
          </cell>
          <cell r="G12" t="str">
            <v>251-4902</v>
          </cell>
        </row>
        <row r="13">
          <cell r="E13" t="str">
            <v>전라중학교</v>
          </cell>
          <cell r="F13" t="str">
            <v>전주시 덕진구 세병로 196</v>
          </cell>
          <cell r="G13" t="str">
            <v>252-2758</v>
          </cell>
        </row>
        <row r="14">
          <cell r="E14" t="str">
            <v>전북대학교사범대학부설고등학교</v>
          </cell>
          <cell r="F14" t="str">
            <v>전주시 덕진구 백제대로 567</v>
          </cell>
          <cell r="G14" t="str">
            <v>270-3549</v>
          </cell>
        </row>
        <row r="15">
          <cell r="E15" t="str">
            <v>전북여자고등학교</v>
          </cell>
          <cell r="F15" t="str">
            <v>전주시 덕진구 여산로 232</v>
          </cell>
          <cell r="G15" t="str">
            <v>210-5901</v>
          </cell>
        </row>
        <row r="16">
          <cell r="E16" t="str">
            <v>전북중학교</v>
          </cell>
          <cell r="F16" t="str">
            <v>전주시 덕진구 쪽구름2길 22</v>
          </cell>
          <cell r="G16" t="str">
            <v>211-0993</v>
          </cell>
        </row>
        <row r="17">
          <cell r="E17" t="str">
            <v>전일고등학교</v>
          </cell>
          <cell r="F17" t="str">
            <v>전주시 완산구 우전로 249</v>
          </cell>
          <cell r="G17" t="str">
            <v>239-3005</v>
          </cell>
        </row>
        <row r="18">
          <cell r="E18" t="str">
            <v>전일중학교</v>
          </cell>
          <cell r="F18" t="str">
            <v>전주시 덕진구 모래내6길 36</v>
          </cell>
          <cell r="G18" t="str">
            <v>252-2709</v>
          </cell>
        </row>
        <row r="19">
          <cell r="E19" t="str">
            <v>전주고등학교</v>
          </cell>
          <cell r="F19" t="str">
            <v>전주시 완산구 권삼득로 2</v>
          </cell>
          <cell r="G19" t="str">
            <v>285-0212</v>
          </cell>
        </row>
        <row r="20">
          <cell r="E20" t="str">
            <v>전주곤지중학교</v>
          </cell>
          <cell r="F20" t="str">
            <v>전주시 완산구 매곡로 22</v>
          </cell>
          <cell r="G20" t="str">
            <v>230-2463</v>
          </cell>
        </row>
        <row r="21">
          <cell r="E21" t="str">
            <v>전주공업고등학교</v>
          </cell>
          <cell r="F21" t="str">
            <v>전주시 덕진구 여산로 101</v>
          </cell>
          <cell r="G21" t="str">
            <v>210-9334</v>
          </cell>
        </row>
        <row r="22">
          <cell r="E22" t="str">
            <v>전주교육대학교전주부설초등학교</v>
          </cell>
          <cell r="F22" t="str">
            <v>전주시 완산구 팔달로 74</v>
          </cell>
          <cell r="G22" t="str">
            <v>284-3198</v>
          </cell>
        </row>
        <row r="23">
          <cell r="E23" t="str">
            <v>전주근영여자고등학교</v>
          </cell>
          <cell r="F23" t="str">
            <v>전주시 완산구 영경1길 11</v>
          </cell>
          <cell r="G23" t="str">
            <v>223-8984</v>
          </cell>
        </row>
        <row r="24">
          <cell r="E24" t="str">
            <v>전주근영중학교</v>
          </cell>
          <cell r="F24" t="str">
            <v>전주시 완산구 영경1길 11</v>
          </cell>
          <cell r="G24" t="str">
            <v>223-8512</v>
          </cell>
        </row>
        <row r="25">
          <cell r="E25" t="str">
            <v>전주금암초등학교</v>
          </cell>
          <cell r="F25" t="str">
            <v>전주시 덕진구 권삼득로 210</v>
          </cell>
          <cell r="G25" t="str">
            <v>254-2274</v>
          </cell>
        </row>
        <row r="26">
          <cell r="E26" t="str">
            <v>전주금평초등학교</v>
          </cell>
          <cell r="F26" t="str">
            <v>전주시 덕진구 명주3길 16</v>
          </cell>
          <cell r="G26" t="str">
            <v>246-4119</v>
          </cell>
        </row>
        <row r="27">
          <cell r="E27" t="str">
            <v>전주기린중학교</v>
          </cell>
          <cell r="F27" t="str">
            <v>전주시 덕진구 동부대로 739</v>
          </cell>
          <cell r="G27" t="str">
            <v>245-5690</v>
          </cell>
        </row>
        <row r="28">
          <cell r="E28" t="str">
            <v>전주기린초등학교</v>
          </cell>
          <cell r="F28" t="str">
            <v>전주시 덕진구 견훤로 260</v>
          </cell>
          <cell r="G28" t="str">
            <v>241-7442</v>
          </cell>
        </row>
        <row r="29">
          <cell r="E29" t="str">
            <v>전주기전여자고등학교</v>
          </cell>
          <cell r="F29" t="str">
            <v>전주시 완산구 유연로 133</v>
          </cell>
          <cell r="G29" t="str">
            <v>236-8932</v>
          </cell>
        </row>
        <row r="30">
          <cell r="E30" t="str">
            <v>전주기전중학교</v>
          </cell>
          <cell r="F30" t="str">
            <v>전주시 완산구 유연로 133</v>
          </cell>
          <cell r="G30" t="str">
            <v>236-5082</v>
          </cell>
        </row>
        <row r="31">
          <cell r="E31" t="str">
            <v>전주남중학교</v>
          </cell>
          <cell r="F31" t="str">
            <v>전주시 완산구 덕적골2길 30</v>
          </cell>
          <cell r="G31" t="str">
            <v>282-6304</v>
          </cell>
        </row>
        <row r="32">
          <cell r="E32" t="str">
            <v>전주남초등학교</v>
          </cell>
          <cell r="F32" t="str">
            <v>전주시 완산구 장승배기로 376</v>
          </cell>
          <cell r="G32" t="str">
            <v>284-4064</v>
          </cell>
        </row>
        <row r="33">
          <cell r="E33" t="str">
            <v>전주늘품유치원</v>
          </cell>
          <cell r="F33" t="str">
            <v>전주시 덕진구 반룡로 158-9</v>
          </cell>
          <cell r="G33" t="str">
            <v>214-8791</v>
          </cell>
        </row>
        <row r="34">
          <cell r="E34" t="str">
            <v>전주대성초등학교</v>
          </cell>
          <cell r="F34" t="str">
            <v>전주시 완산구 고덕산1길 20</v>
          </cell>
          <cell r="G34" t="str">
            <v>284-9927</v>
          </cell>
        </row>
        <row r="35">
          <cell r="E35" t="str">
            <v>전주대정초등학교</v>
          </cell>
          <cell r="F35" t="str">
            <v>전주시 완산구 맏내로 57</v>
          </cell>
          <cell r="G35" t="str">
            <v>236-9551</v>
          </cell>
        </row>
        <row r="36">
          <cell r="E36" t="str">
            <v>전주대학교사범대학부설고등학교</v>
          </cell>
          <cell r="F36" t="str">
            <v>전주시 완산구 천잠로 313</v>
          </cell>
          <cell r="G36" t="str">
            <v>220-9501</v>
          </cell>
        </row>
        <row r="37">
          <cell r="E37" t="str">
            <v>전주덕일중학교</v>
          </cell>
          <cell r="F37" t="str">
            <v>전주시 덕진구 하가로 67</v>
          </cell>
          <cell r="G37" t="str">
            <v>249-2600</v>
          </cell>
        </row>
        <row r="38">
          <cell r="E38" t="str">
            <v>전주덕일초등학교</v>
          </cell>
          <cell r="F38" t="str">
            <v>전주시 덕진구 하가로 71</v>
          </cell>
          <cell r="G38" t="str">
            <v>279-3105</v>
          </cell>
        </row>
        <row r="39">
          <cell r="E39" t="str">
            <v>전주덕진중학교</v>
          </cell>
          <cell r="F39" t="str">
            <v>전주시 덕진구 기린대로 541-48</v>
          </cell>
          <cell r="G39" t="str">
            <v>276-1578</v>
          </cell>
        </row>
        <row r="40">
          <cell r="E40" t="str">
            <v>전주덕진초등학교</v>
          </cell>
          <cell r="F40" t="str">
            <v>전주시 덕진구 들사평로 61</v>
          </cell>
          <cell r="G40" t="str">
            <v>252-0871</v>
          </cell>
        </row>
        <row r="41">
          <cell r="E41" t="str">
            <v>전주동북초등학교</v>
          </cell>
          <cell r="F41" t="str">
            <v>전주시 덕진구 견훤왕궁로 227</v>
          </cell>
          <cell r="G41" t="str">
            <v>252-5368</v>
          </cell>
        </row>
        <row r="42">
          <cell r="E42" t="str">
            <v>전주동신초등학교</v>
          </cell>
          <cell r="F42" t="str">
            <v>전주시 덕진구 우아9길 1</v>
          </cell>
          <cell r="G42" t="str">
            <v>245-1527</v>
          </cell>
        </row>
        <row r="43">
          <cell r="E43" t="str">
            <v>전주동중학교</v>
          </cell>
          <cell r="F43" t="str">
            <v>전주시 덕진구 심방죽로 23</v>
          </cell>
          <cell r="G43" t="str">
            <v>246-1394</v>
          </cell>
        </row>
        <row r="44">
          <cell r="E44" t="str">
            <v>전주동초등학교</v>
          </cell>
          <cell r="F44" t="str">
            <v>전주시 완산구 물왕멀로 72</v>
          </cell>
          <cell r="G44" t="str">
            <v>285-0671</v>
          </cell>
        </row>
        <row r="45">
          <cell r="E45" t="str">
            <v>전주만성중학교</v>
          </cell>
          <cell r="F45" t="str">
            <v>전주시 덕진구 오공로 99</v>
          </cell>
          <cell r="G45" t="str">
            <v>717-3008</v>
          </cell>
        </row>
        <row r="46">
          <cell r="E46" t="str">
            <v>전주만성초등학교</v>
          </cell>
          <cell r="F46" t="str">
            <v>전주시 덕진구 중동로 32</v>
          </cell>
          <cell r="G46" t="str">
            <v>290-0900</v>
          </cell>
        </row>
        <row r="47">
          <cell r="E47" t="str">
            <v>전주만수초등학교</v>
          </cell>
          <cell r="F47" t="str">
            <v>전주시 덕진구 호성로 130</v>
          </cell>
          <cell r="G47" t="str">
            <v>247-7751</v>
          </cell>
        </row>
        <row r="48">
          <cell r="E48" t="str">
            <v>전주문정유치원</v>
          </cell>
          <cell r="F48" t="str">
            <v>전주시 완산구 구이로 1979</v>
          </cell>
          <cell r="G48" t="str">
            <v>237-5233</v>
          </cell>
        </row>
        <row r="49">
          <cell r="E49" t="str">
            <v>전주문정초등학교</v>
          </cell>
          <cell r="F49" t="str">
            <v>전주시 완산구 구이로 1979</v>
          </cell>
          <cell r="G49" t="str">
            <v>221-8097</v>
          </cell>
        </row>
        <row r="50">
          <cell r="E50" t="str">
            <v>전주문학초등학교</v>
          </cell>
          <cell r="F50" t="str">
            <v>전주시 완산구 문학로 30</v>
          </cell>
          <cell r="G50" t="str">
            <v>715-1032</v>
          </cell>
        </row>
        <row r="51">
          <cell r="E51" t="str">
            <v>전주미산초등학교</v>
          </cell>
          <cell r="F51" t="str">
            <v>전주시 덕진구 전미로 160</v>
          </cell>
          <cell r="G51" t="str">
            <v>253-7344</v>
          </cell>
        </row>
        <row r="52">
          <cell r="E52" t="str">
            <v>전주반월초등학교</v>
          </cell>
          <cell r="F52" t="str">
            <v>전주시 덕진구 혁신로 707</v>
          </cell>
          <cell r="G52" t="str">
            <v>212-4308</v>
          </cell>
        </row>
        <row r="53">
          <cell r="E53" t="str">
            <v>전주북일초등학교</v>
          </cell>
          <cell r="F53" t="str">
            <v>전주시 덕진구 견훤로 336</v>
          </cell>
          <cell r="G53" t="str">
            <v>242-4097</v>
          </cell>
        </row>
        <row r="54">
          <cell r="E54" t="str">
            <v>전주북초등학교</v>
          </cell>
          <cell r="F54" t="str">
            <v>전주시 덕진구 소리로 180</v>
          </cell>
          <cell r="G54" t="str">
            <v>241-5949</v>
          </cell>
        </row>
        <row r="55">
          <cell r="E55" t="str">
            <v>전주삼천남초등학교</v>
          </cell>
          <cell r="F55" t="str">
            <v>전주시 완산구 거마남로 65</v>
          </cell>
          <cell r="G55" t="str">
            <v>223-2911</v>
          </cell>
        </row>
        <row r="56">
          <cell r="E56" t="str">
            <v>전주삼천초등학교</v>
          </cell>
          <cell r="F56" t="str">
            <v>전주시 완산구 성지산로 38</v>
          </cell>
          <cell r="G56" t="str">
            <v>221-5808</v>
          </cell>
        </row>
        <row r="57">
          <cell r="E57" t="str">
            <v>전주새뜰유치원</v>
          </cell>
          <cell r="F57" t="str">
            <v>전주시 덕진구 중동 803</v>
          </cell>
          <cell r="G57" t="str">
            <v>717-3200</v>
          </cell>
        </row>
        <row r="58">
          <cell r="E58" t="str">
            <v>전주새솔유치원</v>
          </cell>
          <cell r="F58" t="str">
            <v>전주시 덕진구 화암1길 24</v>
          </cell>
          <cell r="G58" t="str">
            <v>274-6100</v>
          </cell>
        </row>
        <row r="59">
          <cell r="E59" t="str">
            <v>전주새연초등학교</v>
          </cell>
          <cell r="F59" t="str">
            <v>전주시 완산구 봉곡로 60</v>
          </cell>
          <cell r="G59" t="str">
            <v>270-8181</v>
          </cell>
        </row>
        <row r="60">
          <cell r="E60" t="str">
            <v>전주생명과학고등학교</v>
          </cell>
          <cell r="F60" t="str">
            <v>전주시 덕진구 안덕원로 195</v>
          </cell>
          <cell r="G60" t="str">
            <v>240-1712</v>
          </cell>
        </row>
        <row r="61">
          <cell r="E61" t="str">
            <v>전주서곡중학교</v>
          </cell>
          <cell r="F61" t="str">
            <v>전주시 완산구 서곡6길 23</v>
          </cell>
          <cell r="G61" t="str">
            <v>277-7832</v>
          </cell>
        </row>
        <row r="62">
          <cell r="E62" t="str">
            <v>전주서곡초등학교</v>
          </cell>
          <cell r="F62" t="str">
            <v>전주시 완산구 서곡7길 30</v>
          </cell>
          <cell r="G62" t="str">
            <v>278-8121</v>
          </cell>
        </row>
        <row r="63">
          <cell r="E63" t="str">
            <v>전주서문초등학교</v>
          </cell>
          <cell r="F63" t="str">
            <v>전주시 완산구 서신천변11길 19</v>
          </cell>
          <cell r="G63" t="str">
            <v>255-4383</v>
          </cell>
        </row>
        <row r="64">
          <cell r="E64" t="str">
            <v>전주서신중학교</v>
          </cell>
          <cell r="F64" t="str">
            <v>전주시 완산구 안터2길 40</v>
          </cell>
          <cell r="G64" t="str">
            <v>253-6617</v>
          </cell>
        </row>
        <row r="65">
          <cell r="E65" t="str">
            <v>전주서신초등학교</v>
          </cell>
          <cell r="F65" t="str">
            <v>전주시 완산구 전룡로 119</v>
          </cell>
          <cell r="G65" t="str">
            <v>254-5461</v>
          </cell>
        </row>
        <row r="66">
          <cell r="E66" t="str">
            <v>전주서원초등학교</v>
          </cell>
          <cell r="F66" t="str">
            <v>전주시 완산구 오두정길 45</v>
          </cell>
          <cell r="G66" t="str">
            <v>221-8056</v>
          </cell>
        </row>
        <row r="67">
          <cell r="E67" t="str">
            <v>전주서일초등학교</v>
          </cell>
          <cell r="F67" t="str">
            <v>전주시 완산구 새터로 73</v>
          </cell>
          <cell r="G67" t="str">
            <v>251-8991</v>
          </cell>
        </row>
        <row r="68">
          <cell r="E68" t="str">
            <v>전주서중학교</v>
          </cell>
          <cell r="F68" t="str">
            <v>전주시 완산구 당산로 2</v>
          </cell>
          <cell r="G68" t="str">
            <v>254-2667</v>
          </cell>
        </row>
        <row r="69">
          <cell r="E69" t="str">
            <v>전주서천초등학교</v>
          </cell>
          <cell r="F69" t="str">
            <v>전주시 완산구 당산로 9</v>
          </cell>
          <cell r="G69" t="str">
            <v>274-7075</v>
          </cell>
        </row>
        <row r="70">
          <cell r="E70" t="str">
            <v>전주선화학교</v>
          </cell>
          <cell r="F70" t="str">
            <v>전주시 완산구 효자로 39</v>
          </cell>
          <cell r="G70" t="str">
            <v>220-0508</v>
          </cell>
        </row>
        <row r="71">
          <cell r="E71" t="str">
            <v>전주성심여자고등학교</v>
          </cell>
          <cell r="F71" t="str">
            <v>전주시 완산구 경기전길 130</v>
          </cell>
          <cell r="G71" t="str">
            <v>232-2513</v>
          </cell>
        </row>
        <row r="72">
          <cell r="E72" t="str">
            <v>전주성심여자중학교</v>
          </cell>
          <cell r="F72" t="str">
            <v>전주시 완산구 경기전길 130</v>
          </cell>
          <cell r="G72" t="str">
            <v>232-0131</v>
          </cell>
        </row>
        <row r="73">
          <cell r="E73" t="str">
            <v>전주성현유치원</v>
          </cell>
          <cell r="F73" t="str">
            <v>전주시 덕진구 만성남로 39-7</v>
          </cell>
          <cell r="G73" t="str">
            <v>213-0511</v>
          </cell>
        </row>
        <row r="74">
          <cell r="E74" t="str">
            <v>전주솔내고등학교</v>
          </cell>
          <cell r="F74" t="str">
            <v>전주시 덕진구 송천중앙로 170</v>
          </cell>
          <cell r="G74" t="str">
            <v>270-8208</v>
          </cell>
        </row>
        <row r="75">
          <cell r="E75" t="str">
            <v>전주솔내유치원</v>
          </cell>
          <cell r="F75" t="str">
            <v>전주시 덕진구 백석4길 22</v>
          </cell>
          <cell r="G75" t="str">
            <v>254-3771</v>
          </cell>
        </row>
        <row r="76">
          <cell r="E76" t="str">
            <v>전주솔빛중학교</v>
          </cell>
          <cell r="F76" t="str">
            <v>전주시 덕진구 솔내6길 33</v>
          </cell>
          <cell r="G76" t="str">
            <v>254-9912</v>
          </cell>
        </row>
        <row r="77">
          <cell r="E77" t="str">
            <v>전주송북초등학교</v>
          </cell>
          <cell r="F77" t="str">
            <v>전주시 덕진구 천마산로 16</v>
          </cell>
          <cell r="G77" t="str">
            <v>251-5811</v>
          </cell>
        </row>
        <row r="78">
          <cell r="E78" t="str">
            <v>전주송원초등학교</v>
          </cell>
          <cell r="F78" t="str">
            <v>전주시 덕진구 와룡로 25</v>
          </cell>
          <cell r="G78" t="str">
            <v>251-7155</v>
          </cell>
        </row>
        <row r="79">
          <cell r="E79" t="str">
            <v>전주송천초등학교</v>
          </cell>
          <cell r="F79" t="str">
            <v>전주시 덕진구 송천1길 10</v>
          </cell>
          <cell r="G79" t="str">
            <v>252-2616</v>
          </cell>
        </row>
        <row r="80">
          <cell r="E80" t="str">
            <v>전주신동초등학교</v>
          </cell>
          <cell r="F80" t="str">
            <v>전주시 덕진구 솔내로 211</v>
          </cell>
          <cell r="G80" t="str">
            <v>278-4011</v>
          </cell>
        </row>
        <row r="81">
          <cell r="E81" t="str">
            <v>전주신성초등학교</v>
          </cell>
          <cell r="F81" t="str">
            <v>전주시 완산구 평화8길 16-36</v>
          </cell>
          <cell r="G81" t="str">
            <v>225-6902</v>
          </cell>
        </row>
        <row r="82">
          <cell r="E82" t="str">
            <v>전주신일중학교</v>
          </cell>
          <cell r="F82" t="str">
            <v>전주시 완산구 견훤왕궁2길 8</v>
          </cell>
          <cell r="G82" t="str">
            <v>288-3450</v>
          </cell>
        </row>
        <row r="83">
          <cell r="E83" t="str">
            <v>전주신흥고등학교</v>
          </cell>
          <cell r="F83" t="str">
            <v>전주시 완산구 서원로 399</v>
          </cell>
          <cell r="G83" t="str">
            <v>232-7101</v>
          </cell>
        </row>
        <row r="84">
          <cell r="E84" t="str">
            <v>전주신흥중학교</v>
          </cell>
          <cell r="F84" t="str">
            <v>전주시 완산구 서원로 399</v>
          </cell>
          <cell r="G84" t="str">
            <v>287-2112</v>
          </cell>
        </row>
        <row r="85">
          <cell r="E85" t="str">
            <v>전주아름유치원</v>
          </cell>
          <cell r="F85" t="str">
            <v>전주시 덕진구 정여립로 874</v>
          </cell>
          <cell r="G85" t="str">
            <v>279-6709</v>
          </cell>
        </row>
        <row r="86">
          <cell r="E86" t="str">
            <v>전주아중중학교</v>
          </cell>
          <cell r="F86" t="str">
            <v>전주시 덕진구 중상보로 16</v>
          </cell>
          <cell r="G86" t="str">
            <v>240-7913</v>
          </cell>
        </row>
        <row r="87">
          <cell r="E87" t="str">
            <v>전주아중초등학교</v>
          </cell>
          <cell r="F87" t="str">
            <v>전주시 덕진구 인교5길 23</v>
          </cell>
          <cell r="G87" t="str">
            <v>241-7742</v>
          </cell>
        </row>
        <row r="88">
          <cell r="E88" t="str">
            <v>전주양지중학교</v>
          </cell>
          <cell r="F88" t="str">
            <v>전주시 완산구 양지2길 11-16</v>
          </cell>
          <cell r="G88" t="str">
            <v>226-0052</v>
          </cell>
        </row>
        <row r="89">
          <cell r="E89" t="str">
            <v>전주양지초등학교</v>
          </cell>
          <cell r="F89" t="str">
            <v>전주시 완산구 양지2길 11-26</v>
          </cell>
          <cell r="G89" t="str">
            <v>226-2692</v>
          </cell>
        </row>
        <row r="90">
          <cell r="E90" t="str">
            <v>전주양현중학교</v>
          </cell>
          <cell r="F90" t="str">
            <v>전주시 덕진구 만성북4길 10</v>
          </cell>
          <cell r="G90" t="str">
            <v>717-8600</v>
          </cell>
        </row>
        <row r="91">
          <cell r="E91" t="str">
            <v>전주양현초등학교</v>
          </cell>
          <cell r="F91" t="str">
            <v>전주시 덕진구 만성서로 96</v>
          </cell>
          <cell r="G91" t="str">
            <v>717-1700</v>
          </cell>
        </row>
        <row r="92">
          <cell r="E92" t="str">
            <v>전주여울초등학교</v>
          </cell>
          <cell r="F92" t="str">
            <v>전주시 완산구 고사평8길 11</v>
          </cell>
          <cell r="G92" t="str">
            <v>255-9077</v>
          </cell>
        </row>
        <row r="93">
          <cell r="E93" t="str">
            <v>전주여자고등학교</v>
          </cell>
          <cell r="F93" t="str">
            <v>전주시 덕진구 모래내6길 14</v>
          </cell>
          <cell r="G93" t="str">
            <v>710-5561</v>
          </cell>
        </row>
        <row r="94">
          <cell r="E94" t="str">
            <v>전주여자상업고등학교</v>
          </cell>
          <cell r="F94" t="str">
            <v>전주시 완산구 따박골2길 21</v>
          </cell>
          <cell r="G94" t="str">
            <v>220-6401</v>
          </cell>
        </row>
        <row r="95">
          <cell r="E95" t="str">
            <v>전주영생고등학교</v>
          </cell>
          <cell r="F95" t="str">
            <v>전주시 완산구 천잠로 333</v>
          </cell>
          <cell r="G95" t="str">
            <v>220-3500</v>
          </cell>
        </row>
        <row r="96">
          <cell r="E96" t="str">
            <v>전주오송중학교</v>
          </cell>
          <cell r="F96" t="str">
            <v>전주시 덕진구 천마산로 69</v>
          </cell>
          <cell r="G96" t="str">
            <v>250-4301</v>
          </cell>
        </row>
        <row r="97">
          <cell r="E97" t="str">
            <v>전주오송초등학교</v>
          </cell>
          <cell r="F97" t="str">
            <v>전주시 덕진구 천마산로 87</v>
          </cell>
          <cell r="G97" t="str">
            <v>251-6472</v>
          </cell>
        </row>
        <row r="98">
          <cell r="E98" t="str">
            <v>전주온고을중학교</v>
          </cell>
          <cell r="F98" t="str">
            <v>전주시 덕진구 무삼지로 26</v>
          </cell>
          <cell r="G98" t="str">
            <v>245-5219</v>
          </cell>
        </row>
        <row r="99">
          <cell r="E99" t="str">
            <v>전주온빛중학교</v>
          </cell>
          <cell r="F99" t="str">
            <v>전주시 덕진구 틀못4길 10</v>
          </cell>
          <cell r="G99" t="str">
            <v>214-8452</v>
          </cell>
        </row>
        <row r="100">
          <cell r="E100" t="str">
            <v>전주온빛초등학교</v>
          </cell>
          <cell r="F100" t="str">
            <v>전주시 덕진구 틀못3길 7</v>
          </cell>
          <cell r="G100" t="str">
            <v>249-6602</v>
          </cell>
        </row>
        <row r="101">
          <cell r="E101" t="str">
            <v>전주온샘유치원</v>
          </cell>
          <cell r="F101" t="str">
            <v>전주시 덕진구 심방죽로 24</v>
          </cell>
          <cell r="G101" t="str">
            <v>242-5412</v>
          </cell>
        </row>
        <row r="102">
          <cell r="E102" t="str">
            <v>전주완산서초등학교</v>
          </cell>
          <cell r="F102" t="str">
            <v>전주시 완산구 안행로 127</v>
          </cell>
          <cell r="G102" t="str">
            <v>284-9303</v>
          </cell>
        </row>
        <row r="103">
          <cell r="E103" t="str">
            <v>전주완산초등학교</v>
          </cell>
          <cell r="F103" t="str">
            <v>전주시 완산구 매곡로 22</v>
          </cell>
          <cell r="G103" t="str">
            <v>284-8844</v>
          </cell>
        </row>
        <row r="104">
          <cell r="E104" t="str">
            <v>전주용덕초등학교</v>
          </cell>
          <cell r="F104" t="str">
            <v>전주시 덕진구 용덕길 30</v>
          </cell>
          <cell r="G104" t="str">
            <v>211-1626</v>
          </cell>
        </row>
        <row r="105">
          <cell r="E105" t="str">
            <v>전주용소중학교</v>
          </cell>
          <cell r="F105" t="str">
            <v>전주시 덕진구 송천로 112</v>
          </cell>
          <cell r="G105" t="str">
            <v>270-0366</v>
          </cell>
        </row>
        <row r="106">
          <cell r="E106" t="str">
            <v>전주용소초등학교</v>
          </cell>
          <cell r="F106" t="str">
            <v>전주시 덕진구 송천4길 38</v>
          </cell>
          <cell r="G106" t="str">
            <v>270-0200</v>
          </cell>
        </row>
        <row r="107">
          <cell r="E107" t="str">
            <v>전주용와초등학교</v>
          </cell>
          <cell r="F107" t="str">
            <v>전주시 완산구 장승배기로 14</v>
          </cell>
          <cell r="G107" t="str">
            <v>237-3142</v>
          </cell>
        </row>
        <row r="108">
          <cell r="E108" t="str">
            <v>전주용흥중학교</v>
          </cell>
          <cell r="F108" t="str">
            <v>전주시 완산구 장승배기로 12</v>
          </cell>
          <cell r="G108" t="str">
            <v>237-2732</v>
          </cell>
        </row>
        <row r="109">
          <cell r="E109" t="str">
            <v>전주용흥초등학교</v>
          </cell>
          <cell r="F109" t="str">
            <v>전주시 완산구 삼천천변1길 16</v>
          </cell>
          <cell r="G109" t="str">
            <v>227-4636</v>
          </cell>
        </row>
        <row r="110">
          <cell r="E110" t="str">
            <v>전주우림중학교</v>
          </cell>
          <cell r="F110" t="str">
            <v>전주시 완산구 우전로 119</v>
          </cell>
          <cell r="G110" t="str">
            <v>220-4910</v>
          </cell>
        </row>
        <row r="111">
          <cell r="E111" t="str">
            <v>전주우림초등학교</v>
          </cell>
          <cell r="F111" t="str">
            <v>전주시 완산구 소태정로 21</v>
          </cell>
          <cell r="G111" t="str">
            <v>715-1052</v>
          </cell>
        </row>
        <row r="112">
          <cell r="E112" t="str">
            <v>전주우아중학교</v>
          </cell>
          <cell r="F112" t="str">
            <v>전주시 덕진구 호성로 6</v>
          </cell>
          <cell r="G112" t="str">
            <v>241-2652</v>
          </cell>
        </row>
        <row r="113">
          <cell r="E113" t="str">
            <v>전주우전중학교</v>
          </cell>
          <cell r="F113" t="str">
            <v>전주시 완산구 쑥고개로 375-28</v>
          </cell>
          <cell r="G113" t="str">
            <v>222-8933</v>
          </cell>
        </row>
        <row r="114">
          <cell r="E114" t="str">
            <v>전주우전초등학교</v>
          </cell>
          <cell r="F114" t="str">
            <v>전주시 완산구 우전2길 11</v>
          </cell>
          <cell r="G114" t="str">
            <v>221-9892</v>
          </cell>
        </row>
        <row r="115">
          <cell r="E115" t="str">
            <v>전주원동초등학교</v>
          </cell>
          <cell r="F115" t="str">
            <v>전주시 덕진구 원동로 3</v>
          </cell>
          <cell r="G115" t="str">
            <v>212-9119</v>
          </cell>
        </row>
        <row r="116">
          <cell r="E116" t="str">
            <v>전주유치원</v>
          </cell>
          <cell r="F116" t="str">
            <v>전주시 완산구 대동로 33</v>
          </cell>
          <cell r="G116" t="str">
            <v>253-9561</v>
          </cell>
        </row>
        <row r="117">
          <cell r="E117" t="str">
            <v>전주유화학교</v>
          </cell>
          <cell r="F117" t="str">
            <v>전주시 덕진구 모래내6길 26-16</v>
          </cell>
          <cell r="G117" t="str">
            <v>253-1238</v>
          </cell>
        </row>
        <row r="118">
          <cell r="E118" t="str">
            <v>전주은화학교</v>
          </cell>
          <cell r="F118" t="str">
            <v>전주시 완산구 효자로 28-20</v>
          </cell>
          <cell r="G118" t="str">
            <v>220-0902</v>
          </cell>
        </row>
        <row r="119">
          <cell r="E119" t="str">
            <v>전주인봉초등학교</v>
          </cell>
          <cell r="F119" t="str">
            <v>전주시 덕진구 무삼지로 7</v>
          </cell>
          <cell r="G119" t="str">
            <v>240-1908</v>
          </cell>
        </row>
        <row r="120">
          <cell r="E120" t="str">
            <v>전주인후초등학교</v>
          </cell>
          <cell r="F120" t="str">
            <v>전주시 덕진구 무삼지로 67</v>
          </cell>
          <cell r="G120" t="str">
            <v>244-8983</v>
          </cell>
        </row>
        <row r="121">
          <cell r="E121" t="str">
            <v>전주자연초등학교</v>
          </cell>
          <cell r="F121" t="str">
            <v>전주시 덕진구 세병로 150</v>
          </cell>
          <cell r="G121" t="str">
            <v>717-2300</v>
          </cell>
        </row>
        <row r="122">
          <cell r="E122" t="str">
            <v>전주장동초등학교</v>
          </cell>
          <cell r="F122" t="str">
            <v>전주시 덕진구 원장동안길 73</v>
          </cell>
          <cell r="G122" t="str">
            <v>211-9494</v>
          </cell>
        </row>
        <row r="123">
          <cell r="E123" t="str">
            <v>전주전라초등학교</v>
          </cell>
          <cell r="F123" t="str">
            <v>전주시 덕진구 심방죽로 24</v>
          </cell>
          <cell r="G123" t="str">
            <v>246-7356</v>
          </cell>
        </row>
        <row r="124">
          <cell r="E124" t="str">
            <v>전주전일초등학교</v>
          </cell>
          <cell r="F124" t="str">
            <v>전주시 덕진구 태진로 98</v>
          </cell>
          <cell r="G124" t="str">
            <v>251-7121</v>
          </cell>
        </row>
        <row r="125">
          <cell r="E125" t="str">
            <v>전주제일고등학교</v>
          </cell>
          <cell r="F125" t="str">
            <v>전주시 완산구 관선5길 15</v>
          </cell>
          <cell r="G125" t="str">
            <v>284-3161</v>
          </cell>
        </row>
        <row r="126">
          <cell r="E126" t="str">
            <v>전주조촌초등학교</v>
          </cell>
          <cell r="F126" t="str">
            <v>전주시 덕진구 쪽구름로 39</v>
          </cell>
          <cell r="G126" t="str">
            <v>211-1574</v>
          </cell>
        </row>
        <row r="127">
          <cell r="E127" t="str">
            <v>전주중산초등학교</v>
          </cell>
          <cell r="F127" t="str">
            <v>전주시 완산구 중산중앙로 9-10</v>
          </cell>
          <cell r="G127" t="str">
            <v>220-6500</v>
          </cell>
        </row>
        <row r="128">
          <cell r="E128" t="str">
            <v>전주중앙여자고등학교</v>
          </cell>
          <cell r="F128" t="str">
            <v>전주시 덕진구 석소로 25</v>
          </cell>
          <cell r="G128" t="str">
            <v>240-1822</v>
          </cell>
        </row>
        <row r="129">
          <cell r="E129" t="str">
            <v>전주중앙중학교</v>
          </cell>
          <cell r="F129" t="str">
            <v>전주시 덕진구 공북2길 20</v>
          </cell>
          <cell r="G129" t="str">
            <v>252-2364</v>
          </cell>
        </row>
        <row r="130">
          <cell r="E130" t="str">
            <v>전주중앙초등학교</v>
          </cell>
          <cell r="F130" t="str">
            <v>전주시 완산구 경기전길 99</v>
          </cell>
          <cell r="G130" t="str">
            <v>282-6003</v>
          </cell>
        </row>
        <row r="131">
          <cell r="E131" t="str">
            <v>전주중인초등학교</v>
          </cell>
          <cell r="F131" t="str">
            <v>전주시 완산구 중인1길 80</v>
          </cell>
          <cell r="G131" t="str">
            <v>222-5971</v>
          </cell>
        </row>
        <row r="132">
          <cell r="E132" t="str">
            <v>전주중학교</v>
          </cell>
          <cell r="F132" t="str">
            <v>전주시 덕진구 솔내5길 9</v>
          </cell>
          <cell r="G132" t="str">
            <v>273-1916</v>
          </cell>
        </row>
        <row r="133">
          <cell r="E133" t="str">
            <v>전주지곡초등학교</v>
          </cell>
          <cell r="F133" t="str">
            <v>전주시 완산구 평화로 85</v>
          </cell>
          <cell r="G133" t="str">
            <v>280-0505</v>
          </cell>
        </row>
        <row r="134">
          <cell r="E134" t="str">
            <v>전주진북초등학교</v>
          </cell>
          <cell r="F134" t="str">
            <v>전주시 덕진구 진북1길 11</v>
          </cell>
          <cell r="G134" t="str">
            <v>252-1102</v>
          </cell>
        </row>
        <row r="135">
          <cell r="E135" t="str">
            <v>전주초등학교</v>
          </cell>
          <cell r="F135" t="str">
            <v>전주시 완산구 대동로 33</v>
          </cell>
          <cell r="G135" t="str">
            <v>254-2373</v>
          </cell>
        </row>
        <row r="136">
          <cell r="E136" t="str">
            <v>전주초포초등학교</v>
          </cell>
          <cell r="F136" t="str">
            <v>전주시 덕진구 초포로 171</v>
          </cell>
          <cell r="G136" t="str">
            <v>253-8151</v>
          </cell>
        </row>
        <row r="137">
          <cell r="E137" t="str">
            <v>전주팔복초등학교</v>
          </cell>
          <cell r="F137" t="str">
            <v>전주시 덕진구 팔과정로 181</v>
          </cell>
          <cell r="G137" t="str">
            <v>211-2774</v>
          </cell>
        </row>
        <row r="138">
          <cell r="E138" t="str">
            <v>전주평화중학교</v>
          </cell>
          <cell r="F138" t="str">
            <v>전주시 완산구 평화로 74</v>
          </cell>
          <cell r="G138" t="str">
            <v>221-8793</v>
          </cell>
        </row>
        <row r="139">
          <cell r="E139" t="str">
            <v>전주평화초등학교</v>
          </cell>
          <cell r="F139" t="str">
            <v>전주시 완산구 꽃밭정로 65</v>
          </cell>
          <cell r="G139" t="str">
            <v>284-9500</v>
          </cell>
        </row>
        <row r="140">
          <cell r="E140" t="str">
            <v>전주푸른샘유치원</v>
          </cell>
          <cell r="F140" t="str">
            <v>전주시 완산구 홍산로 80</v>
          </cell>
          <cell r="G140" t="str">
            <v>714-2511</v>
          </cell>
        </row>
        <row r="141">
          <cell r="E141" t="str">
            <v>전주풍남유치원</v>
          </cell>
          <cell r="F141" t="str">
            <v>전주시 완산구 견훤왕궁로 16</v>
          </cell>
          <cell r="G141" t="str">
            <v>286-2162</v>
          </cell>
        </row>
        <row r="142">
          <cell r="E142" t="str">
            <v>전주풍남중학교</v>
          </cell>
          <cell r="F142" t="str">
            <v>전주시 완산구 거마평로 83</v>
          </cell>
          <cell r="G142" t="str">
            <v>223-3502</v>
          </cell>
        </row>
        <row r="143">
          <cell r="E143" t="str">
            <v>전주풍남초등학교</v>
          </cell>
          <cell r="F143" t="str">
            <v>전주시 완산구 견훤왕궁로 16</v>
          </cell>
          <cell r="G143" t="str">
            <v>286-4281</v>
          </cell>
        </row>
        <row r="144">
          <cell r="E144" t="str">
            <v>전주하가초등학교</v>
          </cell>
          <cell r="F144" t="str">
            <v>전주시 덕진구 경동로 11</v>
          </cell>
          <cell r="G144" t="str">
            <v>272-1067</v>
          </cell>
        </row>
        <row r="145">
          <cell r="E145" t="str">
            <v>전주한들초등학교</v>
          </cell>
          <cell r="F145" t="str">
            <v>전주시 완산구 화산천변8길 10</v>
          </cell>
          <cell r="G145" t="str">
            <v>227-1851</v>
          </cell>
        </row>
        <row r="146">
          <cell r="E146" t="str">
            <v>전주한일고등학교</v>
          </cell>
          <cell r="F146" t="str">
            <v>전주시 완산구 백제대로 442</v>
          </cell>
          <cell r="G146" t="str">
            <v>274-2162</v>
          </cell>
        </row>
        <row r="147">
          <cell r="E147" t="str">
            <v>전주해성고등학교</v>
          </cell>
          <cell r="F147" t="str">
            <v>전주시 완산구 계룡산길 88</v>
          </cell>
          <cell r="G147" t="str">
            <v>224-6110</v>
          </cell>
        </row>
        <row r="148">
          <cell r="E148" t="str">
            <v>전주해성중학교</v>
          </cell>
          <cell r="F148" t="str">
            <v>전주시 완산구 계룡산길 88</v>
          </cell>
          <cell r="G148" t="str">
            <v>237-1974</v>
          </cell>
        </row>
        <row r="149">
          <cell r="E149" t="str">
            <v>전주호성중학교</v>
          </cell>
          <cell r="F149" t="str">
            <v>전주시 덕진구 배미실마을길 23</v>
          </cell>
          <cell r="G149" t="str">
            <v>253-6946</v>
          </cell>
        </row>
        <row r="150">
          <cell r="E150" t="str">
            <v>전주홍산유치원</v>
          </cell>
          <cell r="F150" t="str">
            <v>전주시 완산구 마전들로 30</v>
          </cell>
          <cell r="G150" t="str">
            <v>224-9595</v>
          </cell>
        </row>
        <row r="151">
          <cell r="E151" t="str">
            <v>전주홍산초등학교</v>
          </cell>
          <cell r="F151" t="str">
            <v>전주시 완산구</v>
          </cell>
          <cell r="G151" t="str">
            <v>230-5100</v>
          </cell>
        </row>
        <row r="152">
          <cell r="E152" t="str">
            <v>전주화산초등학교</v>
          </cell>
          <cell r="F152" t="str">
            <v>전주시 완산구 따박골7길 20</v>
          </cell>
          <cell r="G152" t="str">
            <v>284-8805</v>
          </cell>
        </row>
        <row r="153">
          <cell r="E153" t="str">
            <v>전주화정중학교</v>
          </cell>
          <cell r="F153" t="str">
            <v>전주시 덕진구 세병로 66</v>
          </cell>
          <cell r="G153" t="str">
            <v>717-6500</v>
          </cell>
        </row>
        <row r="154">
          <cell r="E154" t="str">
            <v>전주화정초등학교</v>
          </cell>
          <cell r="F154" t="str">
            <v>전주시 덕진구 세병로 55</v>
          </cell>
          <cell r="G154" t="str">
            <v>270-8403</v>
          </cell>
        </row>
        <row r="155">
          <cell r="E155" t="str">
            <v>전주효림초등학교</v>
          </cell>
          <cell r="F155" t="str">
            <v>전주시 완산구 강변로 128</v>
          </cell>
          <cell r="G155" t="str">
            <v>227-3522</v>
          </cell>
        </row>
        <row r="156">
          <cell r="E156" t="str">
            <v>전주효문중학교</v>
          </cell>
          <cell r="F156" t="str">
            <v>전주시 완산구 용리로 92</v>
          </cell>
          <cell r="G156" t="str">
            <v>221-1131</v>
          </cell>
        </row>
        <row r="157">
          <cell r="E157" t="str">
            <v>전주효문초등학교</v>
          </cell>
          <cell r="F157" t="str">
            <v>전주시 완산구 거마평로 105</v>
          </cell>
          <cell r="G157" t="str">
            <v>221-6834</v>
          </cell>
        </row>
        <row r="158">
          <cell r="E158" t="str">
            <v>전주효자초등학교</v>
          </cell>
          <cell r="F158" t="str">
            <v>전주시 완산구 송정로 47</v>
          </cell>
          <cell r="G158" t="str">
            <v>221-2380</v>
          </cell>
        </row>
        <row r="159">
          <cell r="E159" t="str">
            <v>전주효정중학교</v>
          </cell>
          <cell r="F159" t="str">
            <v>전주시 완산구 안행로 127</v>
          </cell>
          <cell r="G159" t="str">
            <v>231-0407</v>
          </cell>
        </row>
        <row r="160">
          <cell r="E160" t="str">
            <v>전주효천초등학교</v>
          </cell>
          <cell r="F160" t="str">
            <v>전주시 완산구 효천중앙로 31</v>
          </cell>
          <cell r="G160" t="str">
            <v>717-6100</v>
          </cell>
        </row>
        <row r="161">
          <cell r="E161" t="str">
            <v>한국전통문화고등학교</v>
          </cell>
          <cell r="F161" t="str">
            <v>전주시 완산구 중인1길 68-13</v>
          </cell>
          <cell r="G161" t="str">
            <v>711-7704</v>
          </cell>
        </row>
        <row r="162">
          <cell r="E162" t="str">
            <v>호남제일고등학교</v>
          </cell>
          <cell r="F162" t="str">
            <v>전주시 완산구 서원로 53</v>
          </cell>
          <cell r="G162" t="str">
            <v>220-9080</v>
          </cell>
        </row>
        <row r="163">
          <cell r="E163" t="str">
            <v>계남중학교</v>
          </cell>
          <cell r="F163" t="str">
            <v>장수군 계남면 계남중길 52</v>
          </cell>
          <cell r="G163" t="str">
            <v>352-0979</v>
          </cell>
        </row>
        <row r="164">
          <cell r="E164" t="str">
            <v>계남초등학교</v>
          </cell>
          <cell r="F164" t="str">
            <v>장수군 계남면 조곡길 1</v>
          </cell>
          <cell r="G164" t="str">
            <v>352-0909</v>
          </cell>
        </row>
        <row r="165">
          <cell r="E165" t="str">
            <v>계북중학교</v>
          </cell>
          <cell r="F165" t="str">
            <v>장수군 계북면 장무로 1005-12</v>
          </cell>
          <cell r="G165" t="str">
            <v>353-1177</v>
          </cell>
        </row>
        <row r="166">
          <cell r="E166" t="str">
            <v>계북초등학교</v>
          </cell>
          <cell r="F166" t="str">
            <v>장수군 계북면 문성길 7</v>
          </cell>
          <cell r="G166" t="str">
            <v>352-1108</v>
          </cell>
        </row>
        <row r="167">
          <cell r="E167" t="str">
            <v>덕유샘학교</v>
          </cell>
          <cell r="F167" t="str">
            <v>장수군 계북면 장무로 1326</v>
          </cell>
          <cell r="G167" t="str">
            <v>352-7761</v>
          </cell>
        </row>
        <row r="168">
          <cell r="E168" t="str">
            <v>백화고등학교</v>
          </cell>
          <cell r="F168" t="str">
            <v>장수군 장계면 백화로 4-31</v>
          </cell>
          <cell r="G168" t="str">
            <v>351-0106</v>
          </cell>
        </row>
        <row r="169">
          <cell r="E169" t="str">
            <v>번암중학교</v>
          </cell>
          <cell r="F169" t="str">
            <v>장수군 번암면 지지로 28-12</v>
          </cell>
          <cell r="G169" t="str">
            <v>353-5132</v>
          </cell>
        </row>
        <row r="170">
          <cell r="E170" t="str">
            <v>번암초등학교</v>
          </cell>
          <cell r="F170" t="str">
            <v>장수군 번암면 동강길 21</v>
          </cell>
          <cell r="G170" t="str">
            <v>353-5546</v>
          </cell>
        </row>
        <row r="171">
          <cell r="E171" t="str">
            <v>번암초등학교동화분교장</v>
          </cell>
          <cell r="F171" t="str">
            <v>장수군 번암면 지지로 610</v>
          </cell>
          <cell r="G171" t="str">
            <v>353-5512</v>
          </cell>
        </row>
        <row r="172">
          <cell r="E172" t="str">
            <v>산서고등학교</v>
          </cell>
          <cell r="F172" t="str">
            <v>장수군 산서면 보산로 1852-6</v>
          </cell>
          <cell r="G172" t="str">
            <v>351-4137</v>
          </cell>
        </row>
        <row r="173">
          <cell r="E173" t="str">
            <v>산서중학교</v>
          </cell>
          <cell r="F173" t="str">
            <v>장수군 산서면 보산로 1852-6</v>
          </cell>
          <cell r="G173" t="str">
            <v>351-4137</v>
          </cell>
        </row>
        <row r="174">
          <cell r="E174" t="str">
            <v>산서초등학교</v>
          </cell>
          <cell r="F174" t="str">
            <v>장수군 산서면 동백로 7</v>
          </cell>
          <cell r="G174" t="str">
            <v>351-4138</v>
          </cell>
        </row>
        <row r="175">
          <cell r="E175" t="str">
            <v>수남초등학교</v>
          </cell>
          <cell r="F175" t="str">
            <v>장수군 장수읍 장수로 1898</v>
          </cell>
          <cell r="G175" t="str">
            <v>351-2511</v>
          </cell>
        </row>
        <row r="176">
          <cell r="E176" t="str">
            <v>장계중학교</v>
          </cell>
          <cell r="F176" t="str">
            <v>장수군 장계면 장무로 239-6</v>
          </cell>
          <cell r="G176" t="str">
            <v>352-0135</v>
          </cell>
        </row>
        <row r="177">
          <cell r="E177" t="str">
            <v>장계초등학교</v>
          </cell>
          <cell r="F177" t="str">
            <v>장수군 장계면 한들로 69</v>
          </cell>
          <cell r="G177" t="str">
            <v>351-0087</v>
          </cell>
        </row>
        <row r="178">
          <cell r="E178" t="str">
            <v>장수고등학교</v>
          </cell>
          <cell r="F178" t="str">
            <v>장수군 장수읍 장천로 254-16</v>
          </cell>
          <cell r="G178" t="str">
            <v>350-5123</v>
          </cell>
        </row>
        <row r="179">
          <cell r="E179" t="str">
            <v>장수중학교</v>
          </cell>
          <cell r="F179" t="str">
            <v>장수군 장수읍 호비로 68</v>
          </cell>
          <cell r="G179" t="str">
            <v>351-2383</v>
          </cell>
        </row>
        <row r="180">
          <cell r="E180" t="str">
            <v>장수초등학교</v>
          </cell>
          <cell r="F180" t="str">
            <v>장수군 장수읍 향교길 11-8</v>
          </cell>
          <cell r="G180" t="str">
            <v>351-5514</v>
          </cell>
        </row>
        <row r="181">
          <cell r="E181" t="str">
            <v>장수한사랑유치원</v>
          </cell>
          <cell r="F181" t="str">
            <v>장수군 장수읍 장천로 237</v>
          </cell>
          <cell r="G181" t="str">
            <v>353-8832</v>
          </cell>
        </row>
        <row r="182">
          <cell r="E182" t="str">
            <v>전북유니텍고등학교</v>
          </cell>
          <cell r="F182" t="str">
            <v>장수군 장계면 장계7길 3</v>
          </cell>
          <cell r="G182" t="str">
            <v>351-1518</v>
          </cell>
        </row>
        <row r="183">
          <cell r="E183" t="str">
            <v>천천중학교</v>
          </cell>
          <cell r="F183" t="str">
            <v>장수군 천천면 춘송길 47</v>
          </cell>
          <cell r="G183" t="str">
            <v>353-1092</v>
          </cell>
        </row>
        <row r="184">
          <cell r="E184" t="str">
            <v>천천초등학교</v>
          </cell>
          <cell r="F184" t="str">
            <v>장수군 천천면 송탄로 22</v>
          </cell>
          <cell r="G184" t="str">
            <v>353-0525</v>
          </cell>
        </row>
        <row r="185">
          <cell r="E185" t="str">
            <v>한국마사고등학교</v>
          </cell>
          <cell r="F185" t="str">
            <v>장수군 장계면 명덕길 14</v>
          </cell>
          <cell r="G185" t="str">
            <v>353-2580</v>
          </cell>
        </row>
        <row r="186">
          <cell r="E186" t="str">
            <v>갈담초등학교</v>
          </cell>
          <cell r="F186" t="str">
            <v>임실군 강진면 호국로 65</v>
          </cell>
          <cell r="G186" t="str">
            <v>643-1895</v>
          </cell>
        </row>
        <row r="187">
          <cell r="E187" t="str">
            <v>관촌중학교</v>
          </cell>
          <cell r="F187" t="str">
            <v>임실군 관촌면 사선10길 23</v>
          </cell>
          <cell r="G187" t="str">
            <v>642-0311</v>
          </cell>
        </row>
        <row r="188">
          <cell r="E188" t="str">
            <v>관촌초등학교</v>
          </cell>
          <cell r="F188" t="str">
            <v>임실군 관촌면 사선6길 11</v>
          </cell>
          <cell r="G188" t="str">
            <v>642-0035</v>
          </cell>
        </row>
        <row r="189">
          <cell r="E189" t="str">
            <v>대리초등학교</v>
          </cell>
          <cell r="F189" t="str">
            <v>임실군 신평면 대리로 187</v>
          </cell>
          <cell r="G189" t="str">
            <v>642-0778</v>
          </cell>
        </row>
        <row r="190">
          <cell r="E190" t="str">
            <v>덕치초등학교</v>
          </cell>
          <cell r="F190" t="str">
            <v>임실군 덕치면 인덕로 1217</v>
          </cell>
          <cell r="G190" t="str">
            <v>643-5063</v>
          </cell>
        </row>
        <row r="191">
          <cell r="E191" t="str">
            <v>마암초등학교</v>
          </cell>
          <cell r="F191" t="str">
            <v>임실군 운암면 마암2길 84</v>
          </cell>
          <cell r="G191" t="str">
            <v>222-6090</v>
          </cell>
        </row>
        <row r="192">
          <cell r="E192" t="str">
            <v>삼계중학교</v>
          </cell>
          <cell r="F192" t="str">
            <v>임실군 삼계면 삼계2길 16</v>
          </cell>
          <cell r="G192" t="str">
            <v>642-2970</v>
          </cell>
        </row>
        <row r="193">
          <cell r="E193" t="str">
            <v>삼계초등학교</v>
          </cell>
          <cell r="F193" t="str">
            <v>임실군 삼계면 삼계1길 20-3</v>
          </cell>
          <cell r="G193" t="str">
            <v>642-7506</v>
          </cell>
        </row>
        <row r="194">
          <cell r="E194" t="str">
            <v>섬진중학교</v>
          </cell>
          <cell r="F194" t="str">
            <v>임실군 강진면 강운로 87</v>
          </cell>
          <cell r="G194" t="str">
            <v>643-1101</v>
          </cell>
        </row>
        <row r="195">
          <cell r="E195" t="str">
            <v>성수중학교</v>
          </cell>
          <cell r="F195" t="str">
            <v>임실군 성수면 월삼로</v>
          </cell>
          <cell r="G195" t="str">
            <v>642-9014</v>
          </cell>
        </row>
        <row r="196">
          <cell r="E196" t="str">
            <v>성수초등학교</v>
          </cell>
          <cell r="F196" t="str">
            <v>임실군 성수면 임진로 189</v>
          </cell>
          <cell r="G196" t="str">
            <v>642-9011</v>
          </cell>
        </row>
        <row r="197">
          <cell r="E197" t="str">
            <v>신평초등학교</v>
          </cell>
          <cell r="F197" t="str">
            <v>임실군 신평면 가덕로 683</v>
          </cell>
          <cell r="G197" t="str">
            <v>643-7005</v>
          </cell>
        </row>
        <row r="198">
          <cell r="E198" t="str">
            <v>오수중학교</v>
          </cell>
          <cell r="F198" t="str">
            <v>임실군 오수면 충효로 2099-15</v>
          </cell>
          <cell r="G198" t="str">
            <v>642-5475</v>
          </cell>
        </row>
        <row r="199">
          <cell r="E199" t="str">
            <v>오수초등학교</v>
          </cell>
          <cell r="F199" t="str">
            <v>임실군 오수면 충효로 2059</v>
          </cell>
          <cell r="G199" t="str">
            <v>642-5005</v>
          </cell>
        </row>
        <row r="200">
          <cell r="E200" t="str">
            <v>운암초등학교</v>
          </cell>
          <cell r="F200" t="str">
            <v>임실군 운암면 상운길 12</v>
          </cell>
          <cell r="G200" t="str">
            <v>643-0005</v>
          </cell>
        </row>
        <row r="201">
          <cell r="E201" t="str">
            <v>임실고등학교</v>
          </cell>
          <cell r="F201" t="str">
            <v>임실군 임실읍 봉황로 257</v>
          </cell>
          <cell r="G201" t="str">
            <v>644-7512</v>
          </cell>
        </row>
        <row r="202">
          <cell r="E202" t="str">
            <v>임실기림초등학교</v>
          </cell>
          <cell r="F202" t="str">
            <v>임실군 임실읍 봉황로 369</v>
          </cell>
          <cell r="G202" t="str">
            <v>642-2155</v>
          </cell>
        </row>
        <row r="203">
          <cell r="E203" t="str">
            <v>임실동중학교</v>
          </cell>
          <cell r="F203" t="str">
            <v>임실군 임실읍 봉황로 147</v>
          </cell>
          <cell r="G203" t="str">
            <v>642-2537</v>
          </cell>
        </row>
        <row r="204">
          <cell r="E204" t="str">
            <v>임실둥지유치원</v>
          </cell>
          <cell r="F204" t="str">
            <v>임실군 임실읍 봉황7길 15-3</v>
          </cell>
          <cell r="G204" t="str">
            <v>643-9506</v>
          </cell>
        </row>
        <row r="205">
          <cell r="E205" t="str">
            <v>임실초등학교</v>
          </cell>
          <cell r="F205" t="str">
            <v>임실군 임실읍 봉황로 64-12</v>
          </cell>
          <cell r="G205" t="str">
            <v>643-5752</v>
          </cell>
        </row>
        <row r="206">
          <cell r="E206" t="str">
            <v>전북펫고등학교</v>
          </cell>
          <cell r="F206" t="str">
            <v>임실군 오수면 충효로 2099-23</v>
          </cell>
          <cell r="G206" t="str">
            <v>642-5081</v>
          </cell>
        </row>
        <row r="207">
          <cell r="E207" t="str">
            <v>지사중학교</v>
          </cell>
          <cell r="F207" t="str">
            <v>임실군 지사면 충효로 2469</v>
          </cell>
          <cell r="G207" t="str">
            <v>642-4683</v>
          </cell>
        </row>
        <row r="208">
          <cell r="E208" t="str">
            <v>지사초등학교</v>
          </cell>
          <cell r="F208" t="str">
            <v>임실군 지사면 방계3길 10</v>
          </cell>
          <cell r="G208" t="str">
            <v>642-4064</v>
          </cell>
        </row>
        <row r="209">
          <cell r="E209" t="str">
            <v>청웅중학교</v>
          </cell>
          <cell r="F209" t="str">
            <v>임실군 청웅면 청웅로 131-7</v>
          </cell>
          <cell r="G209" t="str">
            <v>643-8020</v>
          </cell>
        </row>
        <row r="210">
          <cell r="E210" t="str">
            <v>청웅초등학교</v>
          </cell>
          <cell r="F210" t="str">
            <v>임실군 청웅면 청웅로 188</v>
          </cell>
          <cell r="G210" t="str">
            <v>643-9470</v>
          </cell>
        </row>
        <row r="211">
          <cell r="E211" t="str">
            <v>한국치즈과학고등학교</v>
          </cell>
          <cell r="F211" t="str">
            <v>임실군 강진면 갈담3길 48</v>
          </cell>
          <cell r="G211" t="str">
            <v>643-1308</v>
          </cell>
        </row>
        <row r="212">
          <cell r="E212" t="str">
            <v>구림중학교</v>
          </cell>
          <cell r="F212" t="str">
            <v>순창군 구림면 방화로 6</v>
          </cell>
          <cell r="G212" t="str">
            <v>652-8435</v>
          </cell>
        </row>
        <row r="213">
          <cell r="E213" t="str">
            <v>구림초등학교</v>
          </cell>
          <cell r="F213" t="str">
            <v>순창군 구림면 방화로 6</v>
          </cell>
          <cell r="G213" t="str">
            <v>652-8424</v>
          </cell>
        </row>
        <row r="214">
          <cell r="E214" t="str">
            <v>금과초등학교</v>
          </cell>
          <cell r="F214" t="str">
            <v>순창군 금과면 신매우1길 11</v>
          </cell>
          <cell r="G214" t="str">
            <v>652-6054</v>
          </cell>
        </row>
        <row r="215">
          <cell r="E215" t="str">
            <v>동계고등학교</v>
          </cell>
          <cell r="F215" t="str">
            <v>순창군 동계면 강동로 74</v>
          </cell>
          <cell r="G215" t="str">
            <v>652-4305</v>
          </cell>
        </row>
        <row r="216">
          <cell r="E216" t="str">
            <v>동계중학교</v>
          </cell>
          <cell r="F216" t="str">
            <v>순창군 동계면 강동로 74</v>
          </cell>
          <cell r="G216" t="str">
            <v>652-4305</v>
          </cell>
        </row>
        <row r="217">
          <cell r="E217" t="str">
            <v>동계초등학교</v>
          </cell>
          <cell r="F217" t="str">
            <v>순창군 동계면 동계로 35</v>
          </cell>
          <cell r="G217" t="str">
            <v>652-4043</v>
          </cell>
        </row>
        <row r="218">
          <cell r="E218" t="str">
            <v>동산초등학교</v>
          </cell>
          <cell r="F218" t="str">
            <v>순창군 복흥면 동산길 17</v>
          </cell>
          <cell r="G218" t="str">
            <v>652-7449</v>
          </cell>
        </row>
        <row r="219">
          <cell r="E219" t="str">
            <v>복흥중학교</v>
          </cell>
          <cell r="F219" t="str">
            <v>순창군 복흥면 금월로 33-4</v>
          </cell>
          <cell r="G219" t="str">
            <v>652-7566</v>
          </cell>
        </row>
        <row r="220">
          <cell r="E220" t="str">
            <v>복흥초등학교</v>
          </cell>
          <cell r="F220" t="str">
            <v>순창군 복흥면 정산로 12</v>
          </cell>
          <cell r="G220" t="str">
            <v>652-1612</v>
          </cell>
        </row>
        <row r="221">
          <cell r="E221" t="str">
            <v>새솔중학교</v>
          </cell>
          <cell r="F221" t="str">
            <v>순창군 순창읍 장류로 295-11</v>
          </cell>
          <cell r="G221" t="str">
            <v>653-2644</v>
          </cell>
        </row>
        <row r="222">
          <cell r="E222" t="str">
            <v>순창고등학교</v>
          </cell>
          <cell r="F222" t="str">
            <v>순창군 순창읍 옥천로 67-14</v>
          </cell>
          <cell r="G222" t="str">
            <v>653-2792</v>
          </cell>
        </row>
        <row r="223">
          <cell r="E223" t="str">
            <v>순창북중학교</v>
          </cell>
          <cell r="F223" t="str">
            <v>순창군 순창읍 옥천로 67-13</v>
          </cell>
          <cell r="G223" t="str">
            <v>653-2675</v>
          </cell>
        </row>
        <row r="224">
          <cell r="E224" t="str">
            <v>순창옥천유치원</v>
          </cell>
          <cell r="F224" t="str">
            <v>순창군 순창읍 순창6길 37</v>
          </cell>
          <cell r="G224" t="str">
            <v>653-6566</v>
          </cell>
        </row>
        <row r="225">
          <cell r="E225" t="str">
            <v>순창제일고등학교</v>
          </cell>
          <cell r="F225" t="str">
            <v>순창군 순창읍 담순로 1411</v>
          </cell>
          <cell r="G225" t="str">
            <v>653-1992</v>
          </cell>
        </row>
        <row r="226">
          <cell r="E226" t="str">
            <v>순창중앙초등학교</v>
          </cell>
          <cell r="F226" t="str">
            <v>순창군 순창읍 장류로 385</v>
          </cell>
          <cell r="G226" t="str">
            <v>653-2524</v>
          </cell>
        </row>
        <row r="227">
          <cell r="E227" t="str">
            <v>순창중학교</v>
          </cell>
          <cell r="F227" t="str">
            <v>순창군 순창읍 담순로 1418</v>
          </cell>
          <cell r="G227" t="str">
            <v>653-2727</v>
          </cell>
        </row>
        <row r="228">
          <cell r="E228" t="str">
            <v>순창초등학교</v>
          </cell>
          <cell r="F228" t="str">
            <v>순창군 순창읍 순창7길 40</v>
          </cell>
          <cell r="G228" t="str">
            <v>653-3162</v>
          </cell>
        </row>
        <row r="229">
          <cell r="E229" t="str">
            <v>시산초등학교</v>
          </cell>
          <cell r="F229" t="str">
            <v>순창군 쌍치면 시산길 45</v>
          </cell>
          <cell r="G229" t="str">
            <v>652-2656</v>
          </cell>
        </row>
        <row r="230">
          <cell r="E230" t="str">
            <v>쌍치중학교</v>
          </cell>
          <cell r="F230" t="str">
            <v>순창군 쌍치면 쌍계로 30-5</v>
          </cell>
          <cell r="G230" t="str">
            <v>652-2773</v>
          </cell>
        </row>
        <row r="231">
          <cell r="E231" t="str">
            <v>쌍치초등학교</v>
          </cell>
          <cell r="F231" t="str">
            <v>순창군 쌍치면 반계길 40</v>
          </cell>
          <cell r="G231" t="str">
            <v>652-2508</v>
          </cell>
        </row>
        <row r="232">
          <cell r="E232" t="str">
            <v>옥천초등학교</v>
          </cell>
          <cell r="F232" t="str">
            <v>순창군 순창읍 순창6길 33</v>
          </cell>
          <cell r="G232" t="str">
            <v>653-3595</v>
          </cell>
        </row>
        <row r="233">
          <cell r="E233" t="str">
            <v>유등초등학교</v>
          </cell>
          <cell r="F233" t="str">
            <v>순창군 유등면 유등로 413</v>
          </cell>
          <cell r="G233" t="str">
            <v>652-1007</v>
          </cell>
        </row>
        <row r="234">
          <cell r="E234" t="str">
            <v>인계초등학교</v>
          </cell>
          <cell r="F234" t="str">
            <v>순창군 인계면 인성로 162-7</v>
          </cell>
          <cell r="G234" t="str">
            <v>652-7007</v>
          </cell>
        </row>
        <row r="235">
          <cell r="E235" t="str">
            <v>적성초등학교</v>
          </cell>
          <cell r="F235" t="str">
            <v>순창군 적성면 적성로 149-7</v>
          </cell>
          <cell r="G235" t="str">
            <v>652-1694</v>
          </cell>
        </row>
        <row r="236">
          <cell r="E236" t="str">
            <v>팔덕초등학교</v>
          </cell>
          <cell r="F236" t="str">
            <v>순창군 팔덕면 강천로 328</v>
          </cell>
          <cell r="G236" t="str">
            <v>652-5888</v>
          </cell>
        </row>
        <row r="237">
          <cell r="E237" t="str">
            <v>풍산초등학교</v>
          </cell>
          <cell r="F237" t="str">
            <v>순창군 풍산면 금풍로 997-10</v>
          </cell>
          <cell r="G237" t="str">
            <v>652-9509</v>
          </cell>
        </row>
        <row r="238">
          <cell r="E238" t="str">
            <v>가평초등학교</v>
          </cell>
          <cell r="F238" t="str">
            <v>고창군 신림면 가평로 472</v>
          </cell>
          <cell r="G238" t="str">
            <v>562-4167</v>
          </cell>
        </row>
        <row r="239">
          <cell r="E239" t="str">
            <v>강호항공고등학교</v>
          </cell>
          <cell r="F239" t="str">
            <v>고창군 고창읍 중거리당산로 78-22</v>
          </cell>
          <cell r="G239" t="str">
            <v>560-5000</v>
          </cell>
        </row>
        <row r="240">
          <cell r="E240" t="str">
            <v>고수초등학교</v>
          </cell>
          <cell r="F240" t="str">
            <v>고창군 고수면 고수로 93</v>
          </cell>
          <cell r="G240" t="str">
            <v>562-0005</v>
          </cell>
        </row>
        <row r="241">
          <cell r="E241" t="str">
            <v>고창고등학교</v>
          </cell>
          <cell r="F241" t="str">
            <v>고창군 고창읍 모양성로 50</v>
          </cell>
          <cell r="G241" t="str">
            <v>561-2441</v>
          </cell>
        </row>
        <row r="242">
          <cell r="E242" t="str">
            <v>고창꿈푸른유치원</v>
          </cell>
          <cell r="F242" t="str">
            <v>고창군 고창읍 남정2길 30</v>
          </cell>
          <cell r="G242" t="str">
            <v>561-6538</v>
          </cell>
        </row>
        <row r="243">
          <cell r="E243" t="str">
            <v>고창남중학교</v>
          </cell>
          <cell r="F243" t="str">
            <v>고창군 성송면 대성로 877</v>
          </cell>
          <cell r="G243" t="str">
            <v>563-1944</v>
          </cell>
        </row>
        <row r="244">
          <cell r="E244" t="str">
            <v>고창남초등학교</v>
          </cell>
          <cell r="F244" t="str">
            <v>고창군 고창읍 중거리당산로 111</v>
          </cell>
          <cell r="G244" t="str">
            <v>564-2078</v>
          </cell>
        </row>
        <row r="245">
          <cell r="E245" t="str">
            <v>고창부안초등학교</v>
          </cell>
          <cell r="F245" t="str">
            <v>고창군 부안면 복분자로 806</v>
          </cell>
          <cell r="G245" t="str">
            <v>562-2020</v>
          </cell>
        </row>
        <row r="246">
          <cell r="E246" t="str">
            <v>고창북고등학교</v>
          </cell>
          <cell r="F246" t="str">
            <v>고창군 흥덕면 선운대로 3714-32</v>
          </cell>
          <cell r="G246" t="str">
            <v>562-6978</v>
          </cell>
        </row>
        <row r="247">
          <cell r="E247" t="str">
            <v>고창북중학교</v>
          </cell>
          <cell r="F247" t="str">
            <v>고창군 부안면 복분자로 788-141</v>
          </cell>
          <cell r="G247" t="str">
            <v>562-2572</v>
          </cell>
        </row>
        <row r="248">
          <cell r="E248" t="str">
            <v>고창중학교</v>
          </cell>
          <cell r="F248" t="str">
            <v>고창군 고창읍 보릿골로 35</v>
          </cell>
          <cell r="G248" t="str">
            <v>564-2901</v>
          </cell>
        </row>
        <row r="249">
          <cell r="E249" t="str">
            <v>고창초등학교</v>
          </cell>
          <cell r="F249" t="str">
            <v>고창군 고창읍 중앙로 259</v>
          </cell>
          <cell r="G249" t="str">
            <v>560-1703~4</v>
          </cell>
        </row>
        <row r="250">
          <cell r="E250" t="str">
            <v>공음중학교</v>
          </cell>
          <cell r="F250" t="str">
            <v>고창군 공음면 공음길 74-6</v>
          </cell>
          <cell r="G250" t="str">
            <v>562-7323</v>
          </cell>
        </row>
        <row r="251">
          <cell r="E251" t="str">
            <v>공음초등학교</v>
          </cell>
          <cell r="F251" t="str">
            <v>고창군 공음면 공음길 20</v>
          </cell>
          <cell r="G251" t="str">
            <v>562-7006</v>
          </cell>
        </row>
        <row r="252">
          <cell r="E252" t="str">
            <v>대산초등학교</v>
          </cell>
          <cell r="F252" t="str">
            <v>고창군 대산면 장자산로 669</v>
          </cell>
          <cell r="G252" t="str">
            <v>562-8072</v>
          </cell>
        </row>
        <row r="253">
          <cell r="E253" t="str">
            <v>대성중학교</v>
          </cell>
          <cell r="F253" t="str">
            <v>고창군 대산면 고산성로 29-11</v>
          </cell>
          <cell r="G253" t="str">
            <v>562-8050</v>
          </cell>
        </row>
        <row r="254">
          <cell r="E254" t="str">
            <v>대아초등학교</v>
          </cell>
          <cell r="F254" t="str">
            <v>고창군 아산면 녹두로 776</v>
          </cell>
          <cell r="G254" t="str">
            <v>562-5006</v>
          </cell>
        </row>
        <row r="255">
          <cell r="E255" t="str">
            <v>동호초등학교</v>
          </cell>
          <cell r="F255" t="str">
            <v>고창군 해리면 신동호길 18</v>
          </cell>
          <cell r="G255" t="str">
            <v>563-6298</v>
          </cell>
        </row>
        <row r="256">
          <cell r="E256" t="str">
            <v>매산초등학교</v>
          </cell>
          <cell r="F256" t="str">
            <v>고창군 대산면 매산초등길 22</v>
          </cell>
          <cell r="G256" t="str">
            <v>562-8018</v>
          </cell>
        </row>
        <row r="257">
          <cell r="E257" t="str">
            <v>무장초등학교</v>
          </cell>
          <cell r="F257" t="str">
            <v>고창군 무장면 무장초등길 24</v>
          </cell>
          <cell r="G257" t="str">
            <v>562-9011</v>
          </cell>
        </row>
        <row r="258">
          <cell r="E258" t="str">
            <v>봉암초등학교</v>
          </cell>
          <cell r="F258" t="str">
            <v>고창군 부안면 인촌로 505</v>
          </cell>
          <cell r="G258" t="str">
            <v>562-1717</v>
          </cell>
        </row>
        <row r="259">
          <cell r="E259" t="str">
            <v>상하중학교</v>
          </cell>
          <cell r="F259" t="str">
            <v>고창군 상하면 상하1길 34</v>
          </cell>
          <cell r="G259" t="str">
            <v>564-6260</v>
          </cell>
        </row>
        <row r="260">
          <cell r="E260" t="str">
            <v>상하초등학교</v>
          </cell>
          <cell r="F260" t="str">
            <v>고창군 상하면 상하1길 36</v>
          </cell>
          <cell r="G260" t="str">
            <v>563-0016</v>
          </cell>
        </row>
        <row r="261">
          <cell r="E261" t="str">
            <v>성내중학교</v>
          </cell>
          <cell r="F261" t="str">
            <v>고창군 성내면 선운대로 4223-11</v>
          </cell>
          <cell r="G261" t="str">
            <v>562-3016</v>
          </cell>
        </row>
        <row r="262">
          <cell r="E262" t="str">
            <v>성내초등학교</v>
          </cell>
          <cell r="F262" t="str">
            <v>고창군 성내면 시기2길 2</v>
          </cell>
          <cell r="G262" t="str">
            <v>562-3210</v>
          </cell>
        </row>
        <row r="263">
          <cell r="E263" t="str">
            <v>성송초등학교</v>
          </cell>
          <cell r="F263" t="str">
            <v>고창군 성송면 백토1길 10</v>
          </cell>
          <cell r="G263" t="str">
            <v>563-1006</v>
          </cell>
        </row>
        <row r="264">
          <cell r="E264" t="str">
            <v>신림중학교</v>
          </cell>
          <cell r="F264" t="str">
            <v>고창군 신림면 대강길 19-2</v>
          </cell>
          <cell r="G264" t="str">
            <v>562-4006</v>
          </cell>
        </row>
        <row r="265">
          <cell r="E265" t="str">
            <v>신림초등학교</v>
          </cell>
          <cell r="F265" t="str">
            <v>고창군 신림면 동법지길 61</v>
          </cell>
          <cell r="G265" t="str">
            <v>562-4010</v>
          </cell>
        </row>
        <row r="266">
          <cell r="E266" t="str">
            <v>심원중학교</v>
          </cell>
          <cell r="F266" t="str">
            <v>고창군 심원면 심원로 158-11</v>
          </cell>
          <cell r="G266" t="str">
            <v>563-5066</v>
          </cell>
        </row>
        <row r="267">
          <cell r="E267" t="str">
            <v>심원초등학교</v>
          </cell>
          <cell r="F267" t="str">
            <v>고창군 심원면 심원로 229</v>
          </cell>
          <cell r="G267" t="str">
            <v>563-5020</v>
          </cell>
        </row>
        <row r="268">
          <cell r="E268" t="str">
            <v>아산중학교</v>
          </cell>
          <cell r="F268" t="str">
            <v>고창군 아산면 목동로 336</v>
          </cell>
          <cell r="G268" t="str">
            <v>562-5622</v>
          </cell>
        </row>
        <row r="269">
          <cell r="E269" t="str">
            <v>아산초등학교</v>
          </cell>
          <cell r="F269" t="str">
            <v>고창군 아산면 영모정길 45</v>
          </cell>
          <cell r="G269" t="str">
            <v>562-1570</v>
          </cell>
        </row>
        <row r="270">
          <cell r="E270" t="str">
            <v>영선중학교</v>
          </cell>
          <cell r="F270" t="str">
            <v>고창군 무장면 왕제산로 713</v>
          </cell>
          <cell r="G270" t="str">
            <v>562-9704</v>
          </cell>
        </row>
        <row r="271">
          <cell r="E271" t="str">
            <v>자유고등학교</v>
          </cell>
          <cell r="F271" t="str">
            <v>고창군 고창읍 모양성로 95</v>
          </cell>
          <cell r="G271" t="str">
            <v>560-3600</v>
          </cell>
        </row>
        <row r="272">
          <cell r="E272" t="str">
            <v>자유중학교</v>
          </cell>
          <cell r="F272" t="str">
            <v>고창군 고창읍 보릿골로 176</v>
          </cell>
          <cell r="G272" t="str">
            <v>560-3500</v>
          </cell>
        </row>
        <row r="273">
          <cell r="E273" t="str">
            <v>전북인공지능고등학교</v>
          </cell>
          <cell r="F273" t="str">
            <v>고창군 무장면 왕제산로 713</v>
          </cell>
          <cell r="G273" t="str">
            <v>562-9703</v>
          </cell>
        </row>
        <row r="274">
          <cell r="E274" t="str">
            <v>해리고등학교</v>
          </cell>
          <cell r="F274" t="str">
            <v>고창군 해리면 해리중앙로 146</v>
          </cell>
          <cell r="G274" t="str">
            <v>563-6044</v>
          </cell>
        </row>
        <row r="275">
          <cell r="E275" t="str">
            <v>해리중학교</v>
          </cell>
          <cell r="F275" t="str">
            <v>고창군 해리면 해리중앙로 120</v>
          </cell>
          <cell r="G275" t="str">
            <v>563-6072</v>
          </cell>
        </row>
        <row r="276">
          <cell r="E276" t="str">
            <v>해리초등학교</v>
          </cell>
          <cell r="F276" t="str">
            <v>고창군 해리면 해리중앙로 152</v>
          </cell>
          <cell r="G276" t="str">
            <v>563-5319</v>
          </cell>
        </row>
        <row r="277">
          <cell r="E277" t="str">
            <v>흥덕중학교</v>
          </cell>
          <cell r="F277" t="str">
            <v>고창군 흥덕면 잿말길 21</v>
          </cell>
          <cell r="G277" t="str">
            <v>562-6067</v>
          </cell>
        </row>
        <row r="278">
          <cell r="E278" t="str">
            <v>흥덕초등학교</v>
          </cell>
          <cell r="F278" t="str">
            <v>고창군 흥덕면 흥덕초등길 13</v>
          </cell>
          <cell r="G278" t="str">
            <v>562-6021</v>
          </cell>
        </row>
        <row r="279">
          <cell r="E279" t="str">
            <v>격포초등학교</v>
          </cell>
          <cell r="F279" t="str">
            <v>부안군 변산면 격포윗길 11</v>
          </cell>
          <cell r="G279" t="str">
            <v>582-8613</v>
          </cell>
        </row>
        <row r="280">
          <cell r="E280" t="str">
            <v>계화중학교</v>
          </cell>
          <cell r="F280" t="str">
            <v>부안군 계화면 창북중앙길 92</v>
          </cell>
          <cell r="G280" t="str">
            <v>582-1502</v>
          </cell>
        </row>
        <row r="281">
          <cell r="E281" t="str">
            <v>곰소초등학교</v>
          </cell>
          <cell r="F281" t="str">
            <v>부안군 진서면 작도길 7</v>
          </cell>
          <cell r="G281" t="str">
            <v>582-7029</v>
          </cell>
        </row>
        <row r="282">
          <cell r="E282" t="str">
            <v>낭주중학교</v>
          </cell>
          <cell r="F282" t="str">
            <v>부안군 부안읍 교동1길 42</v>
          </cell>
          <cell r="G282" t="str">
            <v>583-8381</v>
          </cell>
        </row>
        <row r="283">
          <cell r="E283" t="str">
            <v>동북초등학교</v>
          </cell>
          <cell r="F283" t="str">
            <v>부안군 동진면 제전길 63</v>
          </cell>
          <cell r="G283" t="str">
            <v>582-5291</v>
          </cell>
        </row>
        <row r="284">
          <cell r="E284" t="str">
            <v>동진초등학교</v>
          </cell>
          <cell r="F284" t="str">
            <v>부안군 동진면 동진로 145</v>
          </cell>
          <cell r="G284" t="str">
            <v>583-5026</v>
          </cell>
        </row>
        <row r="285">
          <cell r="E285" t="str">
            <v>백룡초등학교</v>
          </cell>
          <cell r="F285" t="str">
            <v>부안군 백산면 시기길 15</v>
          </cell>
          <cell r="G285" t="str">
            <v>582-2010</v>
          </cell>
        </row>
        <row r="286">
          <cell r="E286" t="str">
            <v>백산고등학교</v>
          </cell>
          <cell r="F286" t="str">
            <v>부안군 백산면 백산로 379</v>
          </cell>
          <cell r="G286" t="str">
            <v>582-2052</v>
          </cell>
        </row>
        <row r="287">
          <cell r="E287" t="str">
            <v>백산중학교</v>
          </cell>
          <cell r="F287" t="str">
            <v>부안군 백산면 백산로 379</v>
          </cell>
          <cell r="G287" t="str">
            <v>582-2046</v>
          </cell>
        </row>
        <row r="288">
          <cell r="E288" t="str">
            <v>백산초등학교</v>
          </cell>
          <cell r="F288" t="str">
            <v>부안군 백산면 백산로 306-7</v>
          </cell>
          <cell r="G288" t="str">
            <v>581-8602</v>
          </cell>
        </row>
        <row r="289">
          <cell r="E289" t="str">
            <v>변산서중학교</v>
          </cell>
          <cell r="F289" t="str">
            <v>부안군 변산면 지서로 139</v>
          </cell>
          <cell r="G289" t="str">
            <v>582-8122</v>
          </cell>
        </row>
        <row r="290">
          <cell r="E290" t="str">
            <v>변산중학교</v>
          </cell>
          <cell r="F290" t="str">
            <v>부안군 진서면 청자로 921</v>
          </cell>
          <cell r="G290" t="str">
            <v>582-1212</v>
          </cell>
        </row>
        <row r="291">
          <cell r="E291" t="str">
            <v>변산초등학교</v>
          </cell>
          <cell r="F291" t="str">
            <v>부안군 변산면 지서1길 11</v>
          </cell>
          <cell r="G291" t="str">
            <v>582-8026</v>
          </cell>
        </row>
        <row r="292">
          <cell r="E292" t="str">
            <v>보안중학교</v>
          </cell>
          <cell r="F292" t="str">
            <v>부안군 보안면 영전길 37</v>
          </cell>
          <cell r="G292" t="str">
            <v>583-6560</v>
          </cell>
        </row>
        <row r="293">
          <cell r="E293" t="str">
            <v>부안고등학교</v>
          </cell>
          <cell r="F293" t="str">
            <v>부안군 부안읍 문정로 32</v>
          </cell>
          <cell r="G293" t="str">
            <v>584-2951</v>
          </cell>
        </row>
        <row r="294">
          <cell r="E294" t="str">
            <v>부안남초등학교</v>
          </cell>
          <cell r="F294" t="str">
            <v>부안군 부안읍 연곡로 7</v>
          </cell>
          <cell r="G294" t="str">
            <v>584-3289</v>
          </cell>
        </row>
        <row r="295">
          <cell r="E295" t="str">
            <v>부안동초등학교</v>
          </cell>
          <cell r="F295" t="str">
            <v>부안군 부안읍 석정로 313</v>
          </cell>
          <cell r="G295" t="str">
            <v>580-7777</v>
          </cell>
        </row>
        <row r="296">
          <cell r="E296" t="str">
            <v>부안여자고등학교</v>
          </cell>
          <cell r="F296" t="str">
            <v>부안군 부안읍 교동1길 54</v>
          </cell>
          <cell r="G296" t="str">
            <v>584-8083</v>
          </cell>
        </row>
        <row r="297">
          <cell r="E297" t="str">
            <v>부안중학교</v>
          </cell>
          <cell r="F297" t="str">
            <v>부안군 부안읍 당산로 1</v>
          </cell>
          <cell r="G297" t="str">
            <v>583-8352</v>
          </cell>
        </row>
        <row r="298">
          <cell r="E298" t="str">
            <v>부안초등학교</v>
          </cell>
          <cell r="F298" t="str">
            <v>부안군 부안읍 부풍로 29</v>
          </cell>
          <cell r="G298" t="str">
            <v>580-6600</v>
          </cell>
        </row>
        <row r="299">
          <cell r="E299" t="str">
            <v>부안해오름유치원</v>
          </cell>
          <cell r="F299" t="str">
            <v>부안군 부안읍 봉덕리 446</v>
          </cell>
          <cell r="G299" t="str">
            <v>581-8826</v>
          </cell>
        </row>
        <row r="300">
          <cell r="E300" t="str">
            <v>삼남중학교</v>
          </cell>
          <cell r="F300" t="str">
            <v>부안군 부안읍 용계길 29</v>
          </cell>
          <cell r="G300" t="str">
            <v>583-2584</v>
          </cell>
        </row>
        <row r="301">
          <cell r="E301" t="str">
            <v>상서중학교</v>
          </cell>
          <cell r="F301" t="str">
            <v>부안군 상서면 고인돌로 17</v>
          </cell>
          <cell r="G301" t="str">
            <v>582-5300</v>
          </cell>
        </row>
        <row r="302">
          <cell r="E302" t="str">
            <v>서림고등학교</v>
          </cell>
          <cell r="F302" t="str">
            <v>부안군 부안읍 용암로 70-5</v>
          </cell>
          <cell r="G302" t="str">
            <v>902-7710</v>
          </cell>
        </row>
        <row r="303">
          <cell r="E303" t="str">
            <v>영전초등학교</v>
          </cell>
          <cell r="F303" t="str">
            <v>부안군 보안면 부안로 1158</v>
          </cell>
          <cell r="G303" t="str">
            <v>582-3006</v>
          </cell>
        </row>
        <row r="304">
          <cell r="E304" t="str">
            <v>우덕초등학교</v>
          </cell>
          <cell r="F304" t="str">
            <v>부안군 상서면 부안로 1971</v>
          </cell>
          <cell r="G304" t="str">
            <v>582-5011</v>
          </cell>
        </row>
        <row r="305">
          <cell r="E305" t="str">
            <v>위도고등학교(휴교)</v>
          </cell>
          <cell r="F305" t="str">
            <v>부안군 위도면 위도로 245</v>
          </cell>
          <cell r="G305" t="str">
            <v>582-9822</v>
          </cell>
        </row>
        <row r="306">
          <cell r="E306" t="str">
            <v>위도중학교</v>
          </cell>
          <cell r="F306" t="str">
            <v>부안군 위도면 위도로 245</v>
          </cell>
          <cell r="G306" t="str">
            <v>582-9822</v>
          </cell>
        </row>
        <row r="307">
          <cell r="E307" t="str">
            <v>위도초등학교</v>
          </cell>
          <cell r="F307" t="str">
            <v>부안군 위도면 진리잔등로 113-3</v>
          </cell>
          <cell r="G307" t="str">
            <v>583-3808</v>
          </cell>
        </row>
        <row r="308">
          <cell r="E308" t="str">
            <v>전북베이커리고등학교</v>
          </cell>
          <cell r="F308" t="str">
            <v>부안군 행안면 춘헌길 1</v>
          </cell>
          <cell r="G308" t="str">
            <v>583-7337</v>
          </cell>
        </row>
        <row r="309">
          <cell r="E309" t="str">
            <v>전북자동차고등학교</v>
          </cell>
          <cell r="F309" t="str">
            <v>부안군 줄포면 우포로 10</v>
          </cell>
          <cell r="G309" t="str">
            <v>584-9407</v>
          </cell>
        </row>
        <row r="310">
          <cell r="E310" t="str">
            <v>주산초등학교</v>
          </cell>
          <cell r="F310" t="str">
            <v>부안군 주산면 주산초교길 86-11</v>
          </cell>
          <cell r="G310" t="str">
            <v>582-6007</v>
          </cell>
        </row>
        <row r="311">
          <cell r="E311" t="str">
            <v>줄포중학교</v>
          </cell>
          <cell r="F311" t="str">
            <v>부안군 줄포면 부안로 938</v>
          </cell>
          <cell r="G311" t="str">
            <v>582-9810</v>
          </cell>
        </row>
        <row r="312">
          <cell r="E312" t="str">
            <v>줄포초등학교</v>
          </cell>
          <cell r="F312" t="str">
            <v>부안군 줄포면 줄포초교길 16</v>
          </cell>
          <cell r="G312" t="str">
            <v>580-1820</v>
          </cell>
        </row>
        <row r="313">
          <cell r="E313" t="str">
            <v>창북초등학교</v>
          </cell>
          <cell r="F313" t="str">
            <v>부안군 계화면 창북중앙길 115</v>
          </cell>
          <cell r="G313" t="str">
            <v>584-1501</v>
          </cell>
        </row>
        <row r="314">
          <cell r="E314" t="str">
            <v>하서중학교</v>
          </cell>
          <cell r="F314" t="str">
            <v>부안군 하서면 변산로 852</v>
          </cell>
          <cell r="G314" t="str">
            <v>581-4206</v>
          </cell>
        </row>
        <row r="315">
          <cell r="E315" t="str">
            <v>하서초등학교</v>
          </cell>
          <cell r="F315" t="str">
            <v>부안군 하서면 서당로 99</v>
          </cell>
          <cell r="G315" t="str">
            <v>582-4024</v>
          </cell>
        </row>
        <row r="316">
          <cell r="E316" t="str">
            <v>행안초등학교</v>
          </cell>
          <cell r="F316" t="str">
            <v>부안군 행안면 월륜길 18</v>
          </cell>
          <cell r="G316" t="str">
            <v>584-1205</v>
          </cell>
        </row>
        <row r="317">
          <cell r="E317" t="str">
            <v>개정초등학교</v>
          </cell>
          <cell r="F317" t="str">
            <v>군산시 개정면 동정1길 5</v>
          </cell>
          <cell r="G317" t="str">
            <v>452-6364</v>
          </cell>
        </row>
        <row r="318">
          <cell r="E318" t="str">
            <v>군산가람유치원</v>
          </cell>
          <cell r="F318" t="str">
            <v>군산시 궁포안4길 6</v>
          </cell>
          <cell r="G318" t="str">
            <v>454-8008</v>
          </cell>
        </row>
        <row r="319">
          <cell r="E319" t="str">
            <v>군산경포초등학교</v>
          </cell>
          <cell r="F319" t="str">
            <v>군산시 백릉로 75</v>
          </cell>
          <cell r="G319" t="str">
            <v>445-4772</v>
          </cell>
        </row>
        <row r="320">
          <cell r="E320" t="str">
            <v>군산고등학교</v>
          </cell>
          <cell r="F320" t="str">
            <v>군산시 팔마로 177</v>
          </cell>
          <cell r="G320" t="str">
            <v>472-7800</v>
          </cell>
        </row>
        <row r="321">
          <cell r="E321" t="str">
            <v>군산구암초등학교</v>
          </cell>
          <cell r="F321" t="str">
            <v>군산시 경암3길 64-1</v>
          </cell>
          <cell r="G321" t="str">
            <v>445-2405</v>
          </cell>
        </row>
        <row r="322">
          <cell r="E322" t="str">
            <v>군산금강중학교</v>
          </cell>
          <cell r="F322" t="str">
            <v>군산시 황룡2길 61</v>
          </cell>
          <cell r="G322" t="str">
            <v>471-8230</v>
          </cell>
        </row>
        <row r="323">
          <cell r="E323" t="str">
            <v>군산금광초등학교</v>
          </cell>
          <cell r="F323" t="str">
            <v>군산시 대학로 100</v>
          </cell>
          <cell r="G323" t="str">
            <v>462-3652</v>
          </cell>
        </row>
        <row r="324">
          <cell r="E324" t="str">
            <v>군산금빛초등학교</v>
          </cell>
          <cell r="F324" t="str">
            <v>군산시 궁포3로 48</v>
          </cell>
          <cell r="G324" t="str">
            <v>453-9009</v>
          </cell>
        </row>
        <row r="325">
          <cell r="E325" t="str">
            <v>군산기계공업고등학교</v>
          </cell>
          <cell r="F325" t="str">
            <v>군산시 군중길 28</v>
          </cell>
          <cell r="G325" t="str">
            <v>730-5500</v>
          </cell>
        </row>
        <row r="326">
          <cell r="E326" t="str">
            <v>군산나운초등학교</v>
          </cell>
          <cell r="F326" t="str">
            <v>군산시 신설로 50</v>
          </cell>
          <cell r="G326" t="str">
            <v>465-8101</v>
          </cell>
        </row>
        <row r="327">
          <cell r="E327" t="str">
            <v>군산남중학교</v>
          </cell>
          <cell r="F327" t="str">
            <v>군산시 대학로 222</v>
          </cell>
          <cell r="G327" t="str">
            <v>460-0852</v>
          </cell>
        </row>
        <row r="328">
          <cell r="E328" t="str">
            <v>군산남초등학교</v>
          </cell>
          <cell r="F328" t="str">
            <v>군산시 삼학7길 4</v>
          </cell>
          <cell r="G328" t="str">
            <v>462-2521</v>
          </cell>
        </row>
        <row r="329">
          <cell r="E329" t="str">
            <v>군산내흥초등학교</v>
          </cell>
          <cell r="F329" t="str">
            <v>군산시 사옥2길 33-18</v>
          </cell>
          <cell r="G329" t="str">
            <v>446-5622</v>
          </cell>
        </row>
        <row r="330">
          <cell r="E330" t="str">
            <v>군산대성중학교</v>
          </cell>
          <cell r="F330" t="str">
            <v>군산시 임피면 임피향교길 44-6</v>
          </cell>
          <cell r="G330" t="str">
            <v>453-2127</v>
          </cell>
        </row>
        <row r="331">
          <cell r="E331" t="str">
            <v>군산도담유치원</v>
          </cell>
          <cell r="F331" t="str">
            <v>군산시 칠성1길 26</v>
          </cell>
          <cell r="G331" t="str">
            <v>464-9215</v>
          </cell>
        </row>
        <row r="332">
          <cell r="E332" t="str">
            <v>군산동고등학교</v>
          </cell>
          <cell r="F332" t="str">
            <v>군산시 달여길 50</v>
          </cell>
          <cell r="G332" t="str">
            <v>450-1104</v>
          </cell>
        </row>
        <row r="333">
          <cell r="E333" t="str">
            <v>군산동산중학교</v>
          </cell>
          <cell r="F333" t="str">
            <v>군산시 동지곡길 100</v>
          </cell>
          <cell r="G333" t="str">
            <v>442-8105</v>
          </cell>
        </row>
        <row r="334">
          <cell r="E334" t="str">
            <v>군산동원중학교</v>
          </cell>
          <cell r="F334" t="str">
            <v>군산시 의료원로 146</v>
          </cell>
          <cell r="G334" t="str">
            <v>472-2100</v>
          </cell>
        </row>
        <row r="335">
          <cell r="E335" t="str">
            <v>군산동초등학교</v>
          </cell>
          <cell r="F335" t="str">
            <v>군산시 번영로 181</v>
          </cell>
          <cell r="G335" t="str">
            <v>452-3732</v>
          </cell>
        </row>
        <row r="336">
          <cell r="E336" t="str">
            <v>군산명화학교</v>
          </cell>
          <cell r="F336" t="str">
            <v>군산시 상나운1길 37</v>
          </cell>
          <cell r="G336" t="str">
            <v>462-2159</v>
          </cell>
        </row>
        <row r="337">
          <cell r="E337" t="str">
            <v>군산문화초등학교</v>
          </cell>
          <cell r="F337" t="str">
            <v>군산시 문화안길 51</v>
          </cell>
          <cell r="G337" t="str">
            <v>465-0908</v>
          </cell>
        </row>
        <row r="338">
          <cell r="E338" t="str">
            <v>군산미성초등학교</v>
          </cell>
          <cell r="F338" t="str">
            <v>군산시 칠성2길 27</v>
          </cell>
          <cell r="G338" t="str">
            <v>464-7545</v>
          </cell>
        </row>
        <row r="339">
          <cell r="E339" t="str">
            <v>군산미장초등학교</v>
          </cell>
          <cell r="F339" t="str">
            <v>군산시 미장안길 14</v>
          </cell>
          <cell r="G339" t="str">
            <v>440-1301</v>
          </cell>
        </row>
        <row r="340">
          <cell r="E340" t="str">
            <v>군산바다유치원</v>
          </cell>
          <cell r="F340" t="str">
            <v>군산시 문화9길 18</v>
          </cell>
          <cell r="G340" t="str">
            <v>466-1860</v>
          </cell>
        </row>
        <row r="341">
          <cell r="E341" t="str">
            <v>군산산북중학교</v>
          </cell>
          <cell r="F341" t="str">
            <v>군산시 동아로 109</v>
          </cell>
          <cell r="G341" t="str">
            <v>468-0222</v>
          </cell>
        </row>
        <row r="342">
          <cell r="E342" t="str">
            <v>군산산북초등학교</v>
          </cell>
          <cell r="F342" t="str">
            <v>군산시 원산북2길 29</v>
          </cell>
          <cell r="G342" t="str">
            <v>465-2414</v>
          </cell>
        </row>
        <row r="343">
          <cell r="E343" t="str">
            <v>군산상일고등학교</v>
          </cell>
          <cell r="F343" t="str">
            <v>군산시 석치1길 17</v>
          </cell>
          <cell r="G343" t="str">
            <v>469-7220</v>
          </cell>
        </row>
        <row r="344">
          <cell r="E344" t="str">
            <v>군산새빛유치원</v>
          </cell>
          <cell r="F344" t="str">
            <v>군산시 패총로 70</v>
          </cell>
          <cell r="G344" t="str">
            <v>442-6425</v>
          </cell>
        </row>
        <row r="345">
          <cell r="E345" t="str">
            <v>군산서초등학교</v>
          </cell>
          <cell r="F345" t="str">
            <v>군산시 중앙로 230</v>
          </cell>
          <cell r="G345" t="str">
            <v>445-3664</v>
          </cell>
        </row>
        <row r="346">
          <cell r="E346" t="str">
            <v>군산서해초등학교</v>
          </cell>
          <cell r="F346" t="str">
            <v>군산시 의료원로 162</v>
          </cell>
          <cell r="G346" t="str">
            <v>468-1672</v>
          </cell>
        </row>
        <row r="347">
          <cell r="E347" t="str">
            <v>군산서흥중학교</v>
          </cell>
          <cell r="F347" t="str">
            <v>군산시 축동로 129</v>
          </cell>
          <cell r="G347" t="str">
            <v>460-0703</v>
          </cell>
        </row>
        <row r="348">
          <cell r="E348" t="str">
            <v>군산수송초등학교</v>
          </cell>
          <cell r="F348" t="str">
            <v>군산시 월명로 312</v>
          </cell>
          <cell r="G348" t="str">
            <v>465-2821</v>
          </cell>
        </row>
        <row r="349">
          <cell r="E349" t="str">
            <v>군산신풍초등학교</v>
          </cell>
          <cell r="F349" t="str">
            <v>군산시 하나운3길 7</v>
          </cell>
          <cell r="G349" t="str">
            <v>465-1001</v>
          </cell>
        </row>
        <row r="350">
          <cell r="E350" t="str">
            <v>군산신흥초등학교</v>
          </cell>
          <cell r="F350" t="str">
            <v>군산시 백토로 129</v>
          </cell>
          <cell r="G350" t="str">
            <v>467-2272</v>
          </cell>
        </row>
        <row r="351">
          <cell r="E351" t="str">
            <v>군산아리울초등학교</v>
          </cell>
          <cell r="F351" t="str">
            <v>군산시 수송동로 90</v>
          </cell>
          <cell r="G351" t="str">
            <v>440-8804</v>
          </cell>
        </row>
        <row r="352">
          <cell r="E352" t="str">
            <v>군산여자고등학교</v>
          </cell>
          <cell r="F352" t="str">
            <v>군산시 월명1길 16</v>
          </cell>
          <cell r="G352" t="str">
            <v>440-1110</v>
          </cell>
        </row>
        <row r="353">
          <cell r="E353" t="str">
            <v>군산여자상업고등학교</v>
          </cell>
          <cell r="F353" t="str">
            <v>군산시 신지길 42-8</v>
          </cell>
          <cell r="G353" t="str">
            <v>460-0321</v>
          </cell>
        </row>
        <row r="354">
          <cell r="E354" t="str">
            <v>군산영광여자고등학교</v>
          </cell>
          <cell r="F354" t="str">
            <v>군산시 둔배미길 21</v>
          </cell>
          <cell r="G354" t="str">
            <v>440-8500</v>
          </cell>
        </row>
        <row r="355">
          <cell r="E355" t="str">
            <v>군산영광중학교</v>
          </cell>
          <cell r="F355" t="str">
            <v>군산시 둔배미길 21</v>
          </cell>
          <cell r="G355" t="str">
            <v>440-8700</v>
          </cell>
        </row>
        <row r="356">
          <cell r="E356" t="str">
            <v>군산용문초등학교</v>
          </cell>
          <cell r="F356" t="str">
            <v>군산시 미룡로 32-8</v>
          </cell>
          <cell r="G356" t="str">
            <v>466-8237</v>
          </cell>
        </row>
        <row r="357">
          <cell r="E357" t="str">
            <v>군산우리별유치원</v>
          </cell>
          <cell r="F357" t="str">
            <v>군산시 경암5길 77-20</v>
          </cell>
          <cell r="G357" t="str">
            <v>442-6147</v>
          </cell>
        </row>
        <row r="358">
          <cell r="E358" t="str">
            <v>군산월명중학교</v>
          </cell>
          <cell r="F358" t="str">
            <v>군산시 설림5길 90</v>
          </cell>
          <cell r="G358" t="str">
            <v>462-3334</v>
          </cell>
        </row>
        <row r="359">
          <cell r="E359" t="str">
            <v>군산월명초등학교</v>
          </cell>
          <cell r="F359" t="str">
            <v>군산시 수송동로 24</v>
          </cell>
          <cell r="G359" t="str">
            <v>472-3001</v>
          </cell>
        </row>
        <row r="360">
          <cell r="E360" t="str">
            <v>군산자양중학교</v>
          </cell>
          <cell r="F360" t="str">
            <v>군산시 옥구읍 우치산3길 40</v>
          </cell>
          <cell r="G360" t="str">
            <v>464-9372</v>
          </cell>
        </row>
        <row r="361">
          <cell r="E361" t="str">
            <v>군산제일고등학교</v>
          </cell>
          <cell r="F361" t="str">
            <v>군산시 경기장로 142</v>
          </cell>
          <cell r="G361" t="str">
            <v>440-0240</v>
          </cell>
        </row>
        <row r="362">
          <cell r="E362" t="str">
            <v>군산제일중학교</v>
          </cell>
          <cell r="F362" t="str">
            <v>군산시 경기장로 142</v>
          </cell>
          <cell r="G362" t="str">
            <v>440-3110</v>
          </cell>
        </row>
        <row r="363">
          <cell r="E363" t="str">
            <v>군산중앙고등학교</v>
          </cell>
          <cell r="F363" t="str">
            <v>군산시 성산면 환동길 17</v>
          </cell>
          <cell r="G363" t="str">
            <v>453-9025</v>
          </cell>
        </row>
        <row r="364">
          <cell r="E364" t="str">
            <v>군산중앙여자고등학교</v>
          </cell>
          <cell r="F364" t="str">
            <v>군산시 축동2길 27</v>
          </cell>
          <cell r="G364" t="str">
            <v>465-1602</v>
          </cell>
        </row>
        <row r="365">
          <cell r="E365" t="str">
            <v>군산중앙유치원</v>
          </cell>
          <cell r="F365" t="str">
            <v>군산시 중앙로 91</v>
          </cell>
          <cell r="G365" t="str">
            <v>446-9171</v>
          </cell>
        </row>
        <row r="366">
          <cell r="E366" t="str">
            <v>군산중앙중학교</v>
          </cell>
          <cell r="F366" t="str">
            <v>군산시 성산면 군장대길 13</v>
          </cell>
          <cell r="G366" t="str">
            <v>450-4000</v>
          </cell>
        </row>
        <row r="367">
          <cell r="E367" t="str">
            <v>군산중앙초등학교</v>
          </cell>
          <cell r="F367" t="str">
            <v>군산시 중앙로 91</v>
          </cell>
          <cell r="G367" t="str">
            <v>443-1735</v>
          </cell>
        </row>
        <row r="368">
          <cell r="E368" t="str">
            <v>군산중학교</v>
          </cell>
          <cell r="F368" t="str">
            <v>군산시 군중길 18</v>
          </cell>
          <cell r="G368" t="str">
            <v>465-5927</v>
          </cell>
        </row>
        <row r="369">
          <cell r="E369" t="str">
            <v>군산지곡초등학교</v>
          </cell>
          <cell r="F369" t="str">
            <v>군산시 신지길 26</v>
          </cell>
          <cell r="G369" t="str">
            <v>461-3686</v>
          </cell>
        </row>
        <row r="370">
          <cell r="E370" t="str">
            <v>군산진포중학교</v>
          </cell>
          <cell r="F370" t="str">
            <v>군산시 진포3길 66</v>
          </cell>
          <cell r="G370" t="str">
            <v>462-3206</v>
          </cell>
        </row>
        <row r="371">
          <cell r="E371" t="str">
            <v>군산진포초등학교</v>
          </cell>
          <cell r="F371" t="str">
            <v>군산시 나운안길 54</v>
          </cell>
          <cell r="G371" t="str">
            <v>464-5694</v>
          </cell>
        </row>
        <row r="372">
          <cell r="E372" t="str">
            <v>군산초등학교</v>
          </cell>
          <cell r="F372" t="str">
            <v>군산시 지곡로 68</v>
          </cell>
          <cell r="G372" t="str">
            <v>472-7703</v>
          </cell>
        </row>
        <row r="373">
          <cell r="E373" t="str">
            <v>군산푸른솔초등학교</v>
          </cell>
          <cell r="F373" t="str">
            <v>군산시 축동로 20</v>
          </cell>
          <cell r="G373" t="str">
            <v>460-1708</v>
          </cell>
        </row>
        <row r="374">
          <cell r="E374" t="str">
            <v>군산풍문초등학교</v>
          </cell>
          <cell r="F374" t="str">
            <v>군산시 풍마길 22</v>
          </cell>
          <cell r="G374" t="str">
            <v>445-2575</v>
          </cell>
        </row>
        <row r="375">
          <cell r="E375" t="str">
            <v>군산흥남초등학교</v>
          </cell>
          <cell r="F375" t="str">
            <v>군산시 서흥안2길 20</v>
          </cell>
          <cell r="G375" t="str">
            <v>466-0018</v>
          </cell>
        </row>
        <row r="376">
          <cell r="E376" t="str">
            <v>나포중학교</v>
          </cell>
          <cell r="F376" t="str">
            <v>군산시 나포면 등동1길 6-5</v>
          </cell>
          <cell r="G376" t="str">
            <v>453-1744</v>
          </cell>
        </row>
        <row r="377">
          <cell r="E377" t="str">
            <v>나포초등학교</v>
          </cell>
          <cell r="F377" t="str">
            <v>군산시 나포면 교동1길 23</v>
          </cell>
          <cell r="G377" t="str">
            <v>453-1006</v>
          </cell>
        </row>
        <row r="378">
          <cell r="E378" t="str">
            <v>당북초등학교</v>
          </cell>
          <cell r="F378" t="str">
            <v>군산시 옥산면 백석로 40</v>
          </cell>
          <cell r="G378" t="str">
            <v>462-8983</v>
          </cell>
        </row>
        <row r="379">
          <cell r="E379" t="str">
            <v>대야남초등학교</v>
          </cell>
          <cell r="F379" t="str">
            <v>군산시 대야면 남군산로 116</v>
          </cell>
          <cell r="G379" t="str">
            <v>451-2359</v>
          </cell>
        </row>
        <row r="380">
          <cell r="E380" t="str">
            <v>대야초등학교</v>
          </cell>
          <cell r="F380" t="str">
            <v>군산시 대야면 대야관통로 141-13</v>
          </cell>
          <cell r="G380" t="str">
            <v>451-2905</v>
          </cell>
        </row>
        <row r="381">
          <cell r="E381" t="str">
            <v>무녀도초등학교</v>
          </cell>
          <cell r="F381" t="str">
            <v>군산시 옥도면 무녀도2길 33</v>
          </cell>
          <cell r="G381" t="str">
            <v>465-7011</v>
          </cell>
        </row>
        <row r="382">
          <cell r="E382" t="str">
            <v>문창초등학교</v>
          </cell>
          <cell r="F382" t="str">
            <v>군산시 공항로 394</v>
          </cell>
          <cell r="G382" t="str">
            <v>466-3008</v>
          </cell>
        </row>
        <row r="383">
          <cell r="E383" t="str">
            <v>미룡초등학교</v>
          </cell>
          <cell r="F383" t="str">
            <v>군산시 대학로 498-10</v>
          </cell>
          <cell r="G383" t="str">
            <v>467-6846</v>
          </cell>
        </row>
        <row r="384">
          <cell r="E384" t="str">
            <v>발산초등학교</v>
          </cell>
          <cell r="F384" t="str">
            <v>군산시 개정면 바르메길 43</v>
          </cell>
          <cell r="G384" t="str">
            <v>451-2156</v>
          </cell>
        </row>
        <row r="385">
          <cell r="E385" t="str">
            <v>새만금초등학교</v>
          </cell>
          <cell r="F385" t="str">
            <v>군산시 요죽5길 42</v>
          </cell>
          <cell r="G385" t="str">
            <v>469-7602</v>
          </cell>
        </row>
        <row r="386">
          <cell r="E386" t="str">
            <v>서수초등학교</v>
          </cell>
          <cell r="F386" t="str">
            <v>군산시 서수면 항쟁로 199</v>
          </cell>
          <cell r="G386" t="str">
            <v>453-3021</v>
          </cell>
        </row>
        <row r="387">
          <cell r="E387" t="str">
            <v>성산초등학교</v>
          </cell>
          <cell r="F387" t="str">
            <v>군산시 성산면 동군산로 39</v>
          </cell>
          <cell r="G387" t="str">
            <v>453-0006</v>
          </cell>
        </row>
        <row r="388">
          <cell r="E388" t="str">
            <v>소룡초등학교</v>
          </cell>
          <cell r="F388" t="str">
            <v>군산시 설림길 55</v>
          </cell>
          <cell r="G388" t="str">
            <v>468-9103</v>
          </cell>
        </row>
        <row r="389">
          <cell r="E389" t="str">
            <v>술산초등학교</v>
          </cell>
          <cell r="F389" t="str">
            <v>군산시 임피면 술산길 54</v>
          </cell>
          <cell r="G389" t="str">
            <v>453-3364</v>
          </cell>
        </row>
        <row r="390">
          <cell r="E390" t="str">
            <v>오봉초등학교</v>
          </cell>
          <cell r="F390" t="str">
            <v>군산시 회현면 오봉길 55</v>
          </cell>
          <cell r="G390" t="str">
            <v>466-5323</v>
          </cell>
        </row>
        <row r="391">
          <cell r="E391" t="str">
            <v>옥구중학교</v>
          </cell>
          <cell r="F391" t="str">
            <v>군산시 대야면 만자로 60</v>
          </cell>
          <cell r="G391" t="str">
            <v>451-2946</v>
          </cell>
        </row>
        <row r="392">
          <cell r="E392" t="str">
            <v>옥구초등학교</v>
          </cell>
          <cell r="F392" t="str">
            <v>군산시 옥구읍 옥구로 50</v>
          </cell>
          <cell r="G392" t="str">
            <v>464-9596</v>
          </cell>
        </row>
        <row r="393">
          <cell r="E393" t="str">
            <v>옥봉초등학교</v>
          </cell>
          <cell r="F393" t="str">
            <v>군산시 옥서면 옥봉초교길 29</v>
          </cell>
          <cell r="G393" t="str">
            <v>471-2005</v>
          </cell>
        </row>
        <row r="394">
          <cell r="E394" t="str">
            <v>옥산초등학교</v>
          </cell>
          <cell r="F394" t="str">
            <v>군산시 옥산면 여로2길 40</v>
          </cell>
          <cell r="G394" t="str">
            <v>464-4015</v>
          </cell>
        </row>
        <row r="395">
          <cell r="E395" t="str">
            <v>임피중학교</v>
          </cell>
          <cell r="F395" t="str">
            <v>군산시 서수면 항쟁로 138</v>
          </cell>
          <cell r="G395" t="str">
            <v>453-9642</v>
          </cell>
        </row>
        <row r="396">
          <cell r="E396" t="str">
            <v>임피초등학교</v>
          </cell>
          <cell r="F396" t="str">
            <v>군산시 임피면 동헌길 38</v>
          </cell>
          <cell r="G396" t="str">
            <v>453-2676</v>
          </cell>
        </row>
        <row r="397">
          <cell r="E397" t="str">
            <v>전북외국어고등학교</v>
          </cell>
          <cell r="F397" t="str">
            <v>군산시 해망로 525</v>
          </cell>
          <cell r="G397" t="str">
            <v>465-0086</v>
          </cell>
        </row>
        <row r="398">
          <cell r="E398" t="str">
            <v>전주교육대학교군산부설초등학교</v>
          </cell>
          <cell r="F398" t="str">
            <v>군산시 팔마로 185</v>
          </cell>
          <cell r="G398" t="str">
            <v>442-2188</v>
          </cell>
        </row>
        <row r="399">
          <cell r="E399" t="str">
            <v>창오초등학교</v>
          </cell>
          <cell r="F399" t="str">
            <v>군산시 성산면 동군산로 393</v>
          </cell>
          <cell r="G399" t="str">
            <v>453-2201</v>
          </cell>
        </row>
        <row r="400">
          <cell r="E400" t="str">
            <v>한들고등학교</v>
          </cell>
          <cell r="F400" t="str">
            <v>군산시 대야면 만자로 60</v>
          </cell>
          <cell r="G400" t="str">
            <v>451-2915</v>
          </cell>
        </row>
        <row r="401">
          <cell r="E401" t="str">
            <v>해성초등학교</v>
          </cell>
          <cell r="F401" t="str">
            <v>군산시 옥성남길 21</v>
          </cell>
          <cell r="G401" t="str">
            <v>466-2775</v>
          </cell>
        </row>
        <row r="402">
          <cell r="E402" t="str">
            <v>회현중학교</v>
          </cell>
          <cell r="F402" t="str">
            <v>군산시 회현면 대위로 426</v>
          </cell>
          <cell r="G402" t="str">
            <v>466-5147</v>
          </cell>
        </row>
        <row r="403">
          <cell r="E403" t="str">
            <v>회현초등학교</v>
          </cell>
          <cell r="F403" t="str">
            <v>군산시 회현면 회현로 139</v>
          </cell>
          <cell r="G403" t="str">
            <v>466-5054</v>
          </cell>
        </row>
        <row r="404">
          <cell r="E404" t="str">
            <v>금마초등학교</v>
          </cell>
          <cell r="F404" t="str">
            <v>익산시 금마면 금마4길 38</v>
          </cell>
          <cell r="G404" t="str">
            <v>836-9224</v>
          </cell>
        </row>
        <row r="405">
          <cell r="E405" t="str">
            <v>남성고등학교</v>
          </cell>
          <cell r="F405" t="str">
            <v>익산시 동서로35길 41-4</v>
          </cell>
          <cell r="G405" t="str">
            <v>841-3813</v>
          </cell>
        </row>
        <row r="406">
          <cell r="E406" t="str">
            <v>남성중학교</v>
          </cell>
          <cell r="F406" t="str">
            <v>익산시 동서로35길 41</v>
          </cell>
          <cell r="G406" t="str">
            <v>841-3818</v>
          </cell>
        </row>
        <row r="407">
          <cell r="E407" t="str">
            <v>낭산초등학교</v>
          </cell>
          <cell r="F407" t="str">
            <v>익산시 낭산면 우신길 142</v>
          </cell>
          <cell r="G407" t="str">
            <v>861-5108</v>
          </cell>
        </row>
        <row r="408">
          <cell r="E408" t="str">
            <v>다송초등학교</v>
          </cell>
          <cell r="F408" t="str">
            <v>익산시 함열읍 익산대로 1351</v>
          </cell>
          <cell r="G408" t="str">
            <v>861-0303</v>
          </cell>
        </row>
        <row r="409">
          <cell r="E409" t="str">
            <v>망성초등학교</v>
          </cell>
          <cell r="F409" t="str">
            <v>익산시 망성면 여강로 903</v>
          </cell>
          <cell r="G409" t="str">
            <v>861-8707</v>
          </cell>
        </row>
        <row r="410">
          <cell r="E410" t="str">
            <v>미륵초등학교</v>
          </cell>
          <cell r="F410" t="str">
            <v>익산시 금마면 용순길 243</v>
          </cell>
          <cell r="G410" t="str">
            <v>836-6258</v>
          </cell>
        </row>
        <row r="411">
          <cell r="E411" t="str">
            <v>삼기중학교</v>
          </cell>
          <cell r="F411" t="str">
            <v>익산시 삼기면 황금로 499</v>
          </cell>
          <cell r="G411" t="str">
            <v>858-7911</v>
          </cell>
        </row>
        <row r="412">
          <cell r="E412" t="str">
            <v>삼기초등학교</v>
          </cell>
          <cell r="F412" t="str">
            <v>익산시 삼기면 황금로 523</v>
          </cell>
          <cell r="G412" t="str">
            <v>858-7273</v>
          </cell>
        </row>
        <row r="413">
          <cell r="E413" t="str">
            <v>석불초등학교</v>
          </cell>
          <cell r="F413" t="str">
            <v>익산시 삼기면 진북로 267</v>
          </cell>
          <cell r="G413" t="str">
            <v>858-7027</v>
          </cell>
        </row>
        <row r="414">
          <cell r="E414" t="str">
            <v>성당중학교</v>
          </cell>
          <cell r="F414" t="str">
            <v>익산시 성당면 함안로 671-333</v>
          </cell>
          <cell r="G414" t="str">
            <v>862-0516</v>
          </cell>
        </row>
        <row r="415">
          <cell r="E415" t="str">
            <v>성당초등학교</v>
          </cell>
          <cell r="F415" t="str">
            <v>익산시 성당면 성당로 354-16</v>
          </cell>
          <cell r="G415" t="str">
            <v>862-0244</v>
          </cell>
        </row>
        <row r="416">
          <cell r="E416" t="str">
            <v>성북초등학교</v>
          </cell>
          <cell r="F416" t="str">
            <v>익산시 망성면 신작길 17-5</v>
          </cell>
          <cell r="G416" t="str">
            <v>861-8744</v>
          </cell>
        </row>
        <row r="417">
          <cell r="E417" t="str">
            <v>성일고등학교</v>
          </cell>
          <cell r="F417" t="str">
            <v>익산시 황등면 화강암로 229</v>
          </cell>
          <cell r="G417" t="str">
            <v>720-3520</v>
          </cell>
        </row>
        <row r="418">
          <cell r="E418" t="str">
            <v>여산고등학교</v>
          </cell>
          <cell r="F418" t="str">
            <v>익산시 여산면 가람로 465</v>
          </cell>
          <cell r="G418" t="str">
            <v>836-5145</v>
          </cell>
        </row>
        <row r="419">
          <cell r="E419" t="str">
            <v>여산중학교</v>
          </cell>
          <cell r="F419" t="str">
            <v>익산시 여산면 가람로 459-10</v>
          </cell>
          <cell r="G419" t="str">
            <v>836-5144</v>
          </cell>
        </row>
        <row r="420">
          <cell r="E420" t="str">
            <v>여산초등학교</v>
          </cell>
          <cell r="F420" t="str">
            <v>익산시 여산면 동헌길 14</v>
          </cell>
          <cell r="G420" t="str">
            <v>836-5163</v>
          </cell>
        </row>
        <row r="421">
          <cell r="E421" t="str">
            <v>영만초등학교</v>
          </cell>
          <cell r="F421" t="str">
            <v>익산시 오산면 선화로4길 42-9</v>
          </cell>
          <cell r="G421" t="str">
            <v>850-4800</v>
          </cell>
        </row>
        <row r="422">
          <cell r="E422" t="str">
            <v>오산남초등학교</v>
          </cell>
          <cell r="F422" t="str">
            <v>익산시 오산면 남전1길 27</v>
          </cell>
          <cell r="G422" t="str">
            <v>841-1614</v>
          </cell>
        </row>
        <row r="423">
          <cell r="E423" t="str">
            <v>오산초등학교</v>
          </cell>
          <cell r="F423" t="str">
            <v>익산시 오산면 오산로 38</v>
          </cell>
          <cell r="G423" t="str">
            <v>841-2087</v>
          </cell>
        </row>
        <row r="424">
          <cell r="E424" t="str">
            <v>왕궁남초등학교</v>
          </cell>
          <cell r="F424" t="str">
            <v>익산시 왕궁면 학호길 12</v>
          </cell>
          <cell r="G424" t="str">
            <v>291-0516</v>
          </cell>
        </row>
        <row r="425">
          <cell r="E425" t="str">
            <v>왕궁중학교</v>
          </cell>
          <cell r="F425" t="str">
            <v>익산시 왕궁면 왕궁로 556</v>
          </cell>
          <cell r="G425" t="str">
            <v>832-4049</v>
          </cell>
        </row>
        <row r="426">
          <cell r="E426" t="str">
            <v>왕궁초등학교</v>
          </cell>
          <cell r="F426" t="str">
            <v>익산시 왕궁면 견우길 3</v>
          </cell>
          <cell r="G426" t="str">
            <v>834-4252</v>
          </cell>
        </row>
        <row r="427">
          <cell r="E427" t="str">
            <v>왕북초등학교</v>
          </cell>
          <cell r="F427" t="str">
            <v>익산시 왕궁면 금광길 54-12</v>
          </cell>
          <cell r="G427" t="str">
            <v>832-4102</v>
          </cell>
        </row>
        <row r="428">
          <cell r="E428" t="str">
            <v>용남초등학교</v>
          </cell>
          <cell r="F428" t="str">
            <v>익산시 용안면 입산길 13</v>
          </cell>
          <cell r="G428" t="str">
            <v>861-2612</v>
          </cell>
        </row>
        <row r="429">
          <cell r="E429" t="str">
            <v>용북초등학교</v>
          </cell>
          <cell r="F429" t="str">
            <v>익산시 용안면 용북로 81</v>
          </cell>
          <cell r="G429" t="str">
            <v>861-3613</v>
          </cell>
        </row>
        <row r="430">
          <cell r="E430" t="str">
            <v>용산초등학교</v>
          </cell>
          <cell r="F430" t="str">
            <v>익산시 황등면 용산로 193</v>
          </cell>
          <cell r="G430" t="str">
            <v>857-6826</v>
          </cell>
        </row>
        <row r="431">
          <cell r="E431" t="str">
            <v>용성초등학교</v>
          </cell>
          <cell r="F431" t="str">
            <v>익산시 낭산면 하맹길 183</v>
          </cell>
          <cell r="G431" t="str">
            <v>861-5109</v>
          </cell>
        </row>
        <row r="432">
          <cell r="E432" t="str">
            <v>용안중학교</v>
          </cell>
          <cell r="F432" t="str">
            <v>익산시 용안면 현내1로 71-8</v>
          </cell>
          <cell r="G432" t="str">
            <v>862-7766</v>
          </cell>
        </row>
        <row r="433">
          <cell r="E433" t="str">
            <v>용안초등학교</v>
          </cell>
          <cell r="F433" t="str">
            <v>익산시 용안면 용안교동1길 6-1</v>
          </cell>
          <cell r="G433" t="str">
            <v>861-3610</v>
          </cell>
        </row>
        <row r="434">
          <cell r="E434" t="str">
            <v>웅포중학교</v>
          </cell>
          <cell r="F434" t="str">
            <v>익산시 웅포면 덕성길 13</v>
          </cell>
          <cell r="G434" t="str">
            <v>862-6078</v>
          </cell>
        </row>
        <row r="435">
          <cell r="E435" t="str">
            <v>웅포초등학교</v>
          </cell>
          <cell r="F435" t="str">
            <v>익산시 웅포면 강변로 10-1</v>
          </cell>
          <cell r="G435" t="str">
            <v>862-6513</v>
          </cell>
        </row>
        <row r="436">
          <cell r="E436" t="str">
            <v>원광고등학교</v>
          </cell>
          <cell r="F436" t="str">
            <v>익산시 무왕로31길 139</v>
          </cell>
          <cell r="G436" t="str">
            <v>832-6612</v>
          </cell>
        </row>
        <row r="437">
          <cell r="E437" t="str">
            <v>원광보건고등학교</v>
          </cell>
          <cell r="F437" t="str">
            <v>익산시 선화로13길 72</v>
          </cell>
          <cell r="G437" t="str">
            <v>850-0002</v>
          </cell>
        </row>
        <row r="438">
          <cell r="E438" t="str">
            <v>원광여자고등학교</v>
          </cell>
          <cell r="F438" t="str">
            <v>익산시 선화로13길 72</v>
          </cell>
          <cell r="G438" t="str">
            <v>850-1100</v>
          </cell>
        </row>
        <row r="439">
          <cell r="E439" t="str">
            <v>원광여자중학교</v>
          </cell>
          <cell r="F439" t="str">
            <v>익산시 선화로13길 72</v>
          </cell>
          <cell r="G439" t="str">
            <v>850-1600</v>
          </cell>
        </row>
        <row r="440">
          <cell r="E440" t="str">
            <v>원광중학교</v>
          </cell>
          <cell r="F440" t="str">
            <v>익산시 무왕로31길 154</v>
          </cell>
          <cell r="G440" t="str">
            <v>720-1000</v>
          </cell>
        </row>
        <row r="441">
          <cell r="E441" t="str">
            <v>이리계문초등학교</v>
          </cell>
          <cell r="F441" t="str">
            <v>익산시 계문길 79-8</v>
          </cell>
          <cell r="G441" t="str">
            <v>857-5093</v>
          </cell>
        </row>
        <row r="442">
          <cell r="E442" t="str">
            <v>이리고등학교</v>
          </cell>
          <cell r="F442" t="str">
            <v>익산시 익산대로36길 35</v>
          </cell>
          <cell r="G442" t="str">
            <v>859-7114</v>
          </cell>
        </row>
        <row r="443">
          <cell r="E443" t="str">
            <v>이리고현초등학교</v>
          </cell>
          <cell r="F443" t="str">
            <v>익산시 선화로23길 44</v>
          </cell>
          <cell r="G443" t="str">
            <v>851-2107</v>
          </cell>
        </row>
        <row r="444">
          <cell r="E444" t="str">
            <v>이리공업고등학교</v>
          </cell>
          <cell r="F444" t="str">
            <v>익산시 동서로14길 30-2</v>
          </cell>
          <cell r="G444" t="str">
            <v>858-3712</v>
          </cell>
        </row>
        <row r="445">
          <cell r="E445" t="str">
            <v>이리남성여자고등학교</v>
          </cell>
          <cell r="F445" t="str">
            <v>익산시 동서로35길 41</v>
          </cell>
          <cell r="G445" t="str">
            <v>841-3821</v>
          </cell>
        </row>
        <row r="446">
          <cell r="E446" t="str">
            <v>이리남성여자중학교</v>
          </cell>
          <cell r="F446" t="str">
            <v>익산시 동서로 35길 41</v>
          </cell>
          <cell r="G446" t="str">
            <v>841-3825</v>
          </cell>
        </row>
        <row r="447">
          <cell r="E447" t="str">
            <v>이리남중학교</v>
          </cell>
          <cell r="F447" t="str">
            <v>익산시 배산로3길 55</v>
          </cell>
          <cell r="G447" t="str">
            <v>841-6924</v>
          </cell>
        </row>
        <row r="448">
          <cell r="E448" t="str">
            <v>이리남창초등학교</v>
          </cell>
          <cell r="F448" t="str">
            <v>익산시 인북로 171</v>
          </cell>
          <cell r="G448" t="str">
            <v>855-2210</v>
          </cell>
        </row>
        <row r="449">
          <cell r="E449" t="str">
            <v>이리남초등학교</v>
          </cell>
          <cell r="F449" t="str">
            <v>익산시 번영로 2040-9</v>
          </cell>
          <cell r="G449" t="str">
            <v>851-1413</v>
          </cell>
        </row>
        <row r="450">
          <cell r="E450" t="str">
            <v>이리동남초등학교</v>
          </cell>
          <cell r="F450" t="str">
            <v>익산시 동천로7길 18</v>
          </cell>
          <cell r="G450" t="str">
            <v>842-8294</v>
          </cell>
        </row>
        <row r="451">
          <cell r="E451" t="str">
            <v>이리동북초등학교</v>
          </cell>
          <cell r="F451" t="str">
            <v>익산시 고봉로 190-3</v>
          </cell>
          <cell r="G451" t="str">
            <v>857-1281</v>
          </cell>
        </row>
        <row r="452">
          <cell r="E452" t="str">
            <v>이리동산초등학교</v>
          </cell>
          <cell r="F452" t="str">
            <v>익산시 평동로23길 46</v>
          </cell>
          <cell r="G452" t="str">
            <v>857-2230</v>
          </cell>
        </row>
        <row r="453">
          <cell r="E453" t="str">
            <v>이리동중학교</v>
          </cell>
          <cell r="F453" t="str">
            <v>익산시 동천로7길 44</v>
          </cell>
          <cell r="G453" t="str">
            <v>855-3164</v>
          </cell>
        </row>
        <row r="454">
          <cell r="E454" t="str">
            <v>이리동초등학교</v>
          </cell>
          <cell r="F454" t="str">
            <v>익산시 동서로51길 57</v>
          </cell>
          <cell r="G454" t="str">
            <v>830-6805</v>
          </cell>
        </row>
        <row r="455">
          <cell r="E455" t="str">
            <v>이리마한초등학교</v>
          </cell>
          <cell r="F455" t="str">
            <v>익산시 무왕로17길 47</v>
          </cell>
          <cell r="G455" t="str">
            <v>831-6001</v>
          </cell>
        </row>
        <row r="456">
          <cell r="E456" t="str">
            <v>이리모현초등학교</v>
          </cell>
          <cell r="F456" t="str">
            <v>익산시 배산로14길 12-4</v>
          </cell>
          <cell r="G456" t="str">
            <v>858-2450</v>
          </cell>
        </row>
        <row r="457">
          <cell r="E457" t="str">
            <v>이리백제초등학교</v>
          </cell>
          <cell r="F457" t="str">
            <v>익산시 궁동로 29</v>
          </cell>
          <cell r="G457" t="str">
            <v>831-3477</v>
          </cell>
        </row>
        <row r="458">
          <cell r="E458" t="str">
            <v>이리부송초등학교</v>
          </cell>
          <cell r="F458" t="str">
            <v>익산시 부송로2길 27</v>
          </cell>
          <cell r="G458" t="str">
            <v>830-8602~3</v>
          </cell>
        </row>
        <row r="459">
          <cell r="E459" t="str">
            <v>이리부천초등학교</v>
          </cell>
          <cell r="F459" t="str">
            <v>익산시 부송1로 32</v>
          </cell>
          <cell r="G459" t="str">
            <v>831-8401</v>
          </cell>
        </row>
        <row r="460">
          <cell r="E460" t="str">
            <v>이리북일초등학교</v>
          </cell>
          <cell r="F460" t="str">
            <v>익산시 동서로19길 100</v>
          </cell>
          <cell r="G460" t="str">
            <v>857-9727</v>
          </cell>
        </row>
        <row r="461">
          <cell r="E461" t="str">
            <v>이리북중학교</v>
          </cell>
          <cell r="F461" t="str">
            <v>익산시 익산대로 415-14</v>
          </cell>
          <cell r="G461" t="str">
            <v>837-0226</v>
          </cell>
        </row>
        <row r="462">
          <cell r="E462" t="str">
            <v>이리북초등학교</v>
          </cell>
          <cell r="F462" t="str">
            <v>익산시 인북로58길 11</v>
          </cell>
          <cell r="G462" t="str">
            <v>857-9163</v>
          </cell>
        </row>
        <row r="463">
          <cell r="E463" t="str">
            <v>이리삼성초등학교</v>
          </cell>
          <cell r="F463" t="str">
            <v>익산시 하나로15길 17-7</v>
          </cell>
          <cell r="G463" t="str">
            <v>834-1048</v>
          </cell>
        </row>
        <row r="464">
          <cell r="E464" t="str">
            <v>이리서초등학교</v>
          </cell>
          <cell r="F464" t="str">
            <v>익산시 익산대로 213</v>
          </cell>
          <cell r="G464" t="str">
            <v>852-1880</v>
          </cell>
        </row>
        <row r="465">
          <cell r="E465" t="str">
            <v>이리석암초등학교</v>
          </cell>
          <cell r="F465" t="str">
            <v>익산시 서동로46길 119</v>
          </cell>
          <cell r="G465" t="str">
            <v>834-1297</v>
          </cell>
        </row>
        <row r="466">
          <cell r="E466" t="str">
            <v>이리송학초등학교</v>
          </cell>
          <cell r="F466" t="str">
            <v>익산시 학곤로 57</v>
          </cell>
          <cell r="G466" t="str">
            <v>855-3606</v>
          </cell>
        </row>
        <row r="467">
          <cell r="E467" t="str">
            <v>이리신동초등학교</v>
          </cell>
          <cell r="F467" t="str">
            <v>익산시 무왕로 981</v>
          </cell>
          <cell r="G467" t="str">
            <v>858-5063</v>
          </cell>
        </row>
        <row r="468">
          <cell r="E468" t="str">
            <v>이리신흥초등학교</v>
          </cell>
          <cell r="F468" t="str">
            <v>익산시 하나로3길 10</v>
          </cell>
          <cell r="G468" t="str">
            <v>851-4725</v>
          </cell>
        </row>
        <row r="469">
          <cell r="E469" t="str">
            <v>이리여자고등학교</v>
          </cell>
          <cell r="F469" t="str">
            <v>익산시 익산대로24길 8-5</v>
          </cell>
          <cell r="G469" t="str">
            <v>850-1550</v>
          </cell>
        </row>
        <row r="470">
          <cell r="E470" t="str">
            <v>이리영등중학교</v>
          </cell>
          <cell r="F470" t="str">
            <v>익산시 하나로 490</v>
          </cell>
          <cell r="G470" t="str">
            <v>831-0457</v>
          </cell>
        </row>
        <row r="471">
          <cell r="E471" t="str">
            <v>이리영등초등학교</v>
          </cell>
          <cell r="F471" t="str">
            <v>익산시 동서로41길 37</v>
          </cell>
          <cell r="G471" t="str">
            <v>720-2500</v>
          </cell>
        </row>
        <row r="472">
          <cell r="E472" t="str">
            <v>이리유치원</v>
          </cell>
          <cell r="F472" t="str">
            <v>익산시 중앙로 15길 10-3</v>
          </cell>
          <cell r="G472" t="str">
            <v>842-2835</v>
          </cell>
        </row>
        <row r="473">
          <cell r="E473" t="str">
            <v>이리중앙초등학교</v>
          </cell>
          <cell r="F473" t="str">
            <v>익산시 인북로 77</v>
          </cell>
          <cell r="G473" t="str">
            <v>855-2135</v>
          </cell>
        </row>
        <row r="474">
          <cell r="E474" t="str">
            <v>이리중학교</v>
          </cell>
          <cell r="F474" t="str">
            <v>익산시 학곤로 19</v>
          </cell>
          <cell r="G474" t="str">
            <v>841-5915</v>
          </cell>
        </row>
        <row r="475">
          <cell r="E475" t="str">
            <v>이리초등학교</v>
          </cell>
          <cell r="F475" t="str">
            <v>익산시 중앙로15길 20</v>
          </cell>
          <cell r="G475" t="str">
            <v>855-1500</v>
          </cell>
        </row>
        <row r="476">
          <cell r="E476" t="str">
            <v>이리팔봉초등학교</v>
          </cell>
          <cell r="F476" t="str">
            <v>익산시 무왕로31길 10</v>
          </cell>
          <cell r="G476" t="str">
            <v>835-2944</v>
          </cell>
        </row>
        <row r="477">
          <cell r="E477" t="str">
            <v>이일여자고등학교</v>
          </cell>
          <cell r="F477" t="str">
            <v>익산시 평동로7길 30</v>
          </cell>
          <cell r="G477" t="str">
            <v>720-5140</v>
          </cell>
        </row>
        <row r="478">
          <cell r="E478" t="str">
            <v>이일여자중학교</v>
          </cell>
          <cell r="F478" t="str">
            <v>익산시 평동로7길 30</v>
          </cell>
          <cell r="G478" t="str">
            <v>720-5240</v>
          </cell>
        </row>
        <row r="479">
          <cell r="E479" t="str">
            <v>익산가온초등학교</v>
          </cell>
          <cell r="F479" t="str">
            <v>익산시 선화로1길 106</v>
          </cell>
          <cell r="G479" t="str">
            <v>840-8205</v>
          </cell>
        </row>
        <row r="480">
          <cell r="E480" t="str">
            <v>익산고등학교</v>
          </cell>
          <cell r="F480" t="str">
            <v>익산시 금마면 고도길 85</v>
          </cell>
          <cell r="G480" t="str">
            <v>836-6012</v>
          </cell>
        </row>
        <row r="481">
          <cell r="E481" t="str">
            <v>익산궁동초등학교</v>
          </cell>
          <cell r="F481" t="str">
            <v>익산시 무왕로25길 26</v>
          </cell>
          <cell r="G481" t="str">
            <v>836-4291</v>
          </cell>
        </row>
        <row r="482">
          <cell r="E482" t="str">
            <v>익산맑은샘유치원</v>
          </cell>
          <cell r="F482" t="str">
            <v>익산시 오산면 항쟁로 129</v>
          </cell>
          <cell r="G482" t="str">
            <v>858-6635</v>
          </cell>
        </row>
        <row r="483">
          <cell r="E483" t="str">
            <v>익산부송유치원</v>
          </cell>
          <cell r="F483" t="str">
            <v>익산시 부송로 2길 27</v>
          </cell>
          <cell r="G483" t="str">
            <v>835-6780</v>
          </cell>
        </row>
        <row r="484">
          <cell r="E484" t="str">
            <v>익산부송중학교</v>
          </cell>
          <cell r="F484" t="str">
            <v>익산시 선화로69길 6</v>
          </cell>
          <cell r="G484" t="str">
            <v>839-3500</v>
          </cell>
        </row>
        <row r="485">
          <cell r="E485" t="str">
            <v>익산부천중학교</v>
          </cell>
          <cell r="F485" t="str">
            <v>익산시 동서로 524</v>
          </cell>
          <cell r="G485" t="str">
            <v>839-9151</v>
          </cell>
        </row>
        <row r="486">
          <cell r="E486" t="str">
            <v>익산솜리유치원</v>
          </cell>
          <cell r="F486" t="str">
            <v>익산시 동서로 61길 27-16</v>
          </cell>
          <cell r="G486" t="str">
            <v>723-2580</v>
          </cell>
        </row>
        <row r="487">
          <cell r="E487" t="str">
            <v>익산어양중학교</v>
          </cell>
          <cell r="F487" t="str">
            <v>익산시 하나로12길 39</v>
          </cell>
          <cell r="G487" t="str">
            <v>834-4636</v>
          </cell>
        </row>
        <row r="488">
          <cell r="E488" t="str">
            <v>익산어양초등학교</v>
          </cell>
          <cell r="F488" t="str">
            <v>익산시 하나로10길 23</v>
          </cell>
          <cell r="G488" t="str">
            <v>835-8103</v>
          </cell>
        </row>
        <row r="489">
          <cell r="E489" t="str">
            <v>익산옥야초등학교</v>
          </cell>
          <cell r="F489" t="str">
            <v>익산시 옛둑2길 52</v>
          </cell>
          <cell r="G489" t="str">
            <v>837-7012</v>
          </cell>
        </row>
        <row r="490">
          <cell r="E490" t="str">
            <v>익산중학교</v>
          </cell>
          <cell r="F490" t="str">
            <v>익산시 금마면 고도길 85</v>
          </cell>
          <cell r="G490" t="str">
            <v>836-6011</v>
          </cell>
        </row>
        <row r="491">
          <cell r="E491" t="str">
            <v>익산지원중학교</v>
          </cell>
          <cell r="F491" t="str">
            <v>익산시 고봉로 67</v>
          </cell>
          <cell r="G491" t="str">
            <v>841-6364</v>
          </cell>
        </row>
        <row r="492">
          <cell r="E492" t="str">
            <v>익산초등학교</v>
          </cell>
          <cell r="F492" t="str">
            <v>익산시 동서로61길 27-38</v>
          </cell>
          <cell r="G492" t="str">
            <v>831-4383</v>
          </cell>
        </row>
        <row r="493">
          <cell r="E493" t="str">
            <v>익산한벌초등학교</v>
          </cell>
          <cell r="F493" t="str">
            <v>익산시 부송1로 115</v>
          </cell>
          <cell r="G493" t="str">
            <v>839-1500</v>
          </cell>
        </row>
        <row r="494">
          <cell r="E494" t="str">
            <v>전북과학고등학교</v>
          </cell>
          <cell r="F494" t="str">
            <v>익산시 금마면 용순신기길 48-69</v>
          </cell>
          <cell r="G494" t="str">
            <v>830-2301</v>
          </cell>
        </row>
        <row r="495">
          <cell r="E495" t="str">
            <v>전북기계공업고등학교</v>
          </cell>
          <cell r="F495" t="str">
            <v>익산시 인북로32길 41</v>
          </cell>
          <cell r="G495" t="str">
            <v>720-5347</v>
          </cell>
        </row>
        <row r="496">
          <cell r="E496" t="str">
            <v>전북맹아학교</v>
          </cell>
          <cell r="F496" t="str">
            <v>익산시 서동로46길 41</v>
          </cell>
          <cell r="G496" t="str">
            <v>833-2621</v>
          </cell>
        </row>
        <row r="497">
          <cell r="E497" t="str">
            <v>전북제일고등학교</v>
          </cell>
          <cell r="F497" t="str">
            <v>익산시 학곤로 19</v>
          </cell>
          <cell r="G497" t="str">
            <v>840-9720</v>
          </cell>
        </row>
        <row r="498">
          <cell r="E498" t="str">
            <v>전북혜화학교</v>
          </cell>
          <cell r="F498" t="str">
            <v>익산시 덕기길 77</v>
          </cell>
          <cell r="G498" t="str">
            <v>839-5312</v>
          </cell>
        </row>
        <row r="499">
          <cell r="E499" t="str">
            <v>진경여자고등학교</v>
          </cell>
          <cell r="F499" t="str">
            <v>익산시 황등서로 40-92</v>
          </cell>
          <cell r="G499" t="str">
            <v>856-6032</v>
          </cell>
        </row>
        <row r="500">
          <cell r="E500" t="str">
            <v>진경여자중학교</v>
          </cell>
          <cell r="F500" t="str">
            <v>익산시 황등면 황등서로 104</v>
          </cell>
          <cell r="G500" t="str">
            <v>856-4476</v>
          </cell>
        </row>
        <row r="501">
          <cell r="E501" t="str">
            <v>천서초등학교</v>
          </cell>
          <cell r="F501" t="str">
            <v>익산시 춘포면 천서길 221</v>
          </cell>
          <cell r="G501" t="str">
            <v>834-0544</v>
          </cell>
        </row>
        <row r="502">
          <cell r="E502" t="str">
            <v>춘포초등학교</v>
          </cell>
          <cell r="F502" t="str">
            <v>익산시 춘포면 춘포로 408</v>
          </cell>
          <cell r="G502" t="str">
            <v>842-8211</v>
          </cell>
        </row>
        <row r="503">
          <cell r="E503" t="str">
            <v>함라중학교</v>
          </cell>
          <cell r="F503" t="str">
            <v>익산시 함라면 함낭로 61-18</v>
          </cell>
          <cell r="G503" t="str">
            <v>856-8975</v>
          </cell>
        </row>
        <row r="504">
          <cell r="E504" t="str">
            <v>함라초등학교</v>
          </cell>
          <cell r="F504" t="str">
            <v>익산시 함라면 함라1길 66</v>
          </cell>
          <cell r="G504" t="str">
            <v>856-9851</v>
          </cell>
        </row>
        <row r="505">
          <cell r="E505" t="str">
            <v>함열고등학교</v>
          </cell>
          <cell r="F505" t="str">
            <v>익산시 함열읍 와리3길 19-3</v>
          </cell>
          <cell r="G505" t="str">
            <v>861-0887</v>
          </cell>
        </row>
        <row r="506">
          <cell r="E506" t="str">
            <v>함열여자고등학교</v>
          </cell>
          <cell r="F506" t="str">
            <v>익산시 익산대로 1852</v>
          </cell>
          <cell r="G506" t="str">
            <v>861-1078</v>
          </cell>
        </row>
        <row r="507">
          <cell r="E507" t="str">
            <v>함열여자중학교</v>
          </cell>
          <cell r="F507" t="str">
            <v>익산시 함열읍 정자길 31</v>
          </cell>
          <cell r="G507" t="str">
            <v>861-0612</v>
          </cell>
        </row>
        <row r="508">
          <cell r="E508" t="str">
            <v>함열중학교</v>
          </cell>
          <cell r="F508" t="str">
            <v>익산시 함열읍 함열3길 37</v>
          </cell>
          <cell r="G508" t="str">
            <v>861-0889</v>
          </cell>
        </row>
        <row r="509">
          <cell r="E509" t="str">
            <v>함열초등학교</v>
          </cell>
          <cell r="F509" t="str">
            <v>익산시 함열읍 함열8길 2</v>
          </cell>
          <cell r="G509" t="str">
            <v>861-0225</v>
          </cell>
        </row>
        <row r="510">
          <cell r="E510" t="str">
            <v>황등남초등학교</v>
          </cell>
          <cell r="F510" t="str">
            <v>익산시 황등면 황등서로 44</v>
          </cell>
          <cell r="G510" t="str">
            <v>856-6333</v>
          </cell>
        </row>
        <row r="511">
          <cell r="E511" t="str">
            <v>황등중학교</v>
          </cell>
          <cell r="F511" t="str">
            <v>익산시 황등면 황금로 18</v>
          </cell>
          <cell r="G511" t="str">
            <v>720-3620</v>
          </cell>
        </row>
        <row r="512">
          <cell r="E512" t="str">
            <v>황등초등학교</v>
          </cell>
          <cell r="F512" t="str">
            <v>익산시 황등면 황금로 17-6</v>
          </cell>
          <cell r="G512" t="str">
            <v>856-6278</v>
          </cell>
        </row>
        <row r="513">
          <cell r="E513" t="str">
            <v>흥왕초등학교</v>
          </cell>
          <cell r="F513" t="str">
            <v>익산시 용동면 흥왕1길 17</v>
          </cell>
          <cell r="G513" t="str">
            <v>862-4281</v>
          </cell>
        </row>
        <row r="514">
          <cell r="E514" t="str">
            <v>감곡중학교</v>
          </cell>
          <cell r="F514" t="str">
            <v>정읍시 감곡면 감곡동서로 330-2</v>
          </cell>
          <cell r="G514" t="str">
            <v>571-1306</v>
          </cell>
        </row>
        <row r="515">
          <cell r="E515" t="str">
            <v>감곡초등학교</v>
          </cell>
          <cell r="F515" t="str">
            <v>정읍시 감곡면 감곡동서로 355</v>
          </cell>
          <cell r="G515" t="str">
            <v>571-1046</v>
          </cell>
        </row>
        <row r="516">
          <cell r="E516" t="str">
            <v>고부중학교</v>
          </cell>
          <cell r="F516" t="str">
            <v>정읍시 고부면 관청길 114</v>
          </cell>
          <cell r="G516" t="str">
            <v>536-0058</v>
          </cell>
        </row>
        <row r="517">
          <cell r="E517" t="str">
            <v>고부초등학교</v>
          </cell>
          <cell r="F517" t="str">
            <v>정읍시 고부면 교동 3길 14</v>
          </cell>
          <cell r="G517" t="str">
            <v>536-3020</v>
          </cell>
        </row>
        <row r="518">
          <cell r="E518" t="str">
            <v>교암초등학교</v>
          </cell>
          <cell r="F518" t="str">
            <v>정읍시 정읍사로 179</v>
          </cell>
          <cell r="G518" t="str">
            <v>535-2983</v>
          </cell>
        </row>
        <row r="519">
          <cell r="E519" t="str">
            <v>글로벌학산고등학교</v>
          </cell>
          <cell r="F519" t="str">
            <v>정읍시 학산로 89</v>
          </cell>
          <cell r="G519" t="str">
            <v>570-1500</v>
          </cell>
        </row>
        <row r="520">
          <cell r="E520" t="str">
            <v>내장초등학교</v>
          </cell>
          <cell r="F520" t="str">
            <v>정읍시 대석1길 13-4</v>
          </cell>
          <cell r="G520" t="str">
            <v>536-5761</v>
          </cell>
        </row>
        <row r="521">
          <cell r="E521" t="str">
            <v>능교초등학교</v>
          </cell>
          <cell r="F521" t="str">
            <v>정읍시 산내면 능교3길 13-5</v>
          </cell>
          <cell r="G521" t="str">
            <v>538-4014</v>
          </cell>
        </row>
        <row r="522">
          <cell r="E522" t="str">
            <v>다솜학교</v>
          </cell>
          <cell r="F522" t="str">
            <v>정읍시 백운길 93</v>
          </cell>
          <cell r="G522" t="str">
            <v>530-4551</v>
          </cell>
        </row>
        <row r="523">
          <cell r="E523" t="str">
            <v>대흥초등학교</v>
          </cell>
          <cell r="F523" t="str">
            <v>정읍시 입암면 정읍남로 766</v>
          </cell>
          <cell r="G523" t="str">
            <v>534-2005</v>
          </cell>
        </row>
        <row r="524">
          <cell r="E524" t="str">
            <v>덕천초등학교</v>
          </cell>
          <cell r="F524" t="str">
            <v>정읍시 덕천면 황토현로 831</v>
          </cell>
          <cell r="G524" t="str">
            <v>536-5025</v>
          </cell>
        </row>
        <row r="525">
          <cell r="E525" t="str">
            <v>동신초등학교</v>
          </cell>
          <cell r="F525" t="str">
            <v>정읍시 상동중앙로 15</v>
          </cell>
          <cell r="G525" t="str">
            <v>535-3264</v>
          </cell>
        </row>
        <row r="526">
          <cell r="E526" t="str">
            <v>배영고등학교</v>
          </cell>
          <cell r="F526" t="str">
            <v>정읍시 동학로 243</v>
          </cell>
          <cell r="G526" t="str">
            <v>533-4123</v>
          </cell>
        </row>
        <row r="527">
          <cell r="E527" t="str">
            <v>배영중학교</v>
          </cell>
          <cell r="F527" t="str">
            <v>정읍시 동학로 243</v>
          </cell>
          <cell r="G527" t="str">
            <v>533-4124</v>
          </cell>
        </row>
        <row r="528">
          <cell r="E528" t="str">
            <v>백암초등학교</v>
          </cell>
          <cell r="F528" t="str">
            <v>정읍시 칠보면 암축길 17</v>
          </cell>
          <cell r="G528" t="str">
            <v>534-3274</v>
          </cell>
        </row>
        <row r="529">
          <cell r="E529" t="str">
            <v>보성초등학교</v>
          </cell>
          <cell r="F529" t="str">
            <v>정읍시 북면 연지길 38-27</v>
          </cell>
          <cell r="G529" t="str">
            <v>535-4567</v>
          </cell>
        </row>
        <row r="530">
          <cell r="E530" t="str">
            <v>북면초등학교</v>
          </cell>
          <cell r="F530" t="str">
            <v>정읍시 북면 화평길 31</v>
          </cell>
          <cell r="G530" t="str">
            <v>535-0011</v>
          </cell>
        </row>
        <row r="531">
          <cell r="E531" t="str">
            <v>산외중학교</v>
          </cell>
          <cell r="F531" t="str">
            <v>정읍시 산외면 평사3길 25</v>
          </cell>
          <cell r="G531" t="str">
            <v>537-5012</v>
          </cell>
        </row>
        <row r="532">
          <cell r="E532" t="str">
            <v>산외초등학교</v>
          </cell>
          <cell r="F532" t="str">
            <v>정읍시 산외면 운전2길 7</v>
          </cell>
          <cell r="G532" t="str">
            <v>537-3213</v>
          </cell>
        </row>
        <row r="533">
          <cell r="E533" t="str">
            <v>샘고을중학교</v>
          </cell>
          <cell r="F533" t="str">
            <v>정읍시 초산로 110</v>
          </cell>
          <cell r="G533" t="str">
            <v>535-2509</v>
          </cell>
        </row>
        <row r="534">
          <cell r="E534" t="str">
            <v>서신초등학교</v>
          </cell>
          <cell r="F534" t="str">
            <v>정읍시 소성상평로 401-5</v>
          </cell>
          <cell r="G534" t="str">
            <v>535-3509</v>
          </cell>
        </row>
        <row r="535">
          <cell r="E535" t="str">
            <v>서영여자고등학교</v>
          </cell>
          <cell r="F535" t="str">
            <v>정읍시 명덕1길 66-10</v>
          </cell>
          <cell r="G535" t="str">
            <v>530-2330</v>
          </cell>
        </row>
        <row r="536">
          <cell r="E536" t="str">
            <v>소성중학교</v>
          </cell>
          <cell r="F536" t="str">
            <v>정읍시 소성면 소성상평로 34</v>
          </cell>
          <cell r="G536" t="str">
            <v>537-6084</v>
          </cell>
        </row>
        <row r="537">
          <cell r="E537" t="str">
            <v>소성초등학교</v>
          </cell>
          <cell r="F537" t="str">
            <v>정읍시 소성면 보화1길 130</v>
          </cell>
          <cell r="G537" t="str">
            <v>537-2291</v>
          </cell>
        </row>
        <row r="538">
          <cell r="E538" t="str">
            <v>수곡초등학교</v>
          </cell>
          <cell r="F538" t="str">
            <v>정읍시 칠보면 여옥길 11</v>
          </cell>
          <cell r="G538" t="str">
            <v>534-3273</v>
          </cell>
        </row>
        <row r="539">
          <cell r="E539" t="str">
            <v>신태인고등학교</v>
          </cell>
          <cell r="F539" t="str">
            <v>정읍시 신태인읍 서태길 108</v>
          </cell>
          <cell r="G539" t="str">
            <v>571-2124</v>
          </cell>
        </row>
        <row r="540">
          <cell r="E540" t="str">
            <v>신태인중학교</v>
          </cell>
          <cell r="F540" t="str">
            <v>정읍시 신태인읍 서태길 108</v>
          </cell>
          <cell r="G540" t="str">
            <v>571-2125</v>
          </cell>
        </row>
        <row r="541">
          <cell r="E541" t="str">
            <v>신태인초등학교</v>
          </cell>
          <cell r="F541" t="str">
            <v>정읍시 신태인읍 신태인1길 54-3</v>
          </cell>
          <cell r="G541" t="str">
            <v>571-2141</v>
          </cell>
        </row>
        <row r="542">
          <cell r="E542" t="str">
            <v>영산초등학교</v>
          </cell>
          <cell r="F542" t="str">
            <v>정읍시 하북1길 217</v>
          </cell>
          <cell r="G542" t="str">
            <v>531-0451</v>
          </cell>
        </row>
        <row r="543">
          <cell r="E543" t="str">
            <v>영원초등학교</v>
          </cell>
          <cell r="F543" t="str">
            <v>정읍시 영원면 영원로 1087</v>
          </cell>
          <cell r="G543" t="str">
            <v>535-7011</v>
          </cell>
        </row>
        <row r="544">
          <cell r="E544" t="str">
            <v>옹동초등학교</v>
          </cell>
          <cell r="F544" t="str">
            <v>정읍시 옹동면 칠석1길 29-7</v>
          </cell>
          <cell r="G544" t="str">
            <v>537-8010</v>
          </cell>
        </row>
        <row r="545">
          <cell r="E545" t="str">
            <v>왕신여자고등학교</v>
          </cell>
          <cell r="F545" t="str">
            <v>정읍시 신태인읍 정신로 1094</v>
          </cell>
          <cell r="G545" t="str">
            <v>571-2181</v>
          </cell>
        </row>
        <row r="546">
          <cell r="E546" t="str">
            <v>왕신여자중학교</v>
          </cell>
          <cell r="F546" t="str">
            <v>정읍시 신태인읍 정신로 1094</v>
          </cell>
          <cell r="G546" t="str">
            <v>571-2182</v>
          </cell>
        </row>
        <row r="547">
          <cell r="E547" t="str">
            <v>이평중학교</v>
          </cell>
          <cell r="F547" t="str">
            <v>정읍시 이평면 후송길 21</v>
          </cell>
          <cell r="G547" t="str">
            <v>534-1239</v>
          </cell>
        </row>
        <row r="548">
          <cell r="E548" t="str">
            <v>이평초등학교</v>
          </cell>
          <cell r="F548" t="str">
            <v>정읍시 이평면 말목장터길 5-29</v>
          </cell>
          <cell r="G548" t="str">
            <v>534-1010</v>
          </cell>
        </row>
        <row r="549">
          <cell r="E549" t="str">
            <v>인상고등학교</v>
          </cell>
          <cell r="F549" t="str">
            <v>정읍시 신태인읍 벽골제로 34</v>
          </cell>
          <cell r="G549" t="str">
            <v>571-6016</v>
          </cell>
        </row>
        <row r="550">
          <cell r="E550" t="str">
            <v>입암중학교</v>
          </cell>
          <cell r="F550" t="str">
            <v>정읍시 입암면 입고로 32-13</v>
          </cell>
          <cell r="G550" t="str">
            <v>534-2901</v>
          </cell>
        </row>
        <row r="551">
          <cell r="E551" t="str">
            <v>입암초등학교</v>
          </cell>
          <cell r="F551" t="str">
            <v>정읍시 입암면 입암중앙길 29</v>
          </cell>
          <cell r="G551" t="str">
            <v>534-2049</v>
          </cell>
        </row>
        <row r="552">
          <cell r="E552" t="str">
            <v>전북동화중학교</v>
          </cell>
          <cell r="F552" t="str">
            <v>정읍시 태인면 정읍북로 1238</v>
          </cell>
          <cell r="G552" t="str">
            <v>530-2601</v>
          </cell>
        </row>
        <row r="553">
          <cell r="E553" t="str">
            <v>정남초등학교</v>
          </cell>
          <cell r="F553" t="str">
            <v>정읍시 정우면 대산1길 90</v>
          </cell>
          <cell r="G553" t="str">
            <v>537-9145</v>
          </cell>
        </row>
        <row r="554">
          <cell r="E554" t="str">
            <v>정산중학교</v>
          </cell>
          <cell r="F554" t="str">
            <v>정읍시 산내면 능교신기길 12-20</v>
          </cell>
          <cell r="G554" t="str">
            <v>538-4071</v>
          </cell>
        </row>
        <row r="555">
          <cell r="E555" t="str">
            <v>정우중학교</v>
          </cell>
          <cell r="F555" t="str">
            <v>정읍시 정우면 양지1길 100-28</v>
          </cell>
          <cell r="G555" t="str">
            <v>537-4682</v>
          </cell>
        </row>
        <row r="556">
          <cell r="E556" t="str">
            <v>정우초등학교</v>
          </cell>
          <cell r="F556" t="str">
            <v>정읍시 정우면 금남길 28-24</v>
          </cell>
          <cell r="G556" t="str">
            <v>537-9031</v>
          </cell>
        </row>
        <row r="557">
          <cell r="E557" t="str">
            <v>정읍고등학교</v>
          </cell>
          <cell r="F557" t="str">
            <v>정읍시 정읍사로 594</v>
          </cell>
          <cell r="G557" t="str">
            <v>700-0260</v>
          </cell>
        </row>
        <row r="558">
          <cell r="E558" t="str">
            <v>정읍남초등학교</v>
          </cell>
          <cell r="F558" t="str">
            <v>정읍시 남산5길 25</v>
          </cell>
          <cell r="G558" t="str">
            <v>535-6660</v>
          </cell>
        </row>
        <row r="559">
          <cell r="E559" t="str">
            <v>정읍동초등학교</v>
          </cell>
          <cell r="F559" t="str">
            <v>정읍시 충정로 176</v>
          </cell>
          <cell r="G559" t="str">
            <v>535-2009</v>
          </cell>
        </row>
        <row r="560">
          <cell r="E560" t="str">
            <v>정읍북초등학교</v>
          </cell>
          <cell r="F560" t="str">
            <v>정읍시 명덕1길 41</v>
          </cell>
          <cell r="G560" t="str">
            <v>532-8127</v>
          </cell>
        </row>
        <row r="561">
          <cell r="E561" t="str">
            <v>정읍서초등학교</v>
          </cell>
          <cell r="F561" t="str">
            <v>정읍시 명륜길 32</v>
          </cell>
          <cell r="G561" t="str">
            <v>535-3708</v>
          </cell>
        </row>
        <row r="562">
          <cell r="E562" t="str">
            <v>정읍수성초등학교</v>
          </cell>
          <cell r="F562" t="str">
            <v>정읍시 수성3로 21</v>
          </cell>
          <cell r="G562" t="str">
            <v>532-3784</v>
          </cell>
        </row>
        <row r="563">
          <cell r="E563" t="str">
            <v>정읍여자고등학교</v>
          </cell>
          <cell r="F563" t="str">
            <v>정읍시 충정로 56-11</v>
          </cell>
          <cell r="G563" t="str">
            <v>535-4546</v>
          </cell>
        </row>
        <row r="564">
          <cell r="E564" t="str">
            <v>정읍연지유치원</v>
          </cell>
          <cell r="F564" t="str">
            <v>정읍시 연지동 49-18</v>
          </cell>
          <cell r="G564" t="str">
            <v>537-0585</v>
          </cell>
        </row>
        <row r="565">
          <cell r="E565" t="str">
            <v>정읍제일고등학교</v>
          </cell>
          <cell r="F565" t="str">
            <v>정읍시 충정로 252</v>
          </cell>
          <cell r="G565" t="str">
            <v>530-1702</v>
          </cell>
        </row>
        <row r="566">
          <cell r="E566" t="str">
            <v>정읍중학교</v>
          </cell>
          <cell r="F566" t="str">
            <v>정읍시 정읍사로 569</v>
          </cell>
          <cell r="G566" t="str">
            <v>535-4374</v>
          </cell>
        </row>
        <row r="567">
          <cell r="E567" t="str">
            <v>정읍초등학교</v>
          </cell>
          <cell r="F567" t="str">
            <v>정읍시 마곡로 33</v>
          </cell>
          <cell r="G567" t="str">
            <v>538-0163</v>
          </cell>
        </row>
        <row r="568">
          <cell r="E568" t="str">
            <v>정일중학교</v>
          </cell>
          <cell r="F568" t="str">
            <v>정읍시 충정로 511</v>
          </cell>
          <cell r="G568" t="str">
            <v>530-3570</v>
          </cell>
        </row>
        <row r="569">
          <cell r="E569" t="str">
            <v>정일초등학교</v>
          </cell>
          <cell r="F569" t="str">
            <v>정읍시 정문들목길 26-19</v>
          </cell>
          <cell r="G569" t="str">
            <v>535-3517</v>
          </cell>
        </row>
        <row r="570">
          <cell r="E570" t="str">
            <v>정주고등학교</v>
          </cell>
          <cell r="F570" t="str">
            <v>정읍시 내장산로 177-42</v>
          </cell>
          <cell r="G570" t="str">
            <v>530-5344</v>
          </cell>
        </row>
        <row r="571">
          <cell r="E571" t="str">
            <v>칠보고등학교</v>
          </cell>
          <cell r="F571" t="str">
            <v>정읍시 칠보면 건흥길 26-5</v>
          </cell>
          <cell r="G571" t="str">
            <v>531-1581</v>
          </cell>
        </row>
        <row r="572">
          <cell r="E572" t="str">
            <v>칠보중학교</v>
          </cell>
          <cell r="F572" t="str">
            <v>정읍시 칠보면 검단1길 53</v>
          </cell>
          <cell r="G572" t="str">
            <v>534-3106</v>
          </cell>
        </row>
        <row r="573">
          <cell r="E573" t="str">
            <v>칠보초등학교</v>
          </cell>
          <cell r="F573" t="str">
            <v>정읍시 칠보면 칠보중앙로 130</v>
          </cell>
          <cell r="G573" t="str">
            <v>534-3005</v>
          </cell>
        </row>
        <row r="574">
          <cell r="E574" t="str">
            <v>태인고등학교</v>
          </cell>
          <cell r="F574" t="str">
            <v>정읍시 태인면 석지로 1469</v>
          </cell>
          <cell r="G574" t="str">
            <v>534-4994</v>
          </cell>
        </row>
        <row r="575">
          <cell r="E575" t="str">
            <v>태인중학교</v>
          </cell>
          <cell r="F575" t="str">
            <v>정읍시 태인면 석지로 1469</v>
          </cell>
          <cell r="G575" t="str">
            <v>534-4991</v>
          </cell>
        </row>
        <row r="576">
          <cell r="E576" t="str">
            <v>태인초등학교</v>
          </cell>
          <cell r="F576" t="str">
            <v>정읍시 태인면 동헌길 16</v>
          </cell>
          <cell r="G576" t="str">
            <v>534-4006</v>
          </cell>
        </row>
        <row r="577">
          <cell r="E577" t="str">
            <v>학산중학교</v>
          </cell>
          <cell r="F577" t="str">
            <v>정읍시 학산로 89</v>
          </cell>
          <cell r="G577" t="str">
            <v>570-1600</v>
          </cell>
        </row>
        <row r="578">
          <cell r="E578" t="str">
            <v>한솔초등학교</v>
          </cell>
          <cell r="F578" t="str">
            <v>정읍시 학산로 69</v>
          </cell>
          <cell r="G578" t="str">
            <v>530-8978</v>
          </cell>
        </row>
        <row r="579">
          <cell r="E579" t="str">
            <v>호남고등학교</v>
          </cell>
          <cell r="F579" t="str">
            <v>정읍시 정읍남로 1364-13</v>
          </cell>
          <cell r="G579" t="str">
            <v>570-7815</v>
          </cell>
        </row>
        <row r="580">
          <cell r="E580" t="str">
            <v>호남중학교</v>
          </cell>
          <cell r="F580" t="str">
            <v>정읍시 정읍남로 1364-13</v>
          </cell>
          <cell r="G580" t="str">
            <v>900-7707</v>
          </cell>
        </row>
        <row r="581">
          <cell r="E581" t="str">
            <v>금지중학교</v>
          </cell>
          <cell r="F581" t="str">
            <v>남원시 금지면 요천로 443-9</v>
          </cell>
          <cell r="G581" t="str">
            <v>635-1089</v>
          </cell>
        </row>
        <row r="582">
          <cell r="E582" t="str">
            <v>금지초등학교</v>
          </cell>
          <cell r="F582" t="str">
            <v>남원시 금지면 택내길 36-37</v>
          </cell>
          <cell r="G582" t="str">
            <v>631-7036</v>
          </cell>
        </row>
        <row r="583">
          <cell r="E583" t="str">
            <v>남원고등학교</v>
          </cell>
          <cell r="F583" t="str">
            <v>남원시 만인로 43</v>
          </cell>
          <cell r="G583" t="str">
            <v>630-7979</v>
          </cell>
        </row>
        <row r="584">
          <cell r="E584" t="str">
            <v>남원교룡초등학교</v>
          </cell>
          <cell r="F584" t="str">
            <v>남원시 광천남길 654</v>
          </cell>
          <cell r="G584" t="str">
            <v>626-2141</v>
          </cell>
        </row>
        <row r="585">
          <cell r="E585" t="str">
            <v>남원국악예술고등학교</v>
          </cell>
          <cell r="F585" t="str">
            <v>남원시 용성로 323</v>
          </cell>
          <cell r="G585" t="str">
            <v>632-7702</v>
          </cell>
        </row>
        <row r="586">
          <cell r="E586" t="str">
            <v>남원노암초등학교</v>
          </cell>
          <cell r="F586" t="str">
            <v>남원시 여수길 14</v>
          </cell>
          <cell r="G586" t="str">
            <v>633-3720</v>
          </cell>
        </row>
        <row r="587">
          <cell r="E587" t="str">
            <v>남원대산초등학교</v>
          </cell>
          <cell r="F587" t="str">
            <v>남원시 대산면 운교1길 10</v>
          </cell>
          <cell r="G587" t="str">
            <v>625-0233</v>
          </cell>
        </row>
        <row r="588">
          <cell r="E588" t="str">
            <v>남원도통초등학교</v>
          </cell>
          <cell r="F588" t="str">
            <v>남원시 대교2길 22</v>
          </cell>
          <cell r="G588" t="str">
            <v>630-7070</v>
          </cell>
        </row>
        <row r="589">
          <cell r="E589" t="str">
            <v>남원서원초등학교</v>
          </cell>
          <cell r="F589" t="str">
            <v>남원시 대산면 남문로 109</v>
          </cell>
          <cell r="G589" t="str">
            <v>625-3153</v>
          </cell>
        </row>
        <row r="590">
          <cell r="E590" t="str">
            <v>남원서진고등학교</v>
          </cell>
          <cell r="F590" t="str">
            <v>남원시 낙현길 17-14</v>
          </cell>
          <cell r="G590" t="str">
            <v>631-1333</v>
          </cell>
        </row>
        <row r="591">
          <cell r="E591" t="str">
            <v>남원여자고등학교</v>
          </cell>
          <cell r="F591" t="str">
            <v>남원시 광천북길 229-11</v>
          </cell>
          <cell r="G591" t="str">
            <v>633-9993</v>
          </cell>
        </row>
        <row r="592">
          <cell r="E592" t="str">
            <v>남원왕치초등학교</v>
          </cell>
          <cell r="F592" t="str">
            <v>남원시 박달길 37</v>
          </cell>
          <cell r="G592" t="str">
            <v>625-9664</v>
          </cell>
        </row>
        <row r="593">
          <cell r="E593" t="str">
            <v>남원용성고등학교</v>
          </cell>
          <cell r="F593" t="str">
            <v>남원시 농고길 41</v>
          </cell>
          <cell r="G593" t="str">
            <v>631-1343</v>
          </cell>
        </row>
        <row r="594">
          <cell r="E594" t="str">
            <v>남원용성중학교</v>
          </cell>
          <cell r="F594" t="str">
            <v>남원시 춘향로 73</v>
          </cell>
          <cell r="G594" t="str">
            <v>633-4549</v>
          </cell>
        </row>
        <row r="595">
          <cell r="E595" t="str">
            <v>남원용성초등학교</v>
          </cell>
          <cell r="F595" t="str">
            <v>남원시 용성로 29</v>
          </cell>
          <cell r="G595" t="str">
            <v>631-1212</v>
          </cell>
        </row>
        <row r="596">
          <cell r="E596" t="str">
            <v>남원월락초등학교</v>
          </cell>
          <cell r="F596" t="str">
            <v>남원시 용성로 321</v>
          </cell>
          <cell r="G596" t="str">
            <v>632-8980</v>
          </cell>
        </row>
        <row r="597">
          <cell r="E597" t="str">
            <v>남원제일고등학교</v>
          </cell>
          <cell r="F597" t="str">
            <v>남원시 노송로 1206</v>
          </cell>
          <cell r="G597" t="str">
            <v>630-9002</v>
          </cell>
        </row>
        <row r="598">
          <cell r="E598" t="str">
            <v>남원중앙초등학교</v>
          </cell>
          <cell r="F598" t="str">
            <v>남원시 동림로 36</v>
          </cell>
          <cell r="G598" t="str">
            <v>633-8891</v>
          </cell>
        </row>
        <row r="599">
          <cell r="E599" t="str">
            <v>남원중학교</v>
          </cell>
          <cell r="F599" t="str">
            <v>남원시 만인로 41-51</v>
          </cell>
          <cell r="G599" t="str">
            <v>625-2029</v>
          </cell>
        </row>
        <row r="600">
          <cell r="E600" t="str">
            <v>남원참사랑유치원</v>
          </cell>
          <cell r="F600" t="str">
            <v>남원시 금동 343-1</v>
          </cell>
          <cell r="G600" t="str">
            <v>632-3403</v>
          </cell>
        </row>
        <row r="601">
          <cell r="E601" t="str">
            <v>남원초등학교</v>
          </cell>
          <cell r="F601" t="str">
            <v>남원시 가방뜰길 18</v>
          </cell>
          <cell r="G601" t="str">
            <v>630-8800</v>
          </cell>
        </row>
        <row r="602">
          <cell r="E602" t="str">
            <v>남원하늘중학교</v>
          </cell>
          <cell r="F602" t="str">
            <v>남원시 동헌길 75</v>
          </cell>
          <cell r="G602" t="str">
            <v>630-2002</v>
          </cell>
        </row>
        <row r="603">
          <cell r="E603" t="str">
            <v>남원한빛중학교</v>
          </cell>
          <cell r="F603" t="str">
            <v>남원시 용성로 299</v>
          </cell>
          <cell r="G603" t="str">
            <v>631-1422</v>
          </cell>
        </row>
        <row r="604">
          <cell r="E604" t="str">
            <v>대강중학교</v>
          </cell>
          <cell r="F604" t="str">
            <v>남원시 대강면 금탄로 512-16</v>
          </cell>
          <cell r="G604" t="str">
            <v>625-0351</v>
          </cell>
        </row>
        <row r="605">
          <cell r="E605" t="str">
            <v>대강초등학교</v>
          </cell>
          <cell r="F605" t="str">
            <v>남원시 대강면 섬진로 852</v>
          </cell>
          <cell r="G605" t="str">
            <v>626-6556</v>
          </cell>
        </row>
        <row r="606">
          <cell r="E606" t="str">
            <v>덕과초등학교</v>
          </cell>
          <cell r="F606" t="str">
            <v>남원시 덕과면 덕오로 298</v>
          </cell>
          <cell r="G606" t="str">
            <v>626-2106</v>
          </cell>
        </row>
        <row r="607">
          <cell r="E607" t="str">
            <v>보절중학교</v>
          </cell>
          <cell r="F607" t="str">
            <v>남원시 보절면 보산로 909-14</v>
          </cell>
          <cell r="G607" t="str">
            <v>634-4014</v>
          </cell>
        </row>
        <row r="608">
          <cell r="E608" t="str">
            <v>보절초등학교</v>
          </cell>
          <cell r="F608" t="str">
            <v>남원시 보절면 신흥2길 5</v>
          </cell>
          <cell r="G608" t="str">
            <v>634-4049</v>
          </cell>
        </row>
        <row r="609">
          <cell r="E609" t="str">
            <v>사매초등학교</v>
          </cell>
          <cell r="F609" t="str">
            <v>남원시 사매면 오신2길 7번지</v>
          </cell>
          <cell r="G609" t="str">
            <v>634-8008</v>
          </cell>
        </row>
        <row r="610">
          <cell r="E610" t="str">
            <v>산내중학교</v>
          </cell>
          <cell r="F610" t="str">
            <v>남원시 산내면 천왕봉로 673-8</v>
          </cell>
          <cell r="G610" t="str">
            <v>636-3633</v>
          </cell>
        </row>
        <row r="611">
          <cell r="E611" t="str">
            <v>산내초등학교</v>
          </cell>
          <cell r="F611" t="str">
            <v>남원시 산내면 대정길 99</v>
          </cell>
          <cell r="G611" t="str">
            <v>636-3024</v>
          </cell>
        </row>
        <row r="612">
          <cell r="E612" t="str">
            <v>산동초등학교</v>
          </cell>
          <cell r="F612" t="str">
            <v>남원시 산동면 요천로 2929</v>
          </cell>
          <cell r="G612" t="str">
            <v>626-6017</v>
          </cell>
        </row>
        <row r="613">
          <cell r="E613" t="str">
            <v>성원고등학교</v>
          </cell>
          <cell r="F613" t="str">
            <v>남원시 대복사길 41</v>
          </cell>
          <cell r="G613" t="str">
            <v>633-8582</v>
          </cell>
        </row>
        <row r="614">
          <cell r="E614" t="str">
            <v>송동중학교</v>
          </cell>
          <cell r="F614" t="str">
            <v>남원시 송동면 노송로 747</v>
          </cell>
          <cell r="G614" t="str">
            <v>634-6132</v>
          </cell>
        </row>
        <row r="615">
          <cell r="E615" t="str">
            <v>송동초등학교</v>
          </cell>
          <cell r="F615" t="str">
            <v>남원시 송동면 노송로 624-6</v>
          </cell>
          <cell r="G615" t="str">
            <v>634-6004</v>
          </cell>
        </row>
        <row r="616">
          <cell r="E616" t="str">
            <v>수지초등학교</v>
          </cell>
          <cell r="F616" t="str">
            <v>남원시 수지면 내호곡3길 21</v>
          </cell>
          <cell r="G616" t="str">
            <v>626-1414</v>
          </cell>
        </row>
        <row r="617">
          <cell r="E617" t="str">
            <v>아영중학교</v>
          </cell>
          <cell r="F617" t="str">
            <v>남원시 아영면 고인청계길 18</v>
          </cell>
          <cell r="G617" t="str">
            <v>626-9772</v>
          </cell>
        </row>
        <row r="618">
          <cell r="E618" t="str">
            <v>아영초등학교</v>
          </cell>
          <cell r="F618" t="str">
            <v>남원시 아영면 고인청계길 15</v>
          </cell>
          <cell r="G618" t="str">
            <v>626-7007</v>
          </cell>
        </row>
        <row r="619">
          <cell r="E619" t="str">
            <v>오동초등학교</v>
          </cell>
          <cell r="F619" t="str">
            <v>남원시 이백면 이백로 147</v>
          </cell>
          <cell r="G619" t="str">
            <v>626-9557</v>
          </cell>
        </row>
        <row r="620">
          <cell r="E620" t="str">
            <v>용북중학교</v>
          </cell>
          <cell r="F620" t="str">
            <v>남원시 사매면 용북길 89</v>
          </cell>
          <cell r="G620" t="str">
            <v>630-9123</v>
          </cell>
        </row>
        <row r="621">
          <cell r="E621" t="str">
            <v>운봉중학교</v>
          </cell>
          <cell r="F621" t="str">
            <v>남원시 운봉읍 바래봉길 73</v>
          </cell>
          <cell r="G621" t="str">
            <v>634-1595</v>
          </cell>
        </row>
        <row r="622">
          <cell r="E622" t="str">
            <v>운봉초등학교</v>
          </cell>
          <cell r="F622" t="str">
            <v>남원시 운봉읍 운봉로 725</v>
          </cell>
          <cell r="G622" t="str">
            <v>634-0020</v>
          </cell>
        </row>
        <row r="623">
          <cell r="E623" t="str">
            <v>원천초등학교</v>
          </cell>
          <cell r="F623" t="str">
            <v>남원시 주천면 외평2길 23</v>
          </cell>
          <cell r="G623" t="str">
            <v>625-8305</v>
          </cell>
        </row>
        <row r="624">
          <cell r="E624" t="str">
            <v>이백초등학교</v>
          </cell>
          <cell r="F624" t="str">
            <v>남원시 이백면 평촌길 30</v>
          </cell>
          <cell r="G624" t="str">
            <v>635-2919</v>
          </cell>
        </row>
        <row r="625">
          <cell r="E625" t="str">
            <v>인월고등학교</v>
          </cell>
          <cell r="F625" t="str">
            <v>남원시 인월면 인월장터로 48</v>
          </cell>
          <cell r="G625" t="str">
            <v>636-5763</v>
          </cell>
        </row>
        <row r="626">
          <cell r="E626" t="str">
            <v>인월중학교</v>
          </cell>
          <cell r="F626" t="str">
            <v>남원시 인월면 인월장터로 48</v>
          </cell>
          <cell r="G626" t="str">
            <v>636-5763</v>
          </cell>
        </row>
        <row r="627">
          <cell r="E627" t="str">
            <v>인월초등학교</v>
          </cell>
          <cell r="F627" t="str">
            <v>남원시 인월면 인월1길 55</v>
          </cell>
          <cell r="G627" t="str">
            <v>636-5494</v>
          </cell>
        </row>
        <row r="628">
          <cell r="E628" t="str">
            <v>주생초등학교</v>
          </cell>
          <cell r="F628" t="str">
            <v>남원시 주생면 소지길 21-5</v>
          </cell>
          <cell r="G628" t="str">
            <v>631-8932</v>
          </cell>
        </row>
        <row r="629">
          <cell r="E629" t="str">
            <v>한국경마축산고등학교</v>
          </cell>
          <cell r="F629" t="str">
            <v>남원시 운봉읍 황산로 952</v>
          </cell>
          <cell r="G629" t="str">
            <v>634-2031</v>
          </cell>
        </row>
        <row r="630">
          <cell r="E630" t="str">
            <v>한울학교</v>
          </cell>
          <cell r="F630" t="str">
            <v>남원시 이백면 이백로 315</v>
          </cell>
          <cell r="G630" t="str">
            <v>630-6341</v>
          </cell>
        </row>
        <row r="631">
          <cell r="E631" t="str">
            <v>공덕초등학교</v>
          </cell>
          <cell r="F631" t="str">
            <v>김제시 공덕면 공덕로 248</v>
          </cell>
          <cell r="G631" t="str">
            <v>542-6500</v>
          </cell>
        </row>
        <row r="632">
          <cell r="E632" t="str">
            <v>광활초등학교</v>
          </cell>
          <cell r="F632" t="str">
            <v>김제시 광활면 광활11길 37</v>
          </cell>
          <cell r="G632" t="str">
            <v>545-1379</v>
          </cell>
        </row>
        <row r="633">
          <cell r="E633" t="str">
            <v>금구중학교</v>
          </cell>
          <cell r="F633" t="str">
            <v>김제시 금구면 금구로 40</v>
          </cell>
          <cell r="G633" t="str">
            <v>545-3659</v>
          </cell>
        </row>
        <row r="634">
          <cell r="E634" t="str">
            <v>금구초등학교</v>
          </cell>
          <cell r="F634" t="str">
            <v>김제시 금구면 금구로 40</v>
          </cell>
          <cell r="G634" t="str">
            <v>545-3659</v>
          </cell>
        </row>
        <row r="635">
          <cell r="E635" t="str">
            <v>금산초등학교</v>
          </cell>
          <cell r="F635" t="str">
            <v>김제시 금산면 모악로 383</v>
          </cell>
          <cell r="G635" t="str">
            <v>543-4005</v>
          </cell>
        </row>
        <row r="636">
          <cell r="E636" t="str">
            <v>금성중학교</v>
          </cell>
          <cell r="F636" t="str">
            <v>김제시 금성5길 19</v>
          </cell>
          <cell r="G636" t="str">
            <v>544-0201</v>
          </cell>
        </row>
        <row r="637">
          <cell r="E637" t="str">
            <v>김제검산초등학교</v>
          </cell>
          <cell r="F637" t="str">
            <v>김제시 도작로 122</v>
          </cell>
          <cell r="G637" t="str">
            <v>546-0043</v>
          </cell>
        </row>
        <row r="638">
          <cell r="E638" t="str">
            <v>김제고등학교</v>
          </cell>
          <cell r="F638" t="str">
            <v>김제시 남북2길 25</v>
          </cell>
          <cell r="G638" t="str">
            <v>546-8392</v>
          </cell>
        </row>
        <row r="639">
          <cell r="E639" t="str">
            <v>김제농생명마이스터고등학교</v>
          </cell>
          <cell r="F639" t="str">
            <v>김제시 남북9길 23</v>
          </cell>
          <cell r="G639" t="str">
            <v>546-5313</v>
          </cell>
        </row>
        <row r="640">
          <cell r="E640" t="str">
            <v>김제동초등학교</v>
          </cell>
          <cell r="F640" t="str">
            <v>김제시 중앙13길 18</v>
          </cell>
          <cell r="G640" t="str">
            <v>544-8362</v>
          </cell>
        </row>
        <row r="641">
          <cell r="E641" t="str">
            <v>김제북초등학교</v>
          </cell>
          <cell r="F641" t="str">
            <v>김제시 콩쥐팥쥐로 306-56</v>
          </cell>
          <cell r="G641" t="str">
            <v>547-8924</v>
          </cell>
        </row>
        <row r="642">
          <cell r="E642" t="str">
            <v>김제서고등학교</v>
          </cell>
          <cell r="F642" t="str">
            <v>김제시 죽산면 해학로 17</v>
          </cell>
          <cell r="G642" t="str">
            <v>546-2772</v>
          </cell>
        </row>
        <row r="643">
          <cell r="E643" t="str">
            <v>김제여자고등학교</v>
          </cell>
          <cell r="F643" t="str">
            <v>김제시 중앙로 193</v>
          </cell>
          <cell r="G643" t="str">
            <v>544-2512</v>
          </cell>
        </row>
        <row r="644">
          <cell r="E644" t="str">
            <v>김제제일유치원</v>
          </cell>
          <cell r="F644" t="str">
            <v>김제시 요촌동 214-1</v>
          </cell>
          <cell r="G644" t="str">
            <v>547-6971</v>
          </cell>
        </row>
        <row r="645">
          <cell r="E645" t="str">
            <v>김제중앙중학교</v>
          </cell>
          <cell r="F645" t="str">
            <v>김제시 남북9길 52</v>
          </cell>
          <cell r="G645" t="str">
            <v>547-5012</v>
          </cell>
        </row>
        <row r="646">
          <cell r="E646" t="str">
            <v>김제중앙초등학교</v>
          </cell>
          <cell r="F646" t="str">
            <v>김제시 동서로 193</v>
          </cell>
          <cell r="G646" t="str">
            <v>546-4851</v>
          </cell>
        </row>
        <row r="647">
          <cell r="E647" t="str">
            <v>김제중학교</v>
          </cell>
          <cell r="F647" t="str">
            <v>김제시 중앙로 274</v>
          </cell>
          <cell r="G647" t="str">
            <v>546-1232</v>
          </cell>
        </row>
        <row r="648">
          <cell r="E648" t="str">
            <v>김제초등학교</v>
          </cell>
          <cell r="F648" t="str">
            <v>김제시 서낭당길 31</v>
          </cell>
          <cell r="G648" t="str">
            <v>546-5211</v>
          </cell>
        </row>
        <row r="649">
          <cell r="E649" t="str">
            <v>난산초등학교</v>
          </cell>
          <cell r="F649" t="str">
            <v>김제시 백구면 금백로 1213</v>
          </cell>
          <cell r="G649" t="str">
            <v>543-1861</v>
          </cell>
        </row>
        <row r="650">
          <cell r="E650" t="str">
            <v>남양초등학교</v>
          </cell>
          <cell r="F650" t="str">
            <v>김제시 황산면 남산로 366</v>
          </cell>
          <cell r="G650" t="str">
            <v>546-4167</v>
          </cell>
        </row>
        <row r="651">
          <cell r="E651" t="str">
            <v>덕암고등학교</v>
          </cell>
          <cell r="F651" t="str">
            <v>김제시 하공로 9</v>
          </cell>
          <cell r="G651" t="str">
            <v>544-2204</v>
          </cell>
        </row>
        <row r="652">
          <cell r="E652" t="str">
            <v>덕암정보고등학교</v>
          </cell>
          <cell r="F652" t="str">
            <v>김제시 하공로 9</v>
          </cell>
          <cell r="G652" t="str">
            <v>544-2205</v>
          </cell>
        </row>
        <row r="653">
          <cell r="E653" t="str">
            <v>덕암중학교</v>
          </cell>
          <cell r="F653" t="str">
            <v>김제시 하공로 9</v>
          </cell>
          <cell r="G653" t="str">
            <v>544-2202</v>
          </cell>
        </row>
        <row r="654">
          <cell r="E654" t="str">
            <v>동국대학교사범대학부속금산고등학교</v>
          </cell>
          <cell r="F654" t="str">
            <v>김제시 금산면 모악로 47</v>
          </cell>
          <cell r="G654" t="str">
            <v>544-0722</v>
          </cell>
        </row>
        <row r="655">
          <cell r="E655" t="str">
            <v>동국대학교사범대학부속금산중학교</v>
          </cell>
          <cell r="F655" t="str">
            <v>김제시 금산면 모악로 47</v>
          </cell>
          <cell r="G655" t="str">
            <v>543-0722</v>
          </cell>
        </row>
        <row r="656">
          <cell r="E656" t="str">
            <v>만경고등학교</v>
          </cell>
          <cell r="F656" t="str">
            <v>김제시 만경읍 능제로 29</v>
          </cell>
          <cell r="G656" t="str">
            <v>542-5722</v>
          </cell>
        </row>
        <row r="657">
          <cell r="E657" t="str">
            <v>만경여자고등학교</v>
          </cell>
          <cell r="F657" t="str">
            <v>김제시 만경읍 만경로 823</v>
          </cell>
          <cell r="G657" t="str">
            <v>542-5884</v>
          </cell>
        </row>
        <row r="658">
          <cell r="E658" t="str">
            <v>만경여자중학교</v>
          </cell>
          <cell r="F658" t="str">
            <v>김제시 만경읍 만경로 823</v>
          </cell>
          <cell r="G658" t="str">
            <v>542-5889</v>
          </cell>
        </row>
        <row r="659">
          <cell r="E659" t="str">
            <v>만경중학교</v>
          </cell>
          <cell r="F659" t="str">
            <v>김제시 만경읍 능제로 29</v>
          </cell>
          <cell r="G659" t="str">
            <v>542-5757</v>
          </cell>
        </row>
        <row r="660">
          <cell r="E660" t="str">
            <v>만경초등학교</v>
          </cell>
          <cell r="F660" t="str">
            <v>김제시 만경읍 능제2길 2</v>
          </cell>
          <cell r="G660" t="str">
            <v>542-5789</v>
          </cell>
        </row>
        <row r="661">
          <cell r="E661" t="str">
            <v>백구초등학교</v>
          </cell>
          <cell r="F661" t="str">
            <v>김제시 백구면 석담2길 36</v>
          </cell>
          <cell r="G661" t="str">
            <v>542-2133</v>
          </cell>
        </row>
        <row r="662">
          <cell r="E662" t="str">
            <v>백석초등학교</v>
          </cell>
          <cell r="F662" t="str">
            <v>김제시 백산로 54</v>
          </cell>
          <cell r="G662" t="str">
            <v>545-1314</v>
          </cell>
        </row>
        <row r="663">
          <cell r="E663" t="str">
            <v>벽량초등학교</v>
          </cell>
          <cell r="F663" t="str">
            <v>김제시 부량면 대평2길 99</v>
          </cell>
          <cell r="G663" t="str">
            <v>546-9014</v>
          </cell>
        </row>
        <row r="664">
          <cell r="E664" t="str">
            <v>봉남중학교</v>
          </cell>
          <cell r="F664" t="str">
            <v>김제시 봉남면 남주1길 26</v>
          </cell>
          <cell r="G664" t="str">
            <v>543-8612</v>
          </cell>
        </row>
        <row r="665">
          <cell r="E665" t="str">
            <v>봉남초등학교</v>
          </cell>
          <cell r="F665" t="str">
            <v>김제시 봉남면 조양1길 11</v>
          </cell>
          <cell r="G665" t="str">
            <v>543-8601</v>
          </cell>
        </row>
        <row r="666">
          <cell r="E666" t="str">
            <v>부용초등학교</v>
          </cell>
          <cell r="F666" t="str">
            <v>김제시 백구면 황토로 1030</v>
          </cell>
          <cell r="G666" t="str">
            <v>542-2038</v>
          </cell>
        </row>
        <row r="667">
          <cell r="E667" t="str">
            <v>성덕초등학교</v>
          </cell>
          <cell r="F667" t="str">
            <v>김제시 성덕면 대석로 75</v>
          </cell>
          <cell r="G667" t="str">
            <v>543-7501</v>
          </cell>
        </row>
        <row r="668">
          <cell r="E668" t="str">
            <v>용동초등학교</v>
          </cell>
          <cell r="F668" t="str">
            <v>김제시 용지면 용덕길 36</v>
          </cell>
          <cell r="G668" t="str">
            <v>542-3024</v>
          </cell>
        </row>
        <row r="669">
          <cell r="E669" t="str">
            <v>용지중학교</v>
          </cell>
          <cell r="F669" t="str">
            <v>김제시 용지면 황토로 702</v>
          </cell>
          <cell r="G669" t="str">
            <v>545-0765</v>
          </cell>
        </row>
        <row r="670">
          <cell r="E670" t="str">
            <v>용지초등학교</v>
          </cell>
          <cell r="F670" t="str">
            <v>김제시 용지면 용지로 462</v>
          </cell>
          <cell r="G670" t="str">
            <v>542-3666</v>
          </cell>
        </row>
        <row r="671">
          <cell r="E671" t="str">
            <v>원평초등학교</v>
          </cell>
          <cell r="F671" t="str">
            <v>김제시 금산면 원평로 101</v>
          </cell>
          <cell r="G671" t="str">
            <v>543-0811</v>
          </cell>
        </row>
        <row r="672">
          <cell r="E672" t="str">
            <v>월성초등학교</v>
          </cell>
          <cell r="F672" t="str">
            <v>김제시 봉황로 1020</v>
          </cell>
          <cell r="G672" t="str">
            <v>548-4728</v>
          </cell>
        </row>
        <row r="673">
          <cell r="E673" t="str">
            <v>월촌초등학교</v>
          </cell>
          <cell r="F673" t="str">
            <v>김제시 입석7길 119</v>
          </cell>
          <cell r="G673" t="str">
            <v>544-0433</v>
          </cell>
        </row>
        <row r="674">
          <cell r="E674" t="str">
            <v>전북온라인학교</v>
          </cell>
          <cell r="F674" t="str">
            <v>김제시 남북2길 25</v>
          </cell>
          <cell r="G674" t="str">
            <v>547-9496</v>
          </cell>
        </row>
        <row r="675">
          <cell r="E675" t="str">
            <v>종정초등학교</v>
          </cell>
          <cell r="F675" t="str">
            <v>김제시 백산면 종정1길 143</v>
          </cell>
          <cell r="G675" t="str">
            <v>546-8363</v>
          </cell>
        </row>
        <row r="676">
          <cell r="E676" t="str">
            <v>죽산초등학교</v>
          </cell>
          <cell r="F676" t="str">
            <v>김제시 죽산면 죽산2길 13</v>
          </cell>
          <cell r="G676" t="str">
            <v>546-3302</v>
          </cell>
        </row>
        <row r="677">
          <cell r="E677" t="str">
            <v>지평선고등학교</v>
          </cell>
          <cell r="F677" t="str">
            <v>김제시 성덕면 성동길 183-4</v>
          </cell>
          <cell r="G677" t="str">
            <v>544-3155</v>
          </cell>
        </row>
        <row r="678">
          <cell r="E678" t="str">
            <v>지평선중학교</v>
          </cell>
          <cell r="F678" t="str">
            <v>김제시 성덕면 성동길 183-4</v>
          </cell>
          <cell r="G678" t="str">
            <v>544-3131</v>
          </cell>
        </row>
        <row r="679">
          <cell r="E679" t="str">
            <v>진봉초등학교</v>
          </cell>
          <cell r="F679" t="str">
            <v>김제시 진봉면 진봉로 302</v>
          </cell>
          <cell r="G679" t="str">
            <v>543-3013</v>
          </cell>
        </row>
        <row r="680">
          <cell r="E680" t="str">
            <v>청운초등학교</v>
          </cell>
          <cell r="F680" t="str">
            <v>김제시 금구면 황토로 168-30</v>
          </cell>
          <cell r="G680" t="str">
            <v>546-5177</v>
          </cell>
        </row>
        <row r="681">
          <cell r="E681" t="str">
            <v>청하중학교</v>
          </cell>
          <cell r="F681" t="str">
            <v>김제시 청하면 청하6길 68</v>
          </cell>
          <cell r="G681" t="str">
            <v>543-1414</v>
          </cell>
        </row>
        <row r="682">
          <cell r="E682" t="str">
            <v>청하초등학교</v>
          </cell>
          <cell r="F682" t="str">
            <v>김제시 청하면 대청4길 25</v>
          </cell>
          <cell r="G682" t="str">
            <v>543-1067</v>
          </cell>
        </row>
        <row r="683">
          <cell r="E683" t="str">
            <v>초처초등학교</v>
          </cell>
          <cell r="F683" t="str">
            <v>김제시 봉남면 초처로 233</v>
          </cell>
          <cell r="G683" t="str">
            <v>543-8062</v>
          </cell>
        </row>
        <row r="684">
          <cell r="E684" t="str">
            <v>치문초등학교</v>
          </cell>
          <cell r="F684" t="str">
            <v>김제시 백구면 유강11길 43</v>
          </cell>
          <cell r="G684" t="str">
            <v>542-2085</v>
          </cell>
        </row>
        <row r="685">
          <cell r="E685" t="str">
            <v>한들중학교</v>
          </cell>
          <cell r="F685" t="str">
            <v>김제시 중앙로 137</v>
          </cell>
          <cell r="G685" t="str">
            <v>546-4832</v>
          </cell>
        </row>
        <row r="686">
          <cell r="E686" t="str">
            <v>황강초등학교</v>
          </cell>
          <cell r="F686" t="str">
            <v>김제시 공덕면 유강4길 94</v>
          </cell>
          <cell r="G686" t="str">
            <v>542-6201</v>
          </cell>
        </row>
        <row r="687">
          <cell r="E687" t="str">
            <v>황산초등학교</v>
          </cell>
          <cell r="F687" t="str">
            <v>김제시 황산면 용마로 75</v>
          </cell>
          <cell r="G687" t="str">
            <v>546-4006</v>
          </cell>
        </row>
        <row r="688">
          <cell r="E688" t="str">
            <v>가천초등학교</v>
          </cell>
          <cell r="F688" t="str">
            <v>완주군 경천면 경가천길 148-9</v>
          </cell>
          <cell r="G688" t="str">
            <v>262-9175</v>
          </cell>
        </row>
        <row r="689">
          <cell r="E689" t="str">
            <v>간중초등학교</v>
          </cell>
          <cell r="F689" t="str">
            <v>완주군 용진면 간중길 39</v>
          </cell>
          <cell r="G689" t="str">
            <v>243-7012</v>
          </cell>
        </row>
        <row r="690">
          <cell r="E690" t="str">
            <v>고산고등학교</v>
          </cell>
          <cell r="F690" t="str">
            <v>완주군 고산면 고산천로 551-23</v>
          </cell>
          <cell r="G690" t="str">
            <v>262-4370</v>
          </cell>
        </row>
        <row r="691">
          <cell r="E691" t="str">
            <v>고산중학교</v>
          </cell>
          <cell r="F691" t="str">
            <v>완주군 고산면 읍내3길 41</v>
          </cell>
          <cell r="G691" t="str">
            <v>262-4024</v>
          </cell>
        </row>
        <row r="692">
          <cell r="E692" t="str">
            <v>고산초등학교</v>
          </cell>
          <cell r="F692" t="str">
            <v>완주군 고산면 고산로 153</v>
          </cell>
          <cell r="G692" t="str">
            <v>263-4025</v>
          </cell>
        </row>
        <row r="693">
          <cell r="E693" t="str">
            <v>구이중학교</v>
          </cell>
          <cell r="F693" t="str">
            <v>완주군 구이면 구이로 1505</v>
          </cell>
          <cell r="G693" t="str">
            <v>221-8993</v>
          </cell>
        </row>
        <row r="694">
          <cell r="E694" t="str">
            <v>구이초등학교</v>
          </cell>
          <cell r="F694" t="str">
            <v>완주군 구이면 구이로 1357</v>
          </cell>
          <cell r="G694" t="str">
            <v>222-0025</v>
          </cell>
        </row>
        <row r="695">
          <cell r="E695" t="str">
            <v>남관초등학교</v>
          </cell>
          <cell r="F695" t="str">
            <v>완주군 상관면 마자길 7</v>
          </cell>
          <cell r="G695" t="str">
            <v>232-5252</v>
          </cell>
        </row>
        <row r="696">
          <cell r="E696" t="str">
            <v>대덕초등학교</v>
          </cell>
          <cell r="F696" t="str">
            <v>완주군 구이면 구이로 641</v>
          </cell>
          <cell r="G696" t="str">
            <v>221-6049</v>
          </cell>
        </row>
        <row r="697">
          <cell r="E697" t="str">
            <v>동상초등학교</v>
          </cell>
          <cell r="F697" t="str">
            <v>완주군 동상면 대아저수로 1525</v>
          </cell>
          <cell r="G697" t="str">
            <v>243-9017</v>
          </cell>
        </row>
        <row r="698">
          <cell r="E698" t="str">
            <v>동양초등학교</v>
          </cell>
          <cell r="F698" t="str">
            <v>완주군 소양면 전진로 1059</v>
          </cell>
          <cell r="G698" t="str">
            <v>243-8106</v>
          </cell>
        </row>
        <row r="699">
          <cell r="E699" t="str">
            <v>봉동유치원</v>
          </cell>
          <cell r="F699" t="str">
            <v>완주군 봉동읍 봉동동서로 111</v>
          </cell>
          <cell r="G699" t="str">
            <v>261-2206</v>
          </cell>
        </row>
        <row r="700">
          <cell r="E700" t="str">
            <v>봉동초등학교</v>
          </cell>
          <cell r="F700" t="str">
            <v>완주군 봉동읍 봉동동서로 105</v>
          </cell>
          <cell r="G700" t="str">
            <v>261-2010</v>
          </cell>
        </row>
        <row r="701">
          <cell r="E701" t="str">
            <v>봉동초등학교양화분교장</v>
          </cell>
          <cell r="F701" t="str">
            <v>완주군 고산면 양화로 181-7</v>
          </cell>
          <cell r="G701" t="str">
            <v>261-3302</v>
          </cell>
        </row>
        <row r="702">
          <cell r="E702" t="str">
            <v>봉서유치원</v>
          </cell>
          <cell r="F702" t="str">
            <v>완주군 봉동읍 원둔산 6길 5</v>
          </cell>
          <cell r="G702" t="str">
            <v>262-6225</v>
          </cell>
        </row>
        <row r="703">
          <cell r="E703" t="str">
            <v>봉서중학교</v>
          </cell>
          <cell r="F703" t="str">
            <v>완주군 봉동읍 둔산3로 131</v>
          </cell>
          <cell r="G703" t="str">
            <v>261-6691</v>
          </cell>
        </row>
        <row r="704">
          <cell r="E704" t="str">
            <v>봉서초등학교</v>
          </cell>
          <cell r="F704" t="str">
            <v>완주군 봉동읍 원둔산6길 5</v>
          </cell>
          <cell r="G704" t="str">
            <v>261-6659</v>
          </cell>
        </row>
        <row r="705">
          <cell r="E705" t="str">
            <v>봉성초등학교</v>
          </cell>
          <cell r="F705" t="str">
            <v>완주군 봉동읍 신덕성덕길 58-17</v>
          </cell>
          <cell r="G705" t="str">
            <v>261-2215</v>
          </cell>
        </row>
        <row r="706">
          <cell r="E706" t="str">
            <v>비봉초등학교</v>
          </cell>
          <cell r="F706" t="str">
            <v>완주군 비봉면 비봉소농길 40</v>
          </cell>
          <cell r="G706" t="str">
            <v>263-6014</v>
          </cell>
        </row>
        <row r="707">
          <cell r="E707" t="str">
            <v>삼례동초등학교</v>
          </cell>
          <cell r="F707" t="str">
            <v>완주군 삼례읍 삼봉4로 9</v>
          </cell>
          <cell r="G707" t="str">
            <v>262-2226</v>
          </cell>
        </row>
        <row r="708">
          <cell r="E708" t="str">
            <v>삼례중앙초등학교</v>
          </cell>
          <cell r="F708" t="str">
            <v>완주군 삼례읍 웃삼례길 17-10</v>
          </cell>
          <cell r="G708" t="str">
            <v>291-2239</v>
          </cell>
        </row>
        <row r="709">
          <cell r="E709" t="str">
            <v>삼례중학교</v>
          </cell>
          <cell r="F709" t="str">
            <v>완주군 삼례읍 신금로 53-23</v>
          </cell>
          <cell r="G709" t="str">
            <v>291-2624</v>
          </cell>
        </row>
        <row r="710">
          <cell r="E710" t="str">
            <v>삼례초등학교</v>
          </cell>
          <cell r="F710" t="str">
            <v>완주군 삼례읍 후정로 30</v>
          </cell>
          <cell r="G710" t="str">
            <v>291-4788</v>
          </cell>
        </row>
        <row r="711">
          <cell r="E711" t="str">
            <v>삼봉유치원</v>
          </cell>
          <cell r="F711" t="str">
            <v>완주군 삼례읍 삼봉중앙로 91-7</v>
          </cell>
          <cell r="G711" t="str">
            <v>262-2115</v>
          </cell>
        </row>
        <row r="712">
          <cell r="E712" t="str">
            <v>삼우중학교</v>
          </cell>
          <cell r="F712" t="str">
            <v>완주군 이서면 반교로 34-9</v>
          </cell>
          <cell r="G712" t="str">
            <v>222-7887</v>
          </cell>
        </row>
        <row r="713">
          <cell r="E713" t="str">
            <v>삼우초등학교</v>
          </cell>
          <cell r="F713" t="str">
            <v>완주군 고산면 천호로 27-16</v>
          </cell>
          <cell r="G713" t="str">
            <v>263-4215</v>
          </cell>
        </row>
        <row r="714">
          <cell r="E714" t="str">
            <v>상관중학교</v>
          </cell>
          <cell r="F714" t="str">
            <v>완주군 상관면 신리로 111</v>
          </cell>
          <cell r="G714" t="str">
            <v>287-9892</v>
          </cell>
        </row>
        <row r="715">
          <cell r="E715" t="str">
            <v>상관초등학교</v>
          </cell>
          <cell r="F715" t="str">
            <v>완주군 상관면 신리로 115</v>
          </cell>
          <cell r="G715" t="str">
            <v>282-5008</v>
          </cell>
        </row>
        <row r="716">
          <cell r="E716" t="str">
            <v>세인고등학교</v>
          </cell>
          <cell r="F716" t="str">
            <v>완주군 화산면 화산로 1486</v>
          </cell>
          <cell r="G716" t="str">
            <v>261-0077</v>
          </cell>
        </row>
        <row r="717">
          <cell r="E717" t="str">
            <v>소양서초등학교</v>
          </cell>
          <cell r="F717" t="str">
            <v>완주군 소양면 명덕로 38</v>
          </cell>
          <cell r="G717" t="str">
            <v>243-8100</v>
          </cell>
        </row>
        <row r="718">
          <cell r="E718" t="str">
            <v>소양중학교</v>
          </cell>
          <cell r="F718" t="str">
            <v>완주군 소양면 소양로 223</v>
          </cell>
          <cell r="G718" t="str">
            <v>243-8650</v>
          </cell>
        </row>
        <row r="719">
          <cell r="E719" t="str">
            <v>소양초등학교</v>
          </cell>
          <cell r="F719" t="str">
            <v>완주군 소양면 소양로 239</v>
          </cell>
          <cell r="G719" t="str">
            <v>243-8006</v>
          </cell>
        </row>
        <row r="720">
          <cell r="E720" t="str">
            <v>송광초등학교</v>
          </cell>
          <cell r="F720" t="str">
            <v>완주군 소양면 송광새터길 16-3</v>
          </cell>
          <cell r="G720" t="str">
            <v>244-8111</v>
          </cell>
        </row>
        <row r="721">
          <cell r="E721" t="str">
            <v>수소에너지고등학교</v>
          </cell>
          <cell r="F721" t="str">
            <v>완주군 삼례읍 삼례역로 41-1</v>
          </cell>
          <cell r="G721" t="str">
            <v>291-4911</v>
          </cell>
        </row>
        <row r="722">
          <cell r="E722" t="str">
            <v>완주고등학교</v>
          </cell>
          <cell r="F722" t="str">
            <v>완주군 봉동읍 봉동로 172</v>
          </cell>
          <cell r="G722" t="str">
            <v>261-2620</v>
          </cell>
        </row>
        <row r="723">
          <cell r="E723" t="str">
            <v>완주중학교</v>
          </cell>
          <cell r="F723" t="str">
            <v>완주군 봉동읍 봉동동서로 60-6</v>
          </cell>
          <cell r="G723" t="str">
            <v>261-5531</v>
          </cell>
        </row>
        <row r="724">
          <cell r="E724" t="str">
            <v>용봉초등학교</v>
          </cell>
          <cell r="F724" t="str">
            <v>완주군 봉동읍 완주로 449</v>
          </cell>
          <cell r="G724" t="str">
            <v>244-3022</v>
          </cell>
        </row>
        <row r="725">
          <cell r="E725" t="str">
            <v>용진중학교</v>
          </cell>
          <cell r="F725" t="str">
            <v>완주군 용진면 상운길 11</v>
          </cell>
          <cell r="G725" t="str">
            <v>243-3047</v>
          </cell>
        </row>
        <row r="726">
          <cell r="E726" t="str">
            <v>용진초등학교</v>
          </cell>
          <cell r="F726" t="str">
            <v>완주군 용진읍 상삼1길 52</v>
          </cell>
          <cell r="G726" t="str">
            <v>243-7010</v>
          </cell>
        </row>
        <row r="727">
          <cell r="E727" t="str">
            <v>운곡마루유치원</v>
          </cell>
          <cell r="F727" t="str">
            <v>완주군 용진읍 비단3길 10</v>
          </cell>
          <cell r="G727" t="str">
            <v>247-8781</v>
          </cell>
        </row>
        <row r="728">
          <cell r="E728" t="str">
            <v>운주중학교</v>
          </cell>
          <cell r="F728" t="str">
            <v>완주군 운주면 운주로 64</v>
          </cell>
          <cell r="G728" t="str">
            <v>263-7167</v>
          </cell>
        </row>
        <row r="729">
          <cell r="E729" t="str">
            <v>운주초등학교</v>
          </cell>
          <cell r="F729" t="str">
            <v>완주군 운주면 운주로 107</v>
          </cell>
          <cell r="G729" t="str">
            <v>263-7012</v>
          </cell>
        </row>
        <row r="730">
          <cell r="E730" t="str">
            <v>이서초등학교</v>
          </cell>
          <cell r="F730" t="str">
            <v>완주군 이서면 이서로 76</v>
          </cell>
          <cell r="G730" t="str">
            <v>221-2988</v>
          </cell>
        </row>
        <row r="731">
          <cell r="E731" t="str">
            <v>이성초등학교</v>
          </cell>
          <cell r="F731" t="str">
            <v>완주군 이서면 대문안1길 23</v>
          </cell>
          <cell r="G731" t="str">
            <v>221-8123</v>
          </cell>
        </row>
        <row r="732">
          <cell r="E732" t="str">
            <v>전북체육고등학교</v>
          </cell>
          <cell r="F732" t="str">
            <v>완주군 소양면 원암로 46</v>
          </cell>
          <cell r="G732" t="str">
            <v>249-2222</v>
          </cell>
        </row>
        <row r="733">
          <cell r="E733" t="str">
            <v>전북체육중학교</v>
          </cell>
          <cell r="F733" t="str">
            <v>완주군 소양면 원암로 46</v>
          </cell>
          <cell r="G733" t="str">
            <v>249-2222</v>
          </cell>
        </row>
        <row r="734">
          <cell r="E734" t="str">
            <v>전북푸른학교</v>
          </cell>
          <cell r="F734" t="str">
            <v>완주군 고산면 대아저수로 157-5</v>
          </cell>
          <cell r="G734" t="str">
            <v>263-2600</v>
          </cell>
        </row>
        <row r="735">
          <cell r="E735" t="str">
            <v>전주예술고등학교</v>
          </cell>
          <cell r="F735" t="str">
            <v>완주군 구이면 신전길 120</v>
          </cell>
          <cell r="G735" t="str">
            <v>222-2172</v>
          </cell>
        </row>
        <row r="736">
          <cell r="E736" t="str">
            <v>전주예술중학교</v>
          </cell>
          <cell r="F736" t="str">
            <v>완주군 구이면 신전길 120</v>
          </cell>
          <cell r="G736" t="str">
            <v>903-7728</v>
          </cell>
        </row>
        <row r="737">
          <cell r="E737" t="str">
            <v>청명초등학교</v>
          </cell>
          <cell r="F737" t="str">
            <v>완주군 구이면 구이로 1712</v>
          </cell>
          <cell r="G737" t="str">
            <v>221-9032</v>
          </cell>
        </row>
        <row r="738">
          <cell r="E738" t="str">
            <v>청완초등학교</v>
          </cell>
          <cell r="F738" t="str">
            <v>완주군 봉동읍 완주산단9로 80</v>
          </cell>
          <cell r="G738" t="str">
            <v>262-9205</v>
          </cell>
        </row>
        <row r="739">
          <cell r="E739" t="str">
            <v>태봉초등학교</v>
          </cell>
          <cell r="F739" t="str">
            <v>완주군 구이면 덕평로 289</v>
          </cell>
          <cell r="G739" t="str">
            <v>221-0075</v>
          </cell>
        </row>
        <row r="740">
          <cell r="E740" t="str">
            <v>한국게임과학고등학교</v>
          </cell>
          <cell r="F740" t="str">
            <v>완주군 운주면 대둔산로 1336</v>
          </cell>
          <cell r="G740" t="str">
            <v>261-0700</v>
          </cell>
        </row>
        <row r="741">
          <cell r="E741" t="str">
            <v>한별고등학교</v>
          </cell>
          <cell r="F741" t="str">
            <v>완주군 삼례읍 충혼안길 20</v>
          </cell>
          <cell r="G741" t="str">
            <v>291-2738</v>
          </cell>
        </row>
        <row r="742">
          <cell r="E742" t="str">
            <v>화산중학교</v>
          </cell>
          <cell r="F742" t="str">
            <v>완주군 화산면 화산로 874</v>
          </cell>
          <cell r="G742" t="str">
            <v>260-7600</v>
          </cell>
        </row>
        <row r="743">
          <cell r="E743" t="str">
            <v>화산초등학교</v>
          </cell>
          <cell r="F743" t="str">
            <v>완주군 화산면 화산로 830</v>
          </cell>
          <cell r="G743" t="str">
            <v>263-5009</v>
          </cell>
        </row>
        <row r="744">
          <cell r="E744" t="str">
            <v>동향중학교</v>
          </cell>
          <cell r="F744" t="str">
            <v>진안군 동향면 창촌길 41</v>
          </cell>
          <cell r="G744" t="str">
            <v>432-6317</v>
          </cell>
        </row>
        <row r="745">
          <cell r="E745" t="str">
            <v>동향초등학교</v>
          </cell>
          <cell r="F745" t="str">
            <v>진안군 동향면 하양지1길 5</v>
          </cell>
          <cell r="G745" t="str">
            <v>432-7502</v>
          </cell>
        </row>
        <row r="746">
          <cell r="E746" t="str">
            <v>마령고등학교</v>
          </cell>
          <cell r="F746" t="str">
            <v>진안군 마령면 임진로 2076</v>
          </cell>
          <cell r="G746" t="str">
            <v>432-2518</v>
          </cell>
        </row>
        <row r="747">
          <cell r="E747" t="str">
            <v>마령중학교</v>
          </cell>
          <cell r="F747" t="str">
            <v>진안군 마령면 임진로 2086</v>
          </cell>
          <cell r="G747" t="str">
            <v>432-2690</v>
          </cell>
        </row>
        <row r="748">
          <cell r="E748" t="str">
            <v>마령초등학교</v>
          </cell>
          <cell r="F748" t="str">
            <v>진안군 마령면 임진로 2122</v>
          </cell>
          <cell r="G748" t="str">
            <v>432-2513</v>
          </cell>
        </row>
        <row r="749">
          <cell r="E749" t="str">
            <v>백운중학교</v>
          </cell>
          <cell r="F749" t="str">
            <v>진안군 백운면 임진로 1298</v>
          </cell>
          <cell r="G749" t="str">
            <v>432-4522</v>
          </cell>
        </row>
        <row r="750">
          <cell r="E750" t="str">
            <v>백운초등학교</v>
          </cell>
          <cell r="F750" t="str">
            <v>진안군 백운면 임진로 1340-8</v>
          </cell>
          <cell r="G750" t="str">
            <v>432-6328</v>
          </cell>
        </row>
        <row r="751">
          <cell r="E751" t="str">
            <v>부귀중학교</v>
          </cell>
          <cell r="F751" t="str">
            <v>진안군 부귀면 상거석길 14-7</v>
          </cell>
          <cell r="G751" t="str">
            <v>432-8546</v>
          </cell>
        </row>
        <row r="752">
          <cell r="E752" t="str">
            <v>부귀초등학교</v>
          </cell>
          <cell r="F752" t="str">
            <v>진안군 부귀면 부귀로 313-9</v>
          </cell>
          <cell r="G752" t="str">
            <v>432-8484</v>
          </cell>
        </row>
        <row r="753">
          <cell r="E753" t="str">
            <v>송풍초등학교</v>
          </cell>
          <cell r="F753" t="str">
            <v>진안군 용담면 안용로 1005</v>
          </cell>
          <cell r="G753" t="str">
            <v>433-6373</v>
          </cell>
        </row>
        <row r="754">
          <cell r="E754" t="str">
            <v>안천고등학교</v>
          </cell>
          <cell r="F754" t="str">
            <v>진안군 안천면 진무로 3071-9</v>
          </cell>
          <cell r="G754" t="str">
            <v>432-4072</v>
          </cell>
        </row>
        <row r="755">
          <cell r="E755" t="str">
            <v>안천중학교</v>
          </cell>
          <cell r="F755" t="str">
            <v>진안군 안천면 진무로 3071-9</v>
          </cell>
          <cell r="G755" t="str">
            <v>432-4072</v>
          </cell>
        </row>
        <row r="756">
          <cell r="E756" t="str">
            <v>안천초등학교</v>
          </cell>
          <cell r="F756" t="str">
            <v>진안군 안천면 진무로 3071-9</v>
          </cell>
          <cell r="G756" t="str">
            <v>432-4072</v>
          </cell>
        </row>
        <row r="757">
          <cell r="E757" t="str">
            <v>오천초등학교</v>
          </cell>
          <cell r="F757" t="str">
            <v>진안군 진안읍 죽산로 5</v>
          </cell>
          <cell r="G757" t="str">
            <v>433-2972</v>
          </cell>
        </row>
        <row r="758">
          <cell r="E758" t="str">
            <v>외궁초등학교</v>
          </cell>
          <cell r="F758" t="str">
            <v>진안군 성수면 가외반로 498</v>
          </cell>
          <cell r="G758" t="str">
            <v>432-8997</v>
          </cell>
        </row>
        <row r="759">
          <cell r="E759" t="str">
            <v>용담중학교</v>
          </cell>
          <cell r="F759" t="str">
            <v>진안군 용담면 안용로 1005</v>
          </cell>
          <cell r="G759" t="str">
            <v>433-6373</v>
          </cell>
        </row>
        <row r="760">
          <cell r="E760" t="str">
            <v>장승초등학교</v>
          </cell>
          <cell r="F760" t="str">
            <v>진안군 부귀면 곰티로 1287</v>
          </cell>
          <cell r="G760" t="str">
            <v>433-9544</v>
          </cell>
        </row>
        <row r="761">
          <cell r="E761" t="str">
            <v>조림초등학교</v>
          </cell>
          <cell r="F761" t="str">
            <v>진안군 정천면 봉학로 52</v>
          </cell>
          <cell r="G761" t="str">
            <v>432-5549</v>
          </cell>
        </row>
        <row r="762">
          <cell r="E762" t="str">
            <v>주천중학교</v>
          </cell>
          <cell r="F762" t="str">
            <v>진안군 주천면 동상주천로 2267</v>
          </cell>
          <cell r="G762" t="str">
            <v>432-6566</v>
          </cell>
        </row>
        <row r="763">
          <cell r="E763" t="str">
            <v>주천초등학교</v>
          </cell>
          <cell r="F763" t="str">
            <v>진안군 주천면 동상주천로 2225</v>
          </cell>
          <cell r="G763" t="str">
            <v>432-6533</v>
          </cell>
        </row>
        <row r="764">
          <cell r="E764" t="str">
            <v>진성중학교</v>
          </cell>
          <cell r="F764" t="str">
            <v>진안군 성수면 관진로 719</v>
          </cell>
          <cell r="G764" t="str">
            <v>432-9038</v>
          </cell>
        </row>
        <row r="765">
          <cell r="E765" t="str">
            <v>진안마이꿈유치원</v>
          </cell>
          <cell r="F765" t="str">
            <v>진안군 진안읍 어영골길 29</v>
          </cell>
          <cell r="G765" t="str">
            <v>432-8100</v>
          </cell>
        </row>
        <row r="766">
          <cell r="E766" t="str">
            <v>진안여자중학교</v>
          </cell>
          <cell r="F766" t="str">
            <v>진안군 진안읍 어영골길 33</v>
          </cell>
          <cell r="G766" t="str">
            <v>433-0883</v>
          </cell>
        </row>
        <row r="767">
          <cell r="E767" t="str">
            <v>진안제일고등학교</v>
          </cell>
          <cell r="F767" t="str">
            <v>진안군 진안읍 대광3길 25-5</v>
          </cell>
          <cell r="G767" t="str">
            <v>432-3041</v>
          </cell>
        </row>
        <row r="768">
          <cell r="E768" t="str">
            <v>진안중앙초등학교</v>
          </cell>
          <cell r="F768" t="str">
            <v>진안군 진안읍 학천변길 37-6</v>
          </cell>
          <cell r="G768" t="str">
            <v>432-6327</v>
          </cell>
        </row>
        <row r="769">
          <cell r="E769" t="str">
            <v>진안중학교</v>
          </cell>
          <cell r="F769" t="str">
            <v>진안군 진안읍 상역로 86</v>
          </cell>
          <cell r="G769" t="str">
            <v>433-1133</v>
          </cell>
        </row>
        <row r="770">
          <cell r="E770" t="str">
            <v>진안초등학교</v>
          </cell>
          <cell r="F770" t="str">
            <v>진안군 진안읍 중앙로 55</v>
          </cell>
          <cell r="G770" t="str">
            <v>432-6322</v>
          </cell>
        </row>
        <row r="771">
          <cell r="E771" t="str">
            <v>한국기술부사관고등학교</v>
          </cell>
          <cell r="F771" t="str">
            <v>진안군 진안읍 상역로 96</v>
          </cell>
          <cell r="G771" t="str">
            <v>433-2606</v>
          </cell>
        </row>
        <row r="772">
          <cell r="E772" t="str">
            <v>한국한방고등학교</v>
          </cell>
          <cell r="F772" t="str">
            <v>진안군 진안읍 임진로 2765</v>
          </cell>
          <cell r="G772" t="str">
            <v>433-9911</v>
          </cell>
        </row>
        <row r="773">
          <cell r="E773" t="str">
            <v>괴목초등학교</v>
          </cell>
          <cell r="F773" t="str">
            <v>무주군 적상면 괴목로 536-4</v>
          </cell>
          <cell r="G773" t="str">
            <v>324-3617</v>
          </cell>
        </row>
        <row r="774">
          <cell r="E774" t="str">
            <v>구천초등학교</v>
          </cell>
          <cell r="F774" t="str">
            <v>무주군 설천면 구천동로 898</v>
          </cell>
          <cell r="G774" t="str">
            <v>322-3065</v>
          </cell>
        </row>
        <row r="775">
          <cell r="E775" t="str">
            <v>무주고등학교</v>
          </cell>
          <cell r="F775" t="str">
            <v>무주군 무주읍 한수로 32</v>
          </cell>
          <cell r="G775" t="str">
            <v>322-2017</v>
          </cell>
        </row>
        <row r="776">
          <cell r="E776" t="str">
            <v>무주반디유치원</v>
          </cell>
          <cell r="F776" t="str">
            <v>무주군 무주읍 무설로 127</v>
          </cell>
          <cell r="G776" t="str">
            <v>324-2631</v>
          </cell>
        </row>
        <row r="777">
          <cell r="E777" t="str">
            <v>무주중앙초등학교</v>
          </cell>
          <cell r="F777" t="str">
            <v>무주군 무주읍 향학로 87</v>
          </cell>
          <cell r="G777" t="str">
            <v>322-2419</v>
          </cell>
        </row>
        <row r="778">
          <cell r="E778" t="str">
            <v>무주중학교</v>
          </cell>
          <cell r="F778" t="str">
            <v>무주군 무주읍 신교로 1</v>
          </cell>
          <cell r="G778" t="str">
            <v>322-2018</v>
          </cell>
        </row>
        <row r="779">
          <cell r="E779" t="str">
            <v>무주초등학교</v>
          </cell>
          <cell r="F779" t="str">
            <v>무주군 무주읍 향한로 43</v>
          </cell>
          <cell r="G779" t="str">
            <v>322-2505</v>
          </cell>
        </row>
        <row r="780">
          <cell r="E780" t="str">
            <v>무풍초등학교</v>
          </cell>
          <cell r="F780" t="str">
            <v>무주군 무풍면 대덕산로 926</v>
          </cell>
          <cell r="G780" t="str">
            <v>324-4405</v>
          </cell>
        </row>
        <row r="781">
          <cell r="E781" t="str">
            <v>부남중학교</v>
          </cell>
          <cell r="F781" t="str">
            <v>무주군 부남면 대소길 10</v>
          </cell>
          <cell r="G781" t="str">
            <v>322-8286</v>
          </cell>
        </row>
        <row r="782">
          <cell r="E782" t="str">
            <v>부남초등학교</v>
          </cell>
          <cell r="F782" t="str">
            <v>무주군 부남면 대소길 10</v>
          </cell>
          <cell r="G782" t="str">
            <v>322-0029</v>
          </cell>
        </row>
        <row r="783">
          <cell r="E783" t="str">
            <v>설천고등학교</v>
          </cell>
          <cell r="F783" t="str">
            <v>무주군 설천면 하평지길 19</v>
          </cell>
          <cell r="G783" t="str">
            <v>324-7033</v>
          </cell>
        </row>
        <row r="784">
          <cell r="E784" t="str">
            <v>설천중학교</v>
          </cell>
          <cell r="F784" t="str">
            <v>무주군 설천면 하평지길 19</v>
          </cell>
          <cell r="G784" t="str">
            <v>324-7033</v>
          </cell>
        </row>
        <row r="785">
          <cell r="E785" t="str">
            <v>설천초등학교</v>
          </cell>
          <cell r="F785" t="str">
            <v>무주군 설천면 무설로 1599</v>
          </cell>
          <cell r="G785" t="str">
            <v>324-7005</v>
          </cell>
        </row>
        <row r="786">
          <cell r="E786" t="str">
            <v>안성고등학교</v>
          </cell>
          <cell r="F786" t="str">
            <v>무주군 안성면 구량천로 147</v>
          </cell>
          <cell r="G786" t="str">
            <v>323-0274</v>
          </cell>
        </row>
        <row r="787">
          <cell r="E787" t="str">
            <v>안성중학교</v>
          </cell>
          <cell r="F787" t="str">
            <v>무주군 안성면 구량천로 149</v>
          </cell>
          <cell r="G787" t="str">
            <v>323-0115</v>
          </cell>
        </row>
        <row r="788">
          <cell r="E788" t="str">
            <v>안성초등학교</v>
          </cell>
          <cell r="F788" t="str">
            <v>무주군 안성면 칠연로 58</v>
          </cell>
          <cell r="G788" t="str">
            <v>323-2013</v>
          </cell>
        </row>
        <row r="789">
          <cell r="E789" t="str">
            <v>적상중학교</v>
          </cell>
          <cell r="F789" t="str">
            <v>무주군 적상면 여용로 269</v>
          </cell>
          <cell r="G789" t="str">
            <v>324-6011</v>
          </cell>
        </row>
        <row r="790">
          <cell r="E790" t="str">
            <v>적상초등학교</v>
          </cell>
          <cell r="F790" t="str">
            <v>무주군 적상면 삼가로 16</v>
          </cell>
          <cell r="G790" t="str">
            <v>324-6007</v>
          </cell>
        </row>
        <row r="791">
          <cell r="E791" t="str">
            <v>푸른꿈고등학교</v>
          </cell>
          <cell r="F791" t="str">
            <v>무주군안성면진성로23129</v>
          </cell>
          <cell r="G791" t="str">
            <v>323-2058</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설명서"/>
      <sheetName val="기초자료입력"/>
      <sheetName val="계약방법안내"/>
      <sheetName val="입찰계약절차안내"/>
      <sheetName val="서식선택_출력"/>
      <sheetName val="학교검색"/>
      <sheetName val="학교정보"/>
      <sheetName val="DB"/>
      <sheetName val="DB_품목"/>
      <sheetName val="DB_업체"/>
      <sheetName val="DB_위원"/>
      <sheetName val="DB_평가"/>
      <sheetName val="F-001_위원회구성기안"/>
      <sheetName val="F-002_위원수락확인서"/>
      <sheetName val="F-003_위원청렴보안서약서"/>
      <sheetName val="F-004_구매추진계획수립기안문"/>
      <sheetName val="F-005_구매추진계획안"/>
      <sheetName val="F-006_운영위원회심의안"/>
      <sheetName val="F-007_구매요청기안문"/>
      <sheetName val="F-008_교복사양서"/>
      <sheetName val="F-009_기초금액계약방법결정"/>
      <sheetName val="F-010_사전규격공개기안문"/>
      <sheetName val="F-011_입찰공고"/>
      <sheetName val="F-012_계약특수조건"/>
      <sheetName val="F-014_평가항목배점기준"/>
      <sheetName val="F-015_정량적평가"/>
      <sheetName val="F-016_정성적평가"/>
      <sheetName val="F-017_제출서류자기확인서"/>
      <sheetName val="F-018_정량적평가자기평점표"/>
      <sheetName val="F-019_입찰참가신청서"/>
      <sheetName val="F-020_입찰참가신고서"/>
      <sheetName val="F-021_교복납품제안서"/>
      <sheetName val="F-022_교복납품실적표"/>
      <sheetName val="F-023_교복제조사양서"/>
      <sheetName val="F-024_단가비율표"/>
      <sheetName val="F-025_교복AS계획서"/>
      <sheetName val="F-027_위임장"/>
      <sheetName val="F-029_개인정보제공동의서"/>
      <sheetName val="F-030_청렴계약이행서약서"/>
      <sheetName val="F-031_교복품목별금액표"/>
      <sheetName val="F-032_제안서접수결과"/>
      <sheetName val="F-033_제안서접수대장"/>
      <sheetName val="F-034_평가위원회개최"/>
      <sheetName val="F-035_정량평가결과"/>
      <sheetName val="F-036_제안서평가결과"/>
      <sheetName val="F-037_평가위원회참석등록부"/>
      <sheetName val="F-038_업체참가등록부"/>
      <sheetName val="F-039_업체별제안서평가표"/>
      <sheetName val="F-040_위원청렴보안서약서"/>
      <sheetName val="F-041_낙찰자결정"/>
      <sheetName val="F-042_낙찰자결정통보"/>
      <sheetName val="F-043_계약체결"/>
      <sheetName val="F-044_사전안내가정통신문안내"/>
      <sheetName val="F-045_사전안내가정통신문"/>
      <sheetName val="F-046_수요조사가정통신문안내"/>
      <sheetName val="F-047_수요조사가정통신문"/>
      <sheetName val="F-048_교복구매안내신청수량파악"/>
      <sheetName val="F-049_만족도설문조사실시"/>
      <sheetName val="F-050_만족도조사설문지"/>
      <sheetName val="DB_자기평점"/>
      <sheetName val="DB_정성평가"/>
      <sheetName val="DB_정량평가"/>
    </sheetNames>
    <sheetDataSet>
      <sheetData sheetId="0" refreshError="1"/>
      <sheetData sheetId="1" refreshError="1"/>
      <sheetData sheetId="2" refreshError="1"/>
      <sheetData sheetId="3" refreshError="1"/>
      <sheetData sheetId="4" refreshError="1">
        <row r="5">
          <cell r="B5" t="str">
            <v>F-001</v>
          </cell>
        </row>
        <row r="7">
          <cell r="B7" t="str">
            <v>F-003</v>
          </cell>
          <cell r="C7" t="str">
            <v>위원 청렴 및 보안 서약서</v>
          </cell>
        </row>
        <row r="8">
          <cell r="B8" t="str">
            <v>F-004</v>
          </cell>
          <cell r="C8" t="str">
            <v>구매 추진 계획 수립</v>
          </cell>
        </row>
        <row r="9">
          <cell r="B9" t="str">
            <v>F-005</v>
          </cell>
          <cell r="C9" t="str">
            <v>구매 추진 계획안</v>
          </cell>
        </row>
        <row r="10">
          <cell r="B10" t="str">
            <v>F-006</v>
          </cell>
          <cell r="C10" t="str">
            <v>학교운영위원회 심의(안)</v>
          </cell>
        </row>
        <row r="11">
          <cell r="B11" t="str">
            <v>F-007</v>
          </cell>
          <cell r="C11" t="str">
            <v>교복구매 구매 요청</v>
          </cell>
        </row>
        <row r="12">
          <cell r="B12" t="str">
            <v>F-008</v>
          </cell>
          <cell r="C12" t="str">
            <v>교복 사양서</v>
          </cell>
        </row>
        <row r="13">
          <cell r="B13" t="str">
            <v>F-009</v>
          </cell>
          <cell r="C13" t="str">
            <v>기초금액 및 계약방법 결정</v>
          </cell>
        </row>
        <row r="14">
          <cell r="B14" t="str">
            <v>F-010</v>
          </cell>
          <cell r="C14" t="str">
            <v>사전규격공개 기안문</v>
          </cell>
        </row>
        <row r="15">
          <cell r="B15" t="str">
            <v>F-011</v>
          </cell>
          <cell r="C15" t="str">
            <v>교복 학교주관구매 입찰 공고</v>
          </cell>
        </row>
        <row r="16">
          <cell r="B16" t="str">
            <v>F-012</v>
          </cell>
          <cell r="C16" t="str">
            <v>계약 특수조건</v>
          </cell>
        </row>
        <row r="17">
          <cell r="B17" t="str">
            <v>F-013</v>
          </cell>
          <cell r="C17" t="str">
            <v>교복 디자인 및 규격서</v>
          </cell>
        </row>
        <row r="18">
          <cell r="B18" t="str">
            <v>F-014</v>
          </cell>
          <cell r="C18" t="str">
            <v>제안서 평가항목 및 배점기준</v>
          </cell>
        </row>
        <row r="19">
          <cell r="B19" t="str">
            <v>F-015</v>
          </cell>
          <cell r="C19" t="str">
            <v>정량적 평가</v>
          </cell>
        </row>
        <row r="20">
          <cell r="B20" t="str">
            <v>F-016</v>
          </cell>
          <cell r="C20" t="str">
            <v>정성적 평가</v>
          </cell>
        </row>
        <row r="21">
          <cell r="B21" t="str">
            <v>F-017</v>
          </cell>
          <cell r="C21" t="str">
            <v>제출서류 자기확인서</v>
          </cell>
        </row>
        <row r="22">
          <cell r="B22" t="str">
            <v>F-018</v>
          </cell>
          <cell r="C22" t="str">
            <v>정량적 평가 자기 평점표</v>
          </cell>
        </row>
        <row r="23">
          <cell r="B23" t="str">
            <v>F-019</v>
          </cell>
          <cell r="C23" t="str">
            <v>입찰참가신청서</v>
          </cell>
        </row>
        <row r="24">
          <cell r="B24" t="str">
            <v>F-020</v>
          </cell>
          <cell r="C24" t="str">
            <v>입찰 참가 신고서</v>
          </cell>
        </row>
        <row r="25">
          <cell r="B25" t="str">
            <v>F-021</v>
          </cell>
          <cell r="C25" t="str">
            <v>교복 납품 제안서</v>
          </cell>
        </row>
        <row r="26">
          <cell r="B26" t="str">
            <v>F-022</v>
          </cell>
          <cell r="C26" t="str">
            <v>교복 납품 실적표</v>
          </cell>
        </row>
        <row r="27">
          <cell r="B27" t="str">
            <v>F-023</v>
          </cell>
          <cell r="C27" t="str">
            <v>교복 제조 사양서</v>
          </cell>
        </row>
        <row r="28">
          <cell r="B28" t="str">
            <v>F-024</v>
          </cell>
          <cell r="C28" t="str">
            <v>품목별 단가 비율표</v>
          </cell>
        </row>
        <row r="29">
          <cell r="B29" t="str">
            <v>F-025</v>
          </cell>
          <cell r="C29" t="str">
            <v>교복 A/S 계획서</v>
          </cell>
        </row>
        <row r="30">
          <cell r="B30" t="str">
            <v>F-026</v>
          </cell>
          <cell r="C30" t="str">
            <v>소비자 불만 처리 계획</v>
          </cell>
        </row>
        <row r="31">
          <cell r="B31" t="str">
            <v>F-027</v>
          </cell>
          <cell r="C31" t="str">
            <v>위임장</v>
          </cell>
        </row>
        <row r="32">
          <cell r="B32" t="str">
            <v>F-028</v>
          </cell>
          <cell r="C32" t="str">
            <v>서약서</v>
          </cell>
        </row>
        <row r="33">
          <cell r="B33" t="str">
            <v>F-029</v>
          </cell>
          <cell r="C33" t="str">
            <v>개인정보제공 동의서</v>
          </cell>
        </row>
        <row r="34">
          <cell r="B34" t="str">
            <v>F-030</v>
          </cell>
          <cell r="C34" t="str">
            <v>청렴계약 이행서약서</v>
          </cell>
        </row>
        <row r="35">
          <cell r="B35" t="str">
            <v>F-031</v>
          </cell>
          <cell r="C35" t="str">
            <v>교복 품목별 금액표</v>
          </cell>
        </row>
        <row r="36">
          <cell r="B36" t="str">
            <v>F-032</v>
          </cell>
          <cell r="C36" t="str">
            <v>제안서 접수 결과</v>
          </cell>
        </row>
        <row r="37">
          <cell r="B37" t="str">
            <v>F-033</v>
          </cell>
          <cell r="C37" t="str">
            <v>제안서 접수대장</v>
          </cell>
        </row>
        <row r="38">
          <cell r="B38" t="str">
            <v>F-034</v>
          </cell>
          <cell r="C38" t="str">
            <v>제안서 평가위원회 개최</v>
          </cell>
        </row>
        <row r="39">
          <cell r="B39" t="str">
            <v>F-035</v>
          </cell>
          <cell r="C39" t="str">
            <v>제안서 정량평가 결과</v>
          </cell>
        </row>
        <row r="40">
          <cell r="B40" t="str">
            <v>F-036</v>
          </cell>
          <cell r="C40" t="str">
            <v>제안서 평가 결과</v>
          </cell>
        </row>
        <row r="41">
          <cell r="B41" t="str">
            <v>F-037</v>
          </cell>
          <cell r="C41" t="str">
            <v>평가위원회 참석 등록부</v>
          </cell>
        </row>
        <row r="42">
          <cell r="B42" t="str">
            <v>F-038</v>
          </cell>
          <cell r="C42" t="str">
            <v>업체 참가 등록부</v>
          </cell>
        </row>
        <row r="43">
          <cell r="B43" t="str">
            <v>F-039</v>
          </cell>
          <cell r="C43" t="str">
            <v>업체별 제안서 평가표</v>
          </cell>
        </row>
        <row r="44">
          <cell r="B44" t="str">
            <v>F-040</v>
          </cell>
          <cell r="C44" t="str">
            <v>위원 청렴 및 보안 서약서</v>
          </cell>
        </row>
        <row r="45">
          <cell r="B45" t="str">
            <v>F-041</v>
          </cell>
          <cell r="C45" t="str">
            <v>낙찰자 결정</v>
          </cell>
        </row>
        <row r="46">
          <cell r="B46" t="str">
            <v>F-042</v>
          </cell>
          <cell r="C46" t="str">
            <v>낙찰자 결정 통보</v>
          </cell>
        </row>
        <row r="47">
          <cell r="B47" t="str">
            <v>F-043</v>
          </cell>
          <cell r="C47" t="str">
            <v>계약체결</v>
          </cell>
        </row>
        <row r="48">
          <cell r="B48" t="str">
            <v>F-044</v>
          </cell>
          <cell r="C48" t="str">
            <v>사전 안내 가정통신문 안내</v>
          </cell>
        </row>
        <row r="49">
          <cell r="B49" t="str">
            <v>F-045</v>
          </cell>
          <cell r="C49" t="str">
            <v>교복구매 사전 안내 가정통신문</v>
          </cell>
        </row>
        <row r="50">
          <cell r="B50" t="str">
            <v>F-046</v>
          </cell>
          <cell r="C50" t="str">
            <v>수요조사 가정통신문 안내</v>
          </cell>
        </row>
        <row r="51">
          <cell r="B51" t="str">
            <v>F-047</v>
          </cell>
          <cell r="C51" t="str">
            <v>교복구매 수요조사 가정통신문</v>
          </cell>
        </row>
        <row r="52">
          <cell r="B52" t="str">
            <v>F-048</v>
          </cell>
          <cell r="C52" t="str">
            <v>교복 구매 안내(신청 수량 파악)</v>
          </cell>
        </row>
        <row r="53">
          <cell r="B53" t="str">
            <v>F-049</v>
          </cell>
          <cell r="C53" t="str">
            <v>만족도 설문조사 실시</v>
          </cell>
        </row>
        <row r="54">
          <cell r="B54" t="str">
            <v>F-050</v>
          </cell>
          <cell r="C54" t="str">
            <v>만족도 조사 설문지</v>
          </cell>
        </row>
        <row r="55">
          <cell r="B55" t="str">
            <v>F-051</v>
          </cell>
          <cell r="C55" t="str">
            <v>만족도 설문조사 결과</v>
          </cell>
        </row>
        <row r="56">
          <cell r="B56" t="str">
            <v>F-052</v>
          </cell>
          <cell r="C56" t="str">
            <v>만족도 조사 설문 결과 서식</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170" Type="http://schemas.openxmlformats.org/officeDocument/2006/relationships/ctrlProp" Target="../ctrlProps/ctrlProp167.xml"/><Relationship Id="rId226" Type="http://schemas.openxmlformats.org/officeDocument/2006/relationships/ctrlProp" Target="../ctrlProps/ctrlProp223.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85" Type="http://schemas.openxmlformats.org/officeDocument/2006/relationships/ctrlProp" Target="../ctrlProps/ctrlProp82.xml"/><Relationship Id="rId150" Type="http://schemas.openxmlformats.org/officeDocument/2006/relationships/ctrlProp" Target="../ctrlProps/ctrlProp147.xml"/><Relationship Id="rId192" Type="http://schemas.openxmlformats.org/officeDocument/2006/relationships/ctrlProp" Target="../ctrlProps/ctrlProp189.xml"/><Relationship Id="rId206" Type="http://schemas.openxmlformats.org/officeDocument/2006/relationships/ctrlProp" Target="../ctrlProps/ctrlProp203.xml"/><Relationship Id="rId248" Type="http://schemas.openxmlformats.org/officeDocument/2006/relationships/ctrlProp" Target="../ctrlProps/ctrlProp245.xml"/><Relationship Id="rId12" Type="http://schemas.openxmlformats.org/officeDocument/2006/relationships/ctrlProp" Target="../ctrlProps/ctrlProp9.xml"/><Relationship Id="rId108" Type="http://schemas.openxmlformats.org/officeDocument/2006/relationships/ctrlProp" Target="../ctrlProps/ctrlProp105.xml"/><Relationship Id="rId54" Type="http://schemas.openxmlformats.org/officeDocument/2006/relationships/ctrlProp" Target="../ctrlProps/ctrlProp51.xml"/><Relationship Id="rId96" Type="http://schemas.openxmlformats.org/officeDocument/2006/relationships/ctrlProp" Target="../ctrlProps/ctrlProp93.xml"/><Relationship Id="rId161" Type="http://schemas.openxmlformats.org/officeDocument/2006/relationships/ctrlProp" Target="../ctrlProps/ctrlProp158.xml"/><Relationship Id="rId217" Type="http://schemas.openxmlformats.org/officeDocument/2006/relationships/ctrlProp" Target="../ctrlProps/ctrlProp214.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291" Type="http://schemas.openxmlformats.org/officeDocument/2006/relationships/ctrlProp" Target="../ctrlProps/ctrlProp288.xml"/><Relationship Id="rId305" Type="http://schemas.openxmlformats.org/officeDocument/2006/relationships/ctrlProp" Target="../ctrlProps/ctrlProp302.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281" Type="http://schemas.openxmlformats.org/officeDocument/2006/relationships/ctrlProp" Target="../ctrlProps/ctrlProp278.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39" Type="http://schemas.openxmlformats.org/officeDocument/2006/relationships/ctrlProp" Target="../ctrlProps/ctrlProp236.xml"/><Relationship Id="rId250" Type="http://schemas.openxmlformats.org/officeDocument/2006/relationships/ctrlProp" Target="../ctrlProps/ctrlProp247.xml"/><Relationship Id="rId271" Type="http://schemas.openxmlformats.org/officeDocument/2006/relationships/ctrlProp" Target="../ctrlProps/ctrlProp268.xml"/><Relationship Id="rId292" Type="http://schemas.openxmlformats.org/officeDocument/2006/relationships/ctrlProp" Target="../ctrlProps/ctrlProp289.xml"/><Relationship Id="rId306" Type="http://schemas.openxmlformats.org/officeDocument/2006/relationships/ctrlProp" Target="../ctrlProps/ctrlProp303.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240" Type="http://schemas.openxmlformats.org/officeDocument/2006/relationships/ctrlProp" Target="../ctrlProps/ctrlProp237.xml"/><Relationship Id="rId261" Type="http://schemas.openxmlformats.org/officeDocument/2006/relationships/ctrlProp" Target="../ctrlProps/ctrlProp258.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293" Type="http://schemas.openxmlformats.org/officeDocument/2006/relationships/ctrlProp" Target="../ctrlProps/ctrlProp29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262" Type="http://schemas.openxmlformats.org/officeDocument/2006/relationships/ctrlProp" Target="../ctrlProps/ctrlProp259.xml"/><Relationship Id="rId283" Type="http://schemas.openxmlformats.org/officeDocument/2006/relationships/ctrlProp" Target="../ctrlProps/ctrlProp280.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9" Type="http://schemas.openxmlformats.org/officeDocument/2006/relationships/ctrlProp" Target="../ctrlProps/ctrlProp6.xml"/><Relationship Id="rId210" Type="http://schemas.openxmlformats.org/officeDocument/2006/relationships/ctrlProp" Target="../ctrlProps/ctrlProp207.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2.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2.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6" Type="http://schemas.openxmlformats.org/officeDocument/2006/relationships/ctrlProp" Target="../ctrlProps/ctrlProp3.xml"/><Relationship Id="rId238" Type="http://schemas.openxmlformats.org/officeDocument/2006/relationships/ctrlProp" Target="../ctrlProps/ctrlProp23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05.xml"/><Relationship Id="rId4" Type="http://schemas.openxmlformats.org/officeDocument/2006/relationships/ctrlProp" Target="../ctrlProps/ctrlProp30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0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421.xml"/><Relationship Id="rId21" Type="http://schemas.openxmlformats.org/officeDocument/2006/relationships/ctrlProp" Target="../ctrlProps/ctrlProp325.xml"/><Relationship Id="rId42" Type="http://schemas.openxmlformats.org/officeDocument/2006/relationships/ctrlProp" Target="../ctrlProps/ctrlProp346.xml"/><Relationship Id="rId63" Type="http://schemas.openxmlformats.org/officeDocument/2006/relationships/ctrlProp" Target="../ctrlProps/ctrlProp367.xml"/><Relationship Id="rId84" Type="http://schemas.openxmlformats.org/officeDocument/2006/relationships/ctrlProp" Target="../ctrlProps/ctrlProp388.xml"/><Relationship Id="rId138" Type="http://schemas.openxmlformats.org/officeDocument/2006/relationships/ctrlProp" Target="../ctrlProps/ctrlProp442.xml"/><Relationship Id="rId159" Type="http://schemas.openxmlformats.org/officeDocument/2006/relationships/ctrlProp" Target="../ctrlProps/ctrlProp463.xml"/><Relationship Id="rId170" Type="http://schemas.openxmlformats.org/officeDocument/2006/relationships/ctrlProp" Target="../ctrlProps/ctrlProp474.xml"/><Relationship Id="rId107" Type="http://schemas.openxmlformats.org/officeDocument/2006/relationships/ctrlProp" Target="../ctrlProps/ctrlProp411.xml"/><Relationship Id="rId11" Type="http://schemas.openxmlformats.org/officeDocument/2006/relationships/ctrlProp" Target="../ctrlProps/ctrlProp315.xml"/><Relationship Id="rId32" Type="http://schemas.openxmlformats.org/officeDocument/2006/relationships/ctrlProp" Target="../ctrlProps/ctrlProp336.xml"/><Relationship Id="rId53" Type="http://schemas.openxmlformats.org/officeDocument/2006/relationships/ctrlProp" Target="../ctrlProps/ctrlProp357.xml"/><Relationship Id="rId74" Type="http://schemas.openxmlformats.org/officeDocument/2006/relationships/ctrlProp" Target="../ctrlProps/ctrlProp378.xml"/><Relationship Id="rId128" Type="http://schemas.openxmlformats.org/officeDocument/2006/relationships/ctrlProp" Target="../ctrlProps/ctrlProp432.xml"/><Relationship Id="rId149" Type="http://schemas.openxmlformats.org/officeDocument/2006/relationships/ctrlProp" Target="../ctrlProps/ctrlProp453.xml"/><Relationship Id="rId5" Type="http://schemas.openxmlformats.org/officeDocument/2006/relationships/ctrlProp" Target="../ctrlProps/ctrlProp309.xml"/><Relationship Id="rId95" Type="http://schemas.openxmlformats.org/officeDocument/2006/relationships/ctrlProp" Target="../ctrlProps/ctrlProp399.xml"/><Relationship Id="rId160" Type="http://schemas.openxmlformats.org/officeDocument/2006/relationships/ctrlProp" Target="../ctrlProps/ctrlProp464.xml"/><Relationship Id="rId181" Type="http://schemas.openxmlformats.org/officeDocument/2006/relationships/ctrlProp" Target="../ctrlProps/ctrlProp485.xml"/><Relationship Id="rId22" Type="http://schemas.openxmlformats.org/officeDocument/2006/relationships/ctrlProp" Target="../ctrlProps/ctrlProp326.xml"/><Relationship Id="rId43" Type="http://schemas.openxmlformats.org/officeDocument/2006/relationships/ctrlProp" Target="../ctrlProps/ctrlProp347.xml"/><Relationship Id="rId64" Type="http://schemas.openxmlformats.org/officeDocument/2006/relationships/ctrlProp" Target="../ctrlProps/ctrlProp368.xml"/><Relationship Id="rId118" Type="http://schemas.openxmlformats.org/officeDocument/2006/relationships/ctrlProp" Target="../ctrlProps/ctrlProp422.xml"/><Relationship Id="rId139" Type="http://schemas.openxmlformats.org/officeDocument/2006/relationships/ctrlProp" Target="../ctrlProps/ctrlProp443.xml"/><Relationship Id="rId85" Type="http://schemas.openxmlformats.org/officeDocument/2006/relationships/ctrlProp" Target="../ctrlProps/ctrlProp389.xml"/><Relationship Id="rId150" Type="http://schemas.openxmlformats.org/officeDocument/2006/relationships/ctrlProp" Target="../ctrlProps/ctrlProp454.xml"/><Relationship Id="rId171" Type="http://schemas.openxmlformats.org/officeDocument/2006/relationships/ctrlProp" Target="../ctrlProps/ctrlProp475.xml"/><Relationship Id="rId12" Type="http://schemas.openxmlformats.org/officeDocument/2006/relationships/ctrlProp" Target="../ctrlProps/ctrlProp316.xml"/><Relationship Id="rId33" Type="http://schemas.openxmlformats.org/officeDocument/2006/relationships/ctrlProp" Target="../ctrlProps/ctrlProp337.xml"/><Relationship Id="rId108" Type="http://schemas.openxmlformats.org/officeDocument/2006/relationships/ctrlProp" Target="../ctrlProps/ctrlProp412.xml"/><Relationship Id="rId129" Type="http://schemas.openxmlformats.org/officeDocument/2006/relationships/ctrlProp" Target="../ctrlProps/ctrlProp433.xml"/><Relationship Id="rId54" Type="http://schemas.openxmlformats.org/officeDocument/2006/relationships/ctrlProp" Target="../ctrlProps/ctrlProp358.xml"/><Relationship Id="rId75" Type="http://schemas.openxmlformats.org/officeDocument/2006/relationships/ctrlProp" Target="../ctrlProps/ctrlProp379.xml"/><Relationship Id="rId96" Type="http://schemas.openxmlformats.org/officeDocument/2006/relationships/ctrlProp" Target="../ctrlProps/ctrlProp400.xml"/><Relationship Id="rId140" Type="http://schemas.openxmlformats.org/officeDocument/2006/relationships/ctrlProp" Target="../ctrlProps/ctrlProp444.xml"/><Relationship Id="rId161" Type="http://schemas.openxmlformats.org/officeDocument/2006/relationships/ctrlProp" Target="../ctrlProps/ctrlProp465.xml"/><Relationship Id="rId182" Type="http://schemas.openxmlformats.org/officeDocument/2006/relationships/ctrlProp" Target="../ctrlProps/ctrlProp486.xml"/><Relationship Id="rId6" Type="http://schemas.openxmlformats.org/officeDocument/2006/relationships/ctrlProp" Target="../ctrlProps/ctrlProp310.xml"/><Relationship Id="rId23" Type="http://schemas.openxmlformats.org/officeDocument/2006/relationships/ctrlProp" Target="../ctrlProps/ctrlProp327.xml"/><Relationship Id="rId119" Type="http://schemas.openxmlformats.org/officeDocument/2006/relationships/ctrlProp" Target="../ctrlProps/ctrlProp423.xml"/><Relationship Id="rId44" Type="http://schemas.openxmlformats.org/officeDocument/2006/relationships/ctrlProp" Target="../ctrlProps/ctrlProp348.xml"/><Relationship Id="rId65" Type="http://schemas.openxmlformats.org/officeDocument/2006/relationships/ctrlProp" Target="../ctrlProps/ctrlProp369.xml"/><Relationship Id="rId86" Type="http://schemas.openxmlformats.org/officeDocument/2006/relationships/ctrlProp" Target="../ctrlProps/ctrlProp390.xml"/><Relationship Id="rId130" Type="http://schemas.openxmlformats.org/officeDocument/2006/relationships/ctrlProp" Target="../ctrlProps/ctrlProp434.xml"/><Relationship Id="rId151" Type="http://schemas.openxmlformats.org/officeDocument/2006/relationships/ctrlProp" Target="../ctrlProps/ctrlProp455.xml"/><Relationship Id="rId172" Type="http://schemas.openxmlformats.org/officeDocument/2006/relationships/ctrlProp" Target="../ctrlProps/ctrlProp476.xml"/><Relationship Id="rId13" Type="http://schemas.openxmlformats.org/officeDocument/2006/relationships/ctrlProp" Target="../ctrlProps/ctrlProp317.xml"/><Relationship Id="rId18" Type="http://schemas.openxmlformats.org/officeDocument/2006/relationships/ctrlProp" Target="../ctrlProps/ctrlProp322.xml"/><Relationship Id="rId39" Type="http://schemas.openxmlformats.org/officeDocument/2006/relationships/ctrlProp" Target="../ctrlProps/ctrlProp343.xml"/><Relationship Id="rId109" Type="http://schemas.openxmlformats.org/officeDocument/2006/relationships/ctrlProp" Target="../ctrlProps/ctrlProp413.xml"/><Relationship Id="rId34" Type="http://schemas.openxmlformats.org/officeDocument/2006/relationships/ctrlProp" Target="../ctrlProps/ctrlProp338.xml"/><Relationship Id="rId50" Type="http://schemas.openxmlformats.org/officeDocument/2006/relationships/ctrlProp" Target="../ctrlProps/ctrlProp354.xml"/><Relationship Id="rId55" Type="http://schemas.openxmlformats.org/officeDocument/2006/relationships/ctrlProp" Target="../ctrlProps/ctrlProp359.xml"/><Relationship Id="rId76" Type="http://schemas.openxmlformats.org/officeDocument/2006/relationships/ctrlProp" Target="../ctrlProps/ctrlProp380.xml"/><Relationship Id="rId97" Type="http://schemas.openxmlformats.org/officeDocument/2006/relationships/ctrlProp" Target="../ctrlProps/ctrlProp401.xml"/><Relationship Id="rId104" Type="http://schemas.openxmlformats.org/officeDocument/2006/relationships/ctrlProp" Target="../ctrlProps/ctrlProp408.xml"/><Relationship Id="rId120" Type="http://schemas.openxmlformats.org/officeDocument/2006/relationships/ctrlProp" Target="../ctrlProps/ctrlProp424.xml"/><Relationship Id="rId125" Type="http://schemas.openxmlformats.org/officeDocument/2006/relationships/ctrlProp" Target="../ctrlProps/ctrlProp429.xml"/><Relationship Id="rId141" Type="http://schemas.openxmlformats.org/officeDocument/2006/relationships/ctrlProp" Target="../ctrlProps/ctrlProp445.xml"/><Relationship Id="rId146" Type="http://schemas.openxmlformats.org/officeDocument/2006/relationships/ctrlProp" Target="../ctrlProps/ctrlProp450.xml"/><Relationship Id="rId167" Type="http://schemas.openxmlformats.org/officeDocument/2006/relationships/ctrlProp" Target="../ctrlProps/ctrlProp471.xml"/><Relationship Id="rId188" Type="http://schemas.openxmlformats.org/officeDocument/2006/relationships/ctrlProp" Target="../ctrlProps/ctrlProp492.xml"/><Relationship Id="rId7" Type="http://schemas.openxmlformats.org/officeDocument/2006/relationships/ctrlProp" Target="../ctrlProps/ctrlProp311.xml"/><Relationship Id="rId71" Type="http://schemas.openxmlformats.org/officeDocument/2006/relationships/ctrlProp" Target="../ctrlProps/ctrlProp375.xml"/><Relationship Id="rId92" Type="http://schemas.openxmlformats.org/officeDocument/2006/relationships/ctrlProp" Target="../ctrlProps/ctrlProp396.xml"/><Relationship Id="rId162" Type="http://schemas.openxmlformats.org/officeDocument/2006/relationships/ctrlProp" Target="../ctrlProps/ctrlProp466.xml"/><Relationship Id="rId183" Type="http://schemas.openxmlformats.org/officeDocument/2006/relationships/ctrlProp" Target="../ctrlProps/ctrlProp487.xml"/><Relationship Id="rId2" Type="http://schemas.openxmlformats.org/officeDocument/2006/relationships/vmlDrawing" Target="../drawings/vmlDrawing4.vml"/><Relationship Id="rId29" Type="http://schemas.openxmlformats.org/officeDocument/2006/relationships/ctrlProp" Target="../ctrlProps/ctrlProp333.xml"/><Relationship Id="rId24" Type="http://schemas.openxmlformats.org/officeDocument/2006/relationships/ctrlProp" Target="../ctrlProps/ctrlProp328.xml"/><Relationship Id="rId40" Type="http://schemas.openxmlformats.org/officeDocument/2006/relationships/ctrlProp" Target="../ctrlProps/ctrlProp344.xml"/><Relationship Id="rId45" Type="http://schemas.openxmlformats.org/officeDocument/2006/relationships/ctrlProp" Target="../ctrlProps/ctrlProp349.xml"/><Relationship Id="rId66" Type="http://schemas.openxmlformats.org/officeDocument/2006/relationships/ctrlProp" Target="../ctrlProps/ctrlProp370.xml"/><Relationship Id="rId87" Type="http://schemas.openxmlformats.org/officeDocument/2006/relationships/ctrlProp" Target="../ctrlProps/ctrlProp391.xml"/><Relationship Id="rId110" Type="http://schemas.openxmlformats.org/officeDocument/2006/relationships/ctrlProp" Target="../ctrlProps/ctrlProp414.xml"/><Relationship Id="rId115" Type="http://schemas.openxmlformats.org/officeDocument/2006/relationships/ctrlProp" Target="../ctrlProps/ctrlProp419.xml"/><Relationship Id="rId131" Type="http://schemas.openxmlformats.org/officeDocument/2006/relationships/ctrlProp" Target="../ctrlProps/ctrlProp435.xml"/><Relationship Id="rId136" Type="http://schemas.openxmlformats.org/officeDocument/2006/relationships/ctrlProp" Target="../ctrlProps/ctrlProp440.xml"/><Relationship Id="rId157" Type="http://schemas.openxmlformats.org/officeDocument/2006/relationships/ctrlProp" Target="../ctrlProps/ctrlProp461.xml"/><Relationship Id="rId178" Type="http://schemas.openxmlformats.org/officeDocument/2006/relationships/ctrlProp" Target="../ctrlProps/ctrlProp482.xml"/><Relationship Id="rId61" Type="http://schemas.openxmlformats.org/officeDocument/2006/relationships/ctrlProp" Target="../ctrlProps/ctrlProp365.xml"/><Relationship Id="rId82" Type="http://schemas.openxmlformats.org/officeDocument/2006/relationships/ctrlProp" Target="../ctrlProps/ctrlProp386.xml"/><Relationship Id="rId152" Type="http://schemas.openxmlformats.org/officeDocument/2006/relationships/ctrlProp" Target="../ctrlProps/ctrlProp456.xml"/><Relationship Id="rId173" Type="http://schemas.openxmlformats.org/officeDocument/2006/relationships/ctrlProp" Target="../ctrlProps/ctrlProp477.xml"/><Relationship Id="rId19" Type="http://schemas.openxmlformats.org/officeDocument/2006/relationships/ctrlProp" Target="../ctrlProps/ctrlProp323.xml"/><Relationship Id="rId14" Type="http://schemas.openxmlformats.org/officeDocument/2006/relationships/ctrlProp" Target="../ctrlProps/ctrlProp318.xml"/><Relationship Id="rId30" Type="http://schemas.openxmlformats.org/officeDocument/2006/relationships/ctrlProp" Target="../ctrlProps/ctrlProp334.xml"/><Relationship Id="rId35" Type="http://schemas.openxmlformats.org/officeDocument/2006/relationships/ctrlProp" Target="../ctrlProps/ctrlProp339.xml"/><Relationship Id="rId56" Type="http://schemas.openxmlformats.org/officeDocument/2006/relationships/ctrlProp" Target="../ctrlProps/ctrlProp360.xml"/><Relationship Id="rId77" Type="http://schemas.openxmlformats.org/officeDocument/2006/relationships/ctrlProp" Target="../ctrlProps/ctrlProp381.xml"/><Relationship Id="rId100" Type="http://schemas.openxmlformats.org/officeDocument/2006/relationships/ctrlProp" Target="../ctrlProps/ctrlProp404.xml"/><Relationship Id="rId105" Type="http://schemas.openxmlformats.org/officeDocument/2006/relationships/ctrlProp" Target="../ctrlProps/ctrlProp409.xml"/><Relationship Id="rId126" Type="http://schemas.openxmlformats.org/officeDocument/2006/relationships/ctrlProp" Target="../ctrlProps/ctrlProp430.xml"/><Relationship Id="rId147" Type="http://schemas.openxmlformats.org/officeDocument/2006/relationships/ctrlProp" Target="../ctrlProps/ctrlProp451.xml"/><Relationship Id="rId168" Type="http://schemas.openxmlformats.org/officeDocument/2006/relationships/ctrlProp" Target="../ctrlProps/ctrlProp472.xml"/><Relationship Id="rId8" Type="http://schemas.openxmlformats.org/officeDocument/2006/relationships/ctrlProp" Target="../ctrlProps/ctrlProp312.xml"/><Relationship Id="rId51" Type="http://schemas.openxmlformats.org/officeDocument/2006/relationships/ctrlProp" Target="../ctrlProps/ctrlProp355.xml"/><Relationship Id="rId72" Type="http://schemas.openxmlformats.org/officeDocument/2006/relationships/ctrlProp" Target="../ctrlProps/ctrlProp376.xml"/><Relationship Id="rId93" Type="http://schemas.openxmlformats.org/officeDocument/2006/relationships/ctrlProp" Target="../ctrlProps/ctrlProp397.xml"/><Relationship Id="rId98" Type="http://schemas.openxmlformats.org/officeDocument/2006/relationships/ctrlProp" Target="../ctrlProps/ctrlProp402.xml"/><Relationship Id="rId121" Type="http://schemas.openxmlformats.org/officeDocument/2006/relationships/ctrlProp" Target="../ctrlProps/ctrlProp425.xml"/><Relationship Id="rId142" Type="http://schemas.openxmlformats.org/officeDocument/2006/relationships/ctrlProp" Target="../ctrlProps/ctrlProp446.xml"/><Relationship Id="rId163" Type="http://schemas.openxmlformats.org/officeDocument/2006/relationships/ctrlProp" Target="../ctrlProps/ctrlProp467.xml"/><Relationship Id="rId184" Type="http://schemas.openxmlformats.org/officeDocument/2006/relationships/ctrlProp" Target="../ctrlProps/ctrlProp488.xml"/><Relationship Id="rId189" Type="http://schemas.openxmlformats.org/officeDocument/2006/relationships/ctrlProp" Target="../ctrlProps/ctrlProp493.xml"/><Relationship Id="rId3" Type="http://schemas.openxmlformats.org/officeDocument/2006/relationships/ctrlProp" Target="../ctrlProps/ctrlProp307.xml"/><Relationship Id="rId25" Type="http://schemas.openxmlformats.org/officeDocument/2006/relationships/ctrlProp" Target="../ctrlProps/ctrlProp329.xml"/><Relationship Id="rId46" Type="http://schemas.openxmlformats.org/officeDocument/2006/relationships/ctrlProp" Target="../ctrlProps/ctrlProp350.xml"/><Relationship Id="rId67" Type="http://schemas.openxmlformats.org/officeDocument/2006/relationships/ctrlProp" Target="../ctrlProps/ctrlProp371.xml"/><Relationship Id="rId116" Type="http://schemas.openxmlformats.org/officeDocument/2006/relationships/ctrlProp" Target="../ctrlProps/ctrlProp420.xml"/><Relationship Id="rId137" Type="http://schemas.openxmlformats.org/officeDocument/2006/relationships/ctrlProp" Target="../ctrlProps/ctrlProp441.xml"/><Relationship Id="rId158" Type="http://schemas.openxmlformats.org/officeDocument/2006/relationships/ctrlProp" Target="../ctrlProps/ctrlProp462.xml"/><Relationship Id="rId20" Type="http://schemas.openxmlformats.org/officeDocument/2006/relationships/ctrlProp" Target="../ctrlProps/ctrlProp324.xml"/><Relationship Id="rId41" Type="http://schemas.openxmlformats.org/officeDocument/2006/relationships/ctrlProp" Target="../ctrlProps/ctrlProp345.xml"/><Relationship Id="rId62" Type="http://schemas.openxmlformats.org/officeDocument/2006/relationships/ctrlProp" Target="../ctrlProps/ctrlProp366.xml"/><Relationship Id="rId83" Type="http://schemas.openxmlformats.org/officeDocument/2006/relationships/ctrlProp" Target="../ctrlProps/ctrlProp387.xml"/><Relationship Id="rId88" Type="http://schemas.openxmlformats.org/officeDocument/2006/relationships/ctrlProp" Target="../ctrlProps/ctrlProp392.xml"/><Relationship Id="rId111" Type="http://schemas.openxmlformats.org/officeDocument/2006/relationships/ctrlProp" Target="../ctrlProps/ctrlProp415.xml"/><Relationship Id="rId132" Type="http://schemas.openxmlformats.org/officeDocument/2006/relationships/ctrlProp" Target="../ctrlProps/ctrlProp436.xml"/><Relationship Id="rId153" Type="http://schemas.openxmlformats.org/officeDocument/2006/relationships/ctrlProp" Target="../ctrlProps/ctrlProp457.xml"/><Relationship Id="rId174" Type="http://schemas.openxmlformats.org/officeDocument/2006/relationships/ctrlProp" Target="../ctrlProps/ctrlProp478.xml"/><Relationship Id="rId179" Type="http://schemas.openxmlformats.org/officeDocument/2006/relationships/ctrlProp" Target="../ctrlProps/ctrlProp483.xml"/><Relationship Id="rId190" Type="http://schemas.openxmlformats.org/officeDocument/2006/relationships/ctrlProp" Target="../ctrlProps/ctrlProp494.xml"/><Relationship Id="rId15" Type="http://schemas.openxmlformats.org/officeDocument/2006/relationships/ctrlProp" Target="../ctrlProps/ctrlProp319.xml"/><Relationship Id="rId36" Type="http://schemas.openxmlformats.org/officeDocument/2006/relationships/ctrlProp" Target="../ctrlProps/ctrlProp340.xml"/><Relationship Id="rId57" Type="http://schemas.openxmlformats.org/officeDocument/2006/relationships/ctrlProp" Target="../ctrlProps/ctrlProp361.xml"/><Relationship Id="rId106" Type="http://schemas.openxmlformats.org/officeDocument/2006/relationships/ctrlProp" Target="../ctrlProps/ctrlProp410.xml"/><Relationship Id="rId127" Type="http://schemas.openxmlformats.org/officeDocument/2006/relationships/ctrlProp" Target="../ctrlProps/ctrlProp431.xml"/><Relationship Id="rId10" Type="http://schemas.openxmlformats.org/officeDocument/2006/relationships/ctrlProp" Target="../ctrlProps/ctrlProp314.xml"/><Relationship Id="rId31" Type="http://schemas.openxmlformats.org/officeDocument/2006/relationships/ctrlProp" Target="../ctrlProps/ctrlProp335.xml"/><Relationship Id="rId52" Type="http://schemas.openxmlformats.org/officeDocument/2006/relationships/ctrlProp" Target="../ctrlProps/ctrlProp356.xml"/><Relationship Id="rId73" Type="http://schemas.openxmlformats.org/officeDocument/2006/relationships/ctrlProp" Target="../ctrlProps/ctrlProp377.xml"/><Relationship Id="rId78" Type="http://schemas.openxmlformats.org/officeDocument/2006/relationships/ctrlProp" Target="../ctrlProps/ctrlProp382.xml"/><Relationship Id="rId94" Type="http://schemas.openxmlformats.org/officeDocument/2006/relationships/ctrlProp" Target="../ctrlProps/ctrlProp398.xml"/><Relationship Id="rId99" Type="http://schemas.openxmlformats.org/officeDocument/2006/relationships/ctrlProp" Target="../ctrlProps/ctrlProp403.xml"/><Relationship Id="rId101" Type="http://schemas.openxmlformats.org/officeDocument/2006/relationships/ctrlProp" Target="../ctrlProps/ctrlProp405.xml"/><Relationship Id="rId122" Type="http://schemas.openxmlformats.org/officeDocument/2006/relationships/ctrlProp" Target="../ctrlProps/ctrlProp426.xml"/><Relationship Id="rId143" Type="http://schemas.openxmlformats.org/officeDocument/2006/relationships/ctrlProp" Target="../ctrlProps/ctrlProp447.xml"/><Relationship Id="rId148" Type="http://schemas.openxmlformats.org/officeDocument/2006/relationships/ctrlProp" Target="../ctrlProps/ctrlProp452.xml"/><Relationship Id="rId164" Type="http://schemas.openxmlformats.org/officeDocument/2006/relationships/ctrlProp" Target="../ctrlProps/ctrlProp468.xml"/><Relationship Id="rId169" Type="http://schemas.openxmlformats.org/officeDocument/2006/relationships/ctrlProp" Target="../ctrlProps/ctrlProp473.xml"/><Relationship Id="rId185" Type="http://schemas.openxmlformats.org/officeDocument/2006/relationships/ctrlProp" Target="../ctrlProps/ctrlProp489.xml"/><Relationship Id="rId4" Type="http://schemas.openxmlformats.org/officeDocument/2006/relationships/ctrlProp" Target="../ctrlProps/ctrlProp308.xml"/><Relationship Id="rId9" Type="http://schemas.openxmlformats.org/officeDocument/2006/relationships/ctrlProp" Target="../ctrlProps/ctrlProp313.xml"/><Relationship Id="rId180" Type="http://schemas.openxmlformats.org/officeDocument/2006/relationships/ctrlProp" Target="../ctrlProps/ctrlProp484.xml"/><Relationship Id="rId26" Type="http://schemas.openxmlformats.org/officeDocument/2006/relationships/ctrlProp" Target="../ctrlProps/ctrlProp330.xml"/><Relationship Id="rId47" Type="http://schemas.openxmlformats.org/officeDocument/2006/relationships/ctrlProp" Target="../ctrlProps/ctrlProp351.xml"/><Relationship Id="rId68" Type="http://schemas.openxmlformats.org/officeDocument/2006/relationships/ctrlProp" Target="../ctrlProps/ctrlProp372.xml"/><Relationship Id="rId89" Type="http://schemas.openxmlformats.org/officeDocument/2006/relationships/ctrlProp" Target="../ctrlProps/ctrlProp393.xml"/><Relationship Id="rId112" Type="http://schemas.openxmlformats.org/officeDocument/2006/relationships/ctrlProp" Target="../ctrlProps/ctrlProp416.xml"/><Relationship Id="rId133" Type="http://schemas.openxmlformats.org/officeDocument/2006/relationships/ctrlProp" Target="../ctrlProps/ctrlProp437.xml"/><Relationship Id="rId154" Type="http://schemas.openxmlformats.org/officeDocument/2006/relationships/ctrlProp" Target="../ctrlProps/ctrlProp458.xml"/><Relationship Id="rId175" Type="http://schemas.openxmlformats.org/officeDocument/2006/relationships/ctrlProp" Target="../ctrlProps/ctrlProp479.xml"/><Relationship Id="rId16" Type="http://schemas.openxmlformats.org/officeDocument/2006/relationships/ctrlProp" Target="../ctrlProps/ctrlProp320.xml"/><Relationship Id="rId37" Type="http://schemas.openxmlformats.org/officeDocument/2006/relationships/ctrlProp" Target="../ctrlProps/ctrlProp341.xml"/><Relationship Id="rId58" Type="http://schemas.openxmlformats.org/officeDocument/2006/relationships/ctrlProp" Target="../ctrlProps/ctrlProp362.xml"/><Relationship Id="rId79" Type="http://schemas.openxmlformats.org/officeDocument/2006/relationships/ctrlProp" Target="../ctrlProps/ctrlProp383.xml"/><Relationship Id="rId102" Type="http://schemas.openxmlformats.org/officeDocument/2006/relationships/ctrlProp" Target="../ctrlProps/ctrlProp406.xml"/><Relationship Id="rId123" Type="http://schemas.openxmlformats.org/officeDocument/2006/relationships/ctrlProp" Target="../ctrlProps/ctrlProp427.xml"/><Relationship Id="rId144" Type="http://schemas.openxmlformats.org/officeDocument/2006/relationships/ctrlProp" Target="../ctrlProps/ctrlProp448.xml"/><Relationship Id="rId90" Type="http://schemas.openxmlformats.org/officeDocument/2006/relationships/ctrlProp" Target="../ctrlProps/ctrlProp394.xml"/><Relationship Id="rId165" Type="http://schemas.openxmlformats.org/officeDocument/2006/relationships/ctrlProp" Target="../ctrlProps/ctrlProp469.xml"/><Relationship Id="rId186" Type="http://schemas.openxmlformats.org/officeDocument/2006/relationships/ctrlProp" Target="../ctrlProps/ctrlProp490.xml"/><Relationship Id="rId27" Type="http://schemas.openxmlformats.org/officeDocument/2006/relationships/ctrlProp" Target="../ctrlProps/ctrlProp331.xml"/><Relationship Id="rId48" Type="http://schemas.openxmlformats.org/officeDocument/2006/relationships/ctrlProp" Target="../ctrlProps/ctrlProp352.xml"/><Relationship Id="rId69" Type="http://schemas.openxmlformats.org/officeDocument/2006/relationships/ctrlProp" Target="../ctrlProps/ctrlProp373.xml"/><Relationship Id="rId113" Type="http://schemas.openxmlformats.org/officeDocument/2006/relationships/ctrlProp" Target="../ctrlProps/ctrlProp417.xml"/><Relationship Id="rId134" Type="http://schemas.openxmlformats.org/officeDocument/2006/relationships/ctrlProp" Target="../ctrlProps/ctrlProp438.xml"/><Relationship Id="rId80" Type="http://schemas.openxmlformats.org/officeDocument/2006/relationships/ctrlProp" Target="../ctrlProps/ctrlProp384.xml"/><Relationship Id="rId155" Type="http://schemas.openxmlformats.org/officeDocument/2006/relationships/ctrlProp" Target="../ctrlProps/ctrlProp459.xml"/><Relationship Id="rId176" Type="http://schemas.openxmlformats.org/officeDocument/2006/relationships/ctrlProp" Target="../ctrlProps/ctrlProp480.xml"/><Relationship Id="rId17" Type="http://schemas.openxmlformats.org/officeDocument/2006/relationships/ctrlProp" Target="../ctrlProps/ctrlProp321.xml"/><Relationship Id="rId38" Type="http://schemas.openxmlformats.org/officeDocument/2006/relationships/ctrlProp" Target="../ctrlProps/ctrlProp342.xml"/><Relationship Id="rId59" Type="http://schemas.openxmlformats.org/officeDocument/2006/relationships/ctrlProp" Target="../ctrlProps/ctrlProp363.xml"/><Relationship Id="rId103" Type="http://schemas.openxmlformats.org/officeDocument/2006/relationships/ctrlProp" Target="../ctrlProps/ctrlProp407.xml"/><Relationship Id="rId124" Type="http://schemas.openxmlformats.org/officeDocument/2006/relationships/ctrlProp" Target="../ctrlProps/ctrlProp428.xml"/><Relationship Id="rId70" Type="http://schemas.openxmlformats.org/officeDocument/2006/relationships/ctrlProp" Target="../ctrlProps/ctrlProp374.xml"/><Relationship Id="rId91" Type="http://schemas.openxmlformats.org/officeDocument/2006/relationships/ctrlProp" Target="../ctrlProps/ctrlProp395.xml"/><Relationship Id="rId145" Type="http://schemas.openxmlformats.org/officeDocument/2006/relationships/ctrlProp" Target="../ctrlProps/ctrlProp449.xml"/><Relationship Id="rId166" Type="http://schemas.openxmlformats.org/officeDocument/2006/relationships/ctrlProp" Target="../ctrlProps/ctrlProp470.xml"/><Relationship Id="rId187" Type="http://schemas.openxmlformats.org/officeDocument/2006/relationships/ctrlProp" Target="../ctrlProps/ctrlProp491.xml"/><Relationship Id="rId1" Type="http://schemas.openxmlformats.org/officeDocument/2006/relationships/drawing" Target="../drawings/drawing5.xml"/><Relationship Id="rId28" Type="http://schemas.openxmlformats.org/officeDocument/2006/relationships/ctrlProp" Target="../ctrlProps/ctrlProp332.xml"/><Relationship Id="rId49" Type="http://schemas.openxmlformats.org/officeDocument/2006/relationships/ctrlProp" Target="../ctrlProps/ctrlProp353.xml"/><Relationship Id="rId114" Type="http://schemas.openxmlformats.org/officeDocument/2006/relationships/ctrlProp" Target="../ctrlProps/ctrlProp418.xml"/><Relationship Id="rId60" Type="http://schemas.openxmlformats.org/officeDocument/2006/relationships/ctrlProp" Target="../ctrlProps/ctrlProp364.xml"/><Relationship Id="rId81" Type="http://schemas.openxmlformats.org/officeDocument/2006/relationships/ctrlProp" Target="../ctrlProps/ctrlProp385.xml"/><Relationship Id="rId135" Type="http://schemas.openxmlformats.org/officeDocument/2006/relationships/ctrlProp" Target="../ctrlProps/ctrlProp439.xml"/><Relationship Id="rId156" Type="http://schemas.openxmlformats.org/officeDocument/2006/relationships/ctrlProp" Target="../ctrlProps/ctrlProp460.xml"/><Relationship Id="rId177" Type="http://schemas.openxmlformats.org/officeDocument/2006/relationships/ctrlProp" Target="../ctrlProps/ctrlProp48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96.xml"/><Relationship Id="rId4" Type="http://schemas.openxmlformats.org/officeDocument/2006/relationships/ctrlProp" Target="../ctrlProps/ctrlProp49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97.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499.xml"/><Relationship Id="rId4" Type="http://schemas.openxmlformats.org/officeDocument/2006/relationships/ctrlProp" Target="../ctrlProps/ctrlProp49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501.xml"/><Relationship Id="rId4" Type="http://schemas.openxmlformats.org/officeDocument/2006/relationships/ctrlProp" Target="../ctrlProps/ctrlProp50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503.xml"/><Relationship Id="rId4" Type="http://schemas.openxmlformats.org/officeDocument/2006/relationships/ctrlProp" Target="../ctrlProps/ctrlProp50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505.xml"/><Relationship Id="rId4" Type="http://schemas.openxmlformats.org/officeDocument/2006/relationships/ctrlProp" Target="../ctrlProps/ctrlProp50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507.xml"/><Relationship Id="rId4" Type="http://schemas.openxmlformats.org/officeDocument/2006/relationships/ctrlProp" Target="../ctrlProps/ctrlProp50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509.xml"/><Relationship Id="rId4" Type="http://schemas.openxmlformats.org/officeDocument/2006/relationships/ctrlProp" Target="../ctrlProps/ctrlProp50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511.xml"/><Relationship Id="rId4" Type="http://schemas.openxmlformats.org/officeDocument/2006/relationships/ctrlProp" Target="../ctrlProps/ctrlProp51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513.xml"/><Relationship Id="rId4" Type="http://schemas.openxmlformats.org/officeDocument/2006/relationships/ctrlProp" Target="../ctrlProps/ctrlProp5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ctrlProp" Target="../ctrlProps/ctrlProp515.xml"/><Relationship Id="rId4" Type="http://schemas.openxmlformats.org/officeDocument/2006/relationships/ctrlProp" Target="../ctrlProps/ctrlProp51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ctrlProp" Target="../ctrlProps/ctrlProp517.xml"/><Relationship Id="rId4" Type="http://schemas.openxmlformats.org/officeDocument/2006/relationships/ctrlProp" Target="../ctrlProps/ctrlProp5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ctrlProp" Target="../ctrlProps/ctrlProp519.xml"/><Relationship Id="rId4" Type="http://schemas.openxmlformats.org/officeDocument/2006/relationships/ctrlProp" Target="../ctrlProps/ctrlProp51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ctrlProp" Target="../ctrlProps/ctrlProp521.xml"/><Relationship Id="rId4" Type="http://schemas.openxmlformats.org/officeDocument/2006/relationships/ctrlProp" Target="../ctrlProps/ctrlProp52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8.bin"/><Relationship Id="rId5" Type="http://schemas.openxmlformats.org/officeDocument/2006/relationships/ctrlProp" Target="../ctrlProps/ctrlProp523.xml"/><Relationship Id="rId4" Type="http://schemas.openxmlformats.org/officeDocument/2006/relationships/ctrlProp" Target="../ctrlProps/ctrlProp5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ctrlProp" Target="../ctrlProps/ctrlProp525.xml"/><Relationship Id="rId4" Type="http://schemas.openxmlformats.org/officeDocument/2006/relationships/ctrlProp" Target="../ctrlProps/ctrlProp5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527.xml"/><Relationship Id="rId4" Type="http://schemas.openxmlformats.org/officeDocument/2006/relationships/ctrlProp" Target="../ctrlProps/ctrlProp5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ctrlProp" Target="../ctrlProps/ctrlProp529.xml"/><Relationship Id="rId4" Type="http://schemas.openxmlformats.org/officeDocument/2006/relationships/ctrlProp" Target="../ctrlProps/ctrlProp5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ctrlProp" Target="../ctrlProps/ctrlProp531.xml"/><Relationship Id="rId4" Type="http://schemas.openxmlformats.org/officeDocument/2006/relationships/ctrlProp" Target="../ctrlProps/ctrlProp53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ctrlProp" Target="../ctrlProps/ctrlProp533.xml"/><Relationship Id="rId4" Type="http://schemas.openxmlformats.org/officeDocument/2006/relationships/ctrlProp" Target="../ctrlProps/ctrlProp53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4.bin"/><Relationship Id="rId5" Type="http://schemas.openxmlformats.org/officeDocument/2006/relationships/ctrlProp" Target="../ctrlProps/ctrlProp535.xml"/><Relationship Id="rId4" Type="http://schemas.openxmlformats.org/officeDocument/2006/relationships/ctrlProp" Target="../ctrlProps/ctrlProp53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ctrlProp" Target="../ctrlProps/ctrlProp537.xml"/><Relationship Id="rId4" Type="http://schemas.openxmlformats.org/officeDocument/2006/relationships/ctrlProp" Target="../ctrlProps/ctrlProp53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ctrlProp" Target="../ctrlProps/ctrlProp539.xml"/><Relationship Id="rId4" Type="http://schemas.openxmlformats.org/officeDocument/2006/relationships/ctrlProp" Target="../ctrlProps/ctrlProp53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7.bin"/><Relationship Id="rId5" Type="http://schemas.openxmlformats.org/officeDocument/2006/relationships/ctrlProp" Target="../ctrlProps/ctrlProp541.xml"/><Relationship Id="rId4" Type="http://schemas.openxmlformats.org/officeDocument/2006/relationships/ctrlProp" Target="../ctrlProps/ctrlProp54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8.bin"/><Relationship Id="rId5" Type="http://schemas.openxmlformats.org/officeDocument/2006/relationships/ctrlProp" Target="../ctrlProps/ctrlProp543.xml"/><Relationship Id="rId4" Type="http://schemas.openxmlformats.org/officeDocument/2006/relationships/ctrlProp" Target="../ctrlProps/ctrlProp54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9.bin"/><Relationship Id="rId5" Type="http://schemas.openxmlformats.org/officeDocument/2006/relationships/ctrlProp" Target="../ctrlProps/ctrlProp545.xml"/><Relationship Id="rId4" Type="http://schemas.openxmlformats.org/officeDocument/2006/relationships/ctrlProp" Target="../ctrlProps/ctrlProp54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0.bin"/><Relationship Id="rId5" Type="http://schemas.openxmlformats.org/officeDocument/2006/relationships/ctrlProp" Target="../ctrlProps/ctrlProp547.xml"/><Relationship Id="rId4" Type="http://schemas.openxmlformats.org/officeDocument/2006/relationships/ctrlProp" Target="../ctrlProps/ctrlProp54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trlProp" Target="../ctrlProps/ctrlProp549.xml"/><Relationship Id="rId4" Type="http://schemas.openxmlformats.org/officeDocument/2006/relationships/ctrlProp" Target="../ctrlProps/ctrlProp54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trlProp" Target="../ctrlProps/ctrlProp551.xml"/><Relationship Id="rId4" Type="http://schemas.openxmlformats.org/officeDocument/2006/relationships/ctrlProp" Target="../ctrlProps/ctrlProp550.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3.bin"/><Relationship Id="rId5" Type="http://schemas.openxmlformats.org/officeDocument/2006/relationships/ctrlProp" Target="../ctrlProps/ctrlProp553.xml"/><Relationship Id="rId4" Type="http://schemas.openxmlformats.org/officeDocument/2006/relationships/ctrlProp" Target="../ctrlProps/ctrlProp552.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4.bin"/><Relationship Id="rId5" Type="http://schemas.openxmlformats.org/officeDocument/2006/relationships/ctrlProp" Target="../ctrlProps/ctrlProp555.xml"/><Relationship Id="rId4" Type="http://schemas.openxmlformats.org/officeDocument/2006/relationships/ctrlProp" Target="../ctrlProps/ctrlProp554.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5.bin"/><Relationship Id="rId5" Type="http://schemas.openxmlformats.org/officeDocument/2006/relationships/ctrlProp" Target="../ctrlProps/ctrlProp557.xml"/><Relationship Id="rId4" Type="http://schemas.openxmlformats.org/officeDocument/2006/relationships/ctrlProp" Target="../ctrlProps/ctrlProp556.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6.bin"/><Relationship Id="rId5" Type="http://schemas.openxmlformats.org/officeDocument/2006/relationships/ctrlProp" Target="../ctrlProps/ctrlProp559.xml"/><Relationship Id="rId4" Type="http://schemas.openxmlformats.org/officeDocument/2006/relationships/ctrlProp" Target="../ctrlProps/ctrlProp558.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7.bin"/><Relationship Id="rId5" Type="http://schemas.openxmlformats.org/officeDocument/2006/relationships/ctrlProp" Target="../ctrlProps/ctrlProp561.xml"/><Relationship Id="rId4" Type="http://schemas.openxmlformats.org/officeDocument/2006/relationships/ctrlProp" Target="../ctrlProps/ctrlProp560.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8.bin"/><Relationship Id="rId5" Type="http://schemas.openxmlformats.org/officeDocument/2006/relationships/ctrlProp" Target="../ctrlProps/ctrlProp563.xml"/><Relationship Id="rId4" Type="http://schemas.openxmlformats.org/officeDocument/2006/relationships/ctrlProp" Target="../ctrlProps/ctrlProp562.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9.bin"/><Relationship Id="rId5" Type="http://schemas.openxmlformats.org/officeDocument/2006/relationships/ctrlProp" Target="../ctrlProps/ctrlProp565.xml"/><Relationship Id="rId4" Type="http://schemas.openxmlformats.org/officeDocument/2006/relationships/ctrlProp" Target="../ctrlProps/ctrlProp564.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40.bin"/><Relationship Id="rId5" Type="http://schemas.openxmlformats.org/officeDocument/2006/relationships/ctrlProp" Target="../ctrlProps/ctrlProp567.xml"/><Relationship Id="rId4" Type="http://schemas.openxmlformats.org/officeDocument/2006/relationships/ctrlProp" Target="../ctrlProps/ctrlProp56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1.bin"/><Relationship Id="rId5" Type="http://schemas.openxmlformats.org/officeDocument/2006/relationships/ctrlProp" Target="../ctrlProps/ctrlProp569.xml"/><Relationship Id="rId4" Type="http://schemas.openxmlformats.org/officeDocument/2006/relationships/ctrlProp" Target="../ctrlProps/ctrlProp56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2.bin"/><Relationship Id="rId5" Type="http://schemas.openxmlformats.org/officeDocument/2006/relationships/ctrlProp" Target="../ctrlProps/ctrlProp571.xml"/><Relationship Id="rId4" Type="http://schemas.openxmlformats.org/officeDocument/2006/relationships/ctrlProp" Target="../ctrlProps/ctrlProp570.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573.xml"/><Relationship Id="rId4" Type="http://schemas.openxmlformats.org/officeDocument/2006/relationships/ctrlProp" Target="../ctrlProps/ctrlProp572.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575.xml"/><Relationship Id="rId4" Type="http://schemas.openxmlformats.org/officeDocument/2006/relationships/ctrlProp" Target="../ctrlProps/ctrlProp574.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577.xml"/><Relationship Id="rId4" Type="http://schemas.openxmlformats.org/officeDocument/2006/relationships/ctrlProp" Target="../ctrlProps/ctrlProp57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6.bin"/><Relationship Id="rId5" Type="http://schemas.openxmlformats.org/officeDocument/2006/relationships/ctrlProp" Target="../ctrlProps/ctrlProp579.xml"/><Relationship Id="rId4" Type="http://schemas.openxmlformats.org/officeDocument/2006/relationships/ctrlProp" Target="../ctrlProps/ctrlProp578.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581.xml"/><Relationship Id="rId4" Type="http://schemas.openxmlformats.org/officeDocument/2006/relationships/ctrlProp" Target="../ctrlProps/ctrlProp580.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8.bin"/><Relationship Id="rId5" Type="http://schemas.openxmlformats.org/officeDocument/2006/relationships/ctrlProp" Target="../ctrlProps/ctrlProp583.xml"/><Relationship Id="rId4" Type="http://schemas.openxmlformats.org/officeDocument/2006/relationships/ctrlProp" Target="../ctrlProps/ctrlProp582.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9.bin"/><Relationship Id="rId5" Type="http://schemas.openxmlformats.org/officeDocument/2006/relationships/ctrlProp" Target="../ctrlProps/ctrlProp585.xml"/><Relationship Id="rId4" Type="http://schemas.openxmlformats.org/officeDocument/2006/relationships/ctrlProp" Target="../ctrlProps/ctrlProp584.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50.bin"/><Relationship Id="rId5" Type="http://schemas.openxmlformats.org/officeDocument/2006/relationships/ctrlProp" Target="../ctrlProps/ctrlProp587.xml"/><Relationship Id="rId4" Type="http://schemas.openxmlformats.org/officeDocument/2006/relationships/ctrlProp" Target="../ctrlProps/ctrlProp58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1.bin"/><Relationship Id="rId5" Type="http://schemas.openxmlformats.org/officeDocument/2006/relationships/ctrlProp" Target="../ctrlProps/ctrlProp589.xml"/><Relationship Id="rId4" Type="http://schemas.openxmlformats.org/officeDocument/2006/relationships/ctrlProp" Target="../ctrlProps/ctrlProp58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4.xml"/><Relationship Id="rId1" Type="http://schemas.openxmlformats.org/officeDocument/2006/relationships/printerSettings" Target="../printerSettings/printerSettings52.bin"/><Relationship Id="rId5" Type="http://schemas.openxmlformats.org/officeDocument/2006/relationships/ctrlProp" Target="../ctrlProps/ctrlProp591.xml"/><Relationship Id="rId4" Type="http://schemas.openxmlformats.org/officeDocument/2006/relationships/ctrlProp" Target="../ctrlProps/ctrlProp59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37F70-B51E-4C6E-82A9-C0A8F83DCE17}">
  <sheetPr codeName="Sheet1">
    <pageSetUpPr fitToPage="1"/>
  </sheetPr>
  <dimension ref="A1:A14"/>
  <sheetViews>
    <sheetView showGridLines="0" workbookViewId="0"/>
  </sheetViews>
  <sheetFormatPr defaultRowHeight="17.399999999999999" x14ac:dyDescent="0.4"/>
  <cols>
    <col min="1" max="2" width="11.69921875" customWidth="1"/>
    <col min="3" max="3" width="2.69921875" customWidth="1"/>
    <col min="4" max="5" width="11.69921875" customWidth="1"/>
    <col min="6" max="6" width="2.69921875" customWidth="1"/>
    <col min="7" max="8" width="11.69921875" customWidth="1"/>
  </cols>
  <sheetData>
    <row r="1" spans="1:1" ht="31.05" customHeight="1" x14ac:dyDescent="0.4">
      <c r="A1" s="46"/>
    </row>
    <row r="2" spans="1:1" ht="31.05" customHeight="1" x14ac:dyDescent="0.4">
      <c r="A2" s="46"/>
    </row>
    <row r="3" spans="1:1" ht="28.05" customHeight="1" x14ac:dyDescent="0.4">
      <c r="A3" s="46"/>
    </row>
    <row r="4" spans="1:1" x14ac:dyDescent="0.4">
      <c r="A4" s="46"/>
    </row>
    <row r="5" spans="1:1" ht="25.05" customHeight="1" x14ac:dyDescent="0.4">
      <c r="A5" s="46"/>
    </row>
    <row r="6" spans="1:1" ht="25.05" customHeight="1" x14ac:dyDescent="0.4">
      <c r="A6" s="46"/>
    </row>
    <row r="7" spans="1:1" ht="25.05" customHeight="1" x14ac:dyDescent="0.4">
      <c r="A7" s="46"/>
    </row>
    <row r="8" spans="1:1" ht="25.05" customHeight="1" x14ac:dyDescent="0.4">
      <c r="A8" s="46"/>
    </row>
    <row r="9" spans="1:1" x14ac:dyDescent="0.4">
      <c r="A9" s="46"/>
    </row>
    <row r="10" spans="1:1" x14ac:dyDescent="0.4">
      <c r="A10" s="46"/>
    </row>
    <row r="11" spans="1:1" ht="28.05" customHeight="1" x14ac:dyDescent="0.4">
      <c r="A11" s="46"/>
    </row>
    <row r="12" spans="1:1" ht="28.05" customHeight="1" x14ac:dyDescent="0.4">
      <c r="A12" s="46"/>
    </row>
    <row r="13" spans="1:1" x14ac:dyDescent="0.4">
      <c r="A13" s="46"/>
    </row>
    <row r="14" spans="1:1" ht="17.399999999999999" customHeight="1" x14ac:dyDescent="0.4">
      <c r="A14" s="46"/>
    </row>
  </sheetData>
  <phoneticPr fontId="6" type="noConversion"/>
  <pageMargins left="0.7" right="0.7" top="0.75" bottom="0.75" header="0.3" footer="0.3"/>
  <pageSetup paperSize="9" scale="66"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E92AB-4050-4B8F-9CDB-A94703823EC0}">
  <sheetPr codeName="Sheet2"/>
  <dimension ref="A1:X82"/>
  <sheetViews>
    <sheetView workbookViewId="0">
      <selection activeCell="A4" sqref="A4:XFD70"/>
    </sheetView>
  </sheetViews>
  <sheetFormatPr defaultRowHeight="17.399999999999999" x14ac:dyDescent="0.4"/>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4" ht="20.399999999999999" x14ac:dyDescent="0.4">
      <c r="A1" s="76" t="s">
        <v>0</v>
      </c>
      <c r="B1" s="77"/>
      <c r="C1" s="77"/>
      <c r="D1" s="77"/>
      <c r="E1" s="77"/>
      <c r="F1" s="77"/>
      <c r="G1" s="52" t="s">
        <v>3282</v>
      </c>
      <c r="H1" s="46">
        <v>1</v>
      </c>
      <c r="I1" s="46"/>
      <c r="J1" s="46"/>
      <c r="K1" s="46"/>
      <c r="L1" s="46"/>
      <c r="M1" s="46"/>
      <c r="N1" s="46"/>
      <c r="O1" s="46"/>
      <c r="P1" s="46"/>
      <c r="Q1" s="46"/>
      <c r="R1" s="46"/>
      <c r="S1" s="46"/>
      <c r="T1" s="80" t="s">
        <v>80</v>
      </c>
      <c r="U1" s="80"/>
      <c r="V1" s="80"/>
      <c r="W1" s="80"/>
      <c r="X1" s="46"/>
    </row>
    <row r="2" spans="1:24" x14ac:dyDescent="0.4">
      <c r="A2" s="46"/>
      <c r="B2" s="46"/>
      <c r="C2" s="46"/>
      <c r="D2" s="46"/>
      <c r="E2" s="46"/>
      <c r="F2" s="46"/>
      <c r="G2" s="46"/>
      <c r="H2" s="53" t="s">
        <v>1</v>
      </c>
      <c r="I2" s="77"/>
      <c r="J2" s="77"/>
      <c r="K2" s="77"/>
      <c r="L2" s="77"/>
      <c r="M2" s="46"/>
      <c r="N2" s="46"/>
      <c r="O2" s="46"/>
      <c r="P2" s="46"/>
      <c r="Q2" s="46"/>
      <c r="R2" s="46"/>
      <c r="S2" s="46"/>
      <c r="T2" s="46"/>
      <c r="U2" s="46"/>
      <c r="V2" s="46"/>
      <c r="W2" s="46"/>
      <c r="X2" s="46"/>
    </row>
    <row r="3" spans="1:24" x14ac:dyDescent="0.4">
      <c r="A3" s="46"/>
      <c r="B3" s="53" t="s">
        <v>2</v>
      </c>
      <c r="C3" s="46"/>
      <c r="D3" s="46"/>
      <c r="E3" s="46"/>
      <c r="F3" s="46"/>
      <c r="G3" s="46"/>
      <c r="H3" s="46"/>
      <c r="I3" s="46"/>
      <c r="J3" s="46"/>
      <c r="K3" s="46"/>
      <c r="L3" s="46"/>
      <c r="M3" s="46"/>
      <c r="N3" s="46"/>
      <c r="O3" s="46"/>
      <c r="P3" s="46"/>
      <c r="Q3" s="46"/>
      <c r="R3" s="46"/>
      <c r="S3" s="46"/>
      <c r="T3" s="46"/>
      <c r="U3" s="46"/>
      <c r="V3" s="46"/>
      <c r="W3" s="46"/>
      <c r="X3" s="46"/>
    </row>
    <row r="4" spans="1:24" x14ac:dyDescent="0.4">
      <c r="A4" s="194" t="s">
        <v>4</v>
      </c>
      <c r="B4" t="s">
        <v>3</v>
      </c>
      <c r="C4" s="195" t="s">
        <v>3284</v>
      </c>
      <c r="E4" s="1" t="s">
        <v>3238</v>
      </c>
      <c r="F4" s="196" t="str">
        <f>IFERROR(INDEX([1]학교정보!$F$2:$F$791,MATCH($C$4,[1]학교정보!$E$2:$E$791,0)),"")</f>
        <v>전주시 완산구 권삼득로 2</v>
      </c>
      <c r="G4" s="196"/>
      <c r="H4" s="196"/>
      <c r="T4" s="197" t="s">
        <v>81</v>
      </c>
      <c r="U4" s="197" t="s">
        <v>82</v>
      </c>
      <c r="V4" s="197" t="s">
        <v>83</v>
      </c>
      <c r="W4" s="197" t="s">
        <v>84</v>
      </c>
    </row>
    <row r="5" spans="1:24" x14ac:dyDescent="0.4">
      <c r="A5" s="194" t="s">
        <v>6</v>
      </c>
      <c r="B5" t="s">
        <v>5</v>
      </c>
      <c r="C5" s="198">
        <v>2026</v>
      </c>
      <c r="E5" s="1" t="s">
        <v>3239</v>
      </c>
      <c r="F5" s="196" t="str">
        <f>IFERROR(INDEX([1]학교정보!$G$2:$G$791,MATCH($C$4,[1]학교정보!$E$2:$E$791,0)),"")</f>
        <v>285-0212</v>
      </c>
      <c r="G5" s="196"/>
      <c r="H5" s="196"/>
      <c r="T5" s="199"/>
      <c r="U5" s="199" t="str">
        <f>[1]서식선택_출력!B5</f>
        <v>F-001</v>
      </c>
      <c r="V5" s="199" t="str">
        <f>[1]서식선택_출력!C5</f>
        <v>교복선정위원회 구성 기안</v>
      </c>
      <c r="W5" s="199"/>
    </row>
    <row r="6" spans="1:24" x14ac:dyDescent="0.4">
      <c r="A6" s="194" t="s">
        <v>8</v>
      </c>
      <c r="B6" t="s">
        <v>7</v>
      </c>
      <c r="C6" s="195" t="s">
        <v>3285</v>
      </c>
      <c r="T6" s="199"/>
      <c r="U6" s="199" t="str">
        <f>[1]서식선택_출력!B6</f>
        <v>F-002</v>
      </c>
      <c r="V6" s="199" t="str">
        <f>[1]서식선택_출력!C6</f>
        <v>위원 수락 및 확인서</v>
      </c>
      <c r="W6" s="199"/>
    </row>
    <row r="7" spans="1:24" x14ac:dyDescent="0.4">
      <c r="A7" s="194" t="s">
        <v>10</v>
      </c>
      <c r="B7" t="s">
        <v>9</v>
      </c>
      <c r="C7" s="195" t="s">
        <v>3286</v>
      </c>
      <c r="T7" s="199"/>
      <c r="U7" s="199" t="str">
        <f>[2]서식선택_출력!B7</f>
        <v>F-003</v>
      </c>
      <c r="V7" s="199" t="str">
        <f>[2]서식선택_출력!C7</f>
        <v>위원 청렴 및 보안 서약서</v>
      </c>
      <c r="W7" s="199"/>
    </row>
    <row r="8" spans="1:24" x14ac:dyDescent="0.4">
      <c r="A8" s="194" t="s">
        <v>12</v>
      </c>
      <c r="B8" t="s">
        <v>11</v>
      </c>
      <c r="C8" s="200">
        <v>46023</v>
      </c>
      <c r="T8" s="199"/>
      <c r="U8" s="199" t="str">
        <f>[2]서식선택_출력!B8</f>
        <v>F-004</v>
      </c>
      <c r="V8" s="199" t="str">
        <f>[2]서식선택_출력!C8</f>
        <v>구매 추진 계획 수립</v>
      </c>
      <c r="W8" s="199"/>
    </row>
    <row r="9" spans="1:24" x14ac:dyDescent="0.4">
      <c r="A9" s="194" t="s">
        <v>14</v>
      </c>
      <c r="B9" t="s">
        <v>13</v>
      </c>
      <c r="C9" s="195" t="s">
        <v>3287</v>
      </c>
      <c r="T9" s="199"/>
      <c r="U9" s="199" t="str">
        <f>[2]서식선택_출력!B9</f>
        <v>F-005</v>
      </c>
      <c r="V9" s="199" t="str">
        <f>[2]서식선택_출력!C9</f>
        <v>구매 추진 계획안</v>
      </c>
      <c r="W9" s="199"/>
    </row>
    <row r="10" spans="1:24" x14ac:dyDescent="0.4">
      <c r="A10" s="194" t="s">
        <v>15</v>
      </c>
      <c r="B10" t="s">
        <v>16</v>
      </c>
      <c r="C10" s="195" t="s">
        <v>3288</v>
      </c>
      <c r="D10" s="194" t="s">
        <v>17</v>
      </c>
      <c r="E10" t="s">
        <v>18</v>
      </c>
      <c r="F10" s="195" t="s">
        <v>3289</v>
      </c>
      <c r="T10" s="199"/>
      <c r="U10" s="199" t="str">
        <f>[2]서식선택_출력!B10</f>
        <v>F-006</v>
      </c>
      <c r="V10" s="199" t="str">
        <f>[2]서식선택_출력!C10</f>
        <v>학교운영위원회 심의(안)</v>
      </c>
      <c r="W10" s="199"/>
    </row>
    <row r="11" spans="1:24" x14ac:dyDescent="0.4">
      <c r="B11" s="1" t="s">
        <v>19</v>
      </c>
      <c r="T11" s="199"/>
      <c r="U11" s="199" t="str">
        <f>[2]서식선택_출력!B11</f>
        <v>F-007</v>
      </c>
      <c r="V11" s="199" t="str">
        <f>[2]서식선택_출력!C11</f>
        <v>교복구매 구매 요청</v>
      </c>
      <c r="W11" s="199"/>
    </row>
    <row r="12" spans="1:24" x14ac:dyDescent="0.4">
      <c r="A12" s="194" t="s">
        <v>21</v>
      </c>
      <c r="B12" t="s">
        <v>20</v>
      </c>
      <c r="C12" s="195" t="s">
        <v>3290</v>
      </c>
      <c r="T12" s="199"/>
      <c r="U12" s="199" t="str">
        <f>[2]서식선택_출력!B12</f>
        <v>F-008</v>
      </c>
      <c r="V12" s="199" t="str">
        <f>[2]서식선택_출력!C12</f>
        <v>교복 사양서</v>
      </c>
      <c r="W12" s="199"/>
    </row>
    <row r="13" spans="1:24" x14ac:dyDescent="0.4">
      <c r="A13" s="194" t="s">
        <v>23</v>
      </c>
      <c r="B13" t="s">
        <v>22</v>
      </c>
      <c r="C13" s="195">
        <v>1</v>
      </c>
      <c r="T13" s="199"/>
      <c r="U13" s="199" t="str">
        <f>[2]서식선택_출력!B13</f>
        <v>F-009</v>
      </c>
      <c r="V13" s="199" t="str">
        <f>[2]서식선택_출력!C13</f>
        <v>기초금액 및 계약방법 결정</v>
      </c>
      <c r="W13" s="199"/>
    </row>
    <row r="14" spans="1:24" x14ac:dyDescent="0.4">
      <c r="A14" s="194" t="s">
        <v>25</v>
      </c>
      <c r="B14" t="s">
        <v>24</v>
      </c>
      <c r="C14" s="195" t="s">
        <v>3291</v>
      </c>
      <c r="T14" s="199"/>
      <c r="U14" s="199" t="str">
        <f>[2]서식선택_출력!B14</f>
        <v>F-010</v>
      </c>
      <c r="V14" s="199" t="str">
        <f>[2]서식선택_출력!C14</f>
        <v>사전규격공개 기안문</v>
      </c>
      <c r="W14" s="199"/>
    </row>
    <row r="15" spans="1:24" x14ac:dyDescent="0.4">
      <c r="A15" s="194" t="s">
        <v>27</v>
      </c>
      <c r="B15" t="s">
        <v>26</v>
      </c>
      <c r="C15" s="201">
        <v>20000000</v>
      </c>
      <c r="T15" s="199"/>
      <c r="U15" s="199" t="str">
        <f>[2]서식선택_출력!B15</f>
        <v>F-011</v>
      </c>
      <c r="V15" s="199" t="str">
        <f>[2]서식선택_출력!C15</f>
        <v>교복 학교주관구매 입찰 공고</v>
      </c>
      <c r="W15" s="199"/>
    </row>
    <row r="16" spans="1:24" x14ac:dyDescent="0.4">
      <c r="A16" s="194" t="s">
        <v>29</v>
      </c>
      <c r="B16" t="s">
        <v>28</v>
      </c>
      <c r="C16" s="198">
        <v>200</v>
      </c>
      <c r="T16" s="199"/>
      <c r="U16" s="199" t="str">
        <f>[2]서식선택_출력!B16</f>
        <v>F-012</v>
      </c>
      <c r="V16" s="199" t="str">
        <f>[2]서식선택_출력!C16</f>
        <v>계약 특수조건</v>
      </c>
      <c r="W16" s="199"/>
    </row>
    <row r="17" spans="1:23" x14ac:dyDescent="0.4">
      <c r="A17" s="194" t="s">
        <v>31</v>
      </c>
      <c r="B17" t="s">
        <v>30</v>
      </c>
      <c r="C17" s="200">
        <v>46388</v>
      </c>
      <c r="T17" s="199"/>
      <c r="U17" s="199" t="str">
        <f>[2]서식선택_출력!B17</f>
        <v>F-013</v>
      </c>
      <c r="V17" s="199" t="str">
        <f>[2]서식선택_출력!C17</f>
        <v>교복 디자인 및 규격서</v>
      </c>
      <c r="W17" s="199"/>
    </row>
    <row r="18" spans="1:23" x14ac:dyDescent="0.4">
      <c r="A18" s="194" t="s">
        <v>33</v>
      </c>
      <c r="B18" t="s">
        <v>32</v>
      </c>
      <c r="C18" s="200">
        <v>46388</v>
      </c>
      <c r="T18" s="199"/>
      <c r="U18" s="199" t="str">
        <f>[2]서식선택_출력!B18</f>
        <v>F-014</v>
      </c>
      <c r="V18" s="199" t="str">
        <f>[2]서식선택_출력!C18</f>
        <v>제안서 평가항목 및 배점기준</v>
      </c>
      <c r="W18" s="199"/>
    </row>
    <row r="19" spans="1:23" x14ac:dyDescent="0.4">
      <c r="T19" s="199"/>
      <c r="U19" s="199" t="str">
        <f>[2]서식선택_출력!B19</f>
        <v>F-015</v>
      </c>
      <c r="V19" s="199" t="str">
        <f>[2]서식선택_출력!C19</f>
        <v>정량적 평가</v>
      </c>
      <c r="W19" s="199"/>
    </row>
    <row r="20" spans="1:23" x14ac:dyDescent="0.4">
      <c r="B20" s="1" t="s">
        <v>34</v>
      </c>
      <c r="T20" s="199"/>
      <c r="U20" s="199" t="str">
        <f>[2]서식선택_출력!B20</f>
        <v>F-016</v>
      </c>
      <c r="V20" s="199" t="str">
        <f>[2]서식선택_출력!C20</f>
        <v>정성적 평가</v>
      </c>
      <c r="W20" s="199"/>
    </row>
    <row r="21" spans="1:23" x14ac:dyDescent="0.4">
      <c r="A21" s="194" t="s">
        <v>36</v>
      </c>
      <c r="B21" t="s">
        <v>35</v>
      </c>
      <c r="C21" s="195"/>
      <c r="T21" s="199"/>
      <c r="U21" s="199" t="str">
        <f>[2]서식선택_출력!B21</f>
        <v>F-017</v>
      </c>
      <c r="V21" s="199" t="str">
        <f>[2]서식선택_출력!C21</f>
        <v>제출서류 자기확인서</v>
      </c>
      <c r="W21" s="199"/>
    </row>
    <row r="22" spans="1:23" x14ac:dyDescent="0.4">
      <c r="A22" s="194" t="s">
        <v>38</v>
      </c>
      <c r="B22" t="s">
        <v>37</v>
      </c>
      <c r="C22" s="195" t="s">
        <v>3290</v>
      </c>
      <c r="T22" s="199"/>
      <c r="U22" s="199" t="str">
        <f>[2]서식선택_출력!B22</f>
        <v>F-018</v>
      </c>
      <c r="V22" s="199" t="str">
        <f>[2]서식선택_출력!C22</f>
        <v>정량적 평가 자기 평점표</v>
      </c>
      <c r="W22" s="199"/>
    </row>
    <row r="23" spans="1:23" x14ac:dyDescent="0.4">
      <c r="A23" s="194" t="s">
        <v>40</v>
      </c>
      <c r="B23" t="s">
        <v>39</v>
      </c>
      <c r="C23" s="195" t="s">
        <v>3287</v>
      </c>
      <c r="T23" s="199"/>
      <c r="U23" s="199" t="str">
        <f>[2]서식선택_출력!B23</f>
        <v>F-019</v>
      </c>
      <c r="V23" s="199" t="str">
        <f>[2]서식선택_출력!C23</f>
        <v>입찰참가신청서</v>
      </c>
      <c r="W23" s="199"/>
    </row>
    <row r="24" spans="1:23" x14ac:dyDescent="0.4">
      <c r="A24" s="194" t="s">
        <v>42</v>
      </c>
      <c r="B24" t="s">
        <v>41</v>
      </c>
      <c r="C24" s="195"/>
      <c r="T24" s="199"/>
      <c r="U24" s="199" t="str">
        <f>[2]서식선택_출력!B24</f>
        <v>F-020</v>
      </c>
      <c r="V24" s="199" t="str">
        <f>[2]서식선택_출력!C24</f>
        <v>입찰 참가 신고서</v>
      </c>
      <c r="W24" s="199"/>
    </row>
    <row r="25" spans="1:23" ht="60" customHeight="1" x14ac:dyDescent="0.4">
      <c r="A25" s="194" t="s">
        <v>44</v>
      </c>
      <c r="B25" t="s">
        <v>43</v>
      </c>
      <c r="C25" s="78"/>
      <c r="D25" s="79"/>
      <c r="E25" s="79"/>
      <c r="F25" s="79"/>
      <c r="T25" s="199"/>
      <c r="U25" s="199" t="str">
        <f>[2]서식선택_출력!B25</f>
        <v>F-021</v>
      </c>
      <c r="V25" s="199" t="str">
        <f>[2]서식선택_출력!C25</f>
        <v>교복 납품 제안서</v>
      </c>
      <c r="W25" s="199"/>
    </row>
    <row r="26" spans="1:23" x14ac:dyDescent="0.4">
      <c r="T26" s="199"/>
      <c r="U26" s="199" t="str">
        <f>[2]서식선택_출력!B26</f>
        <v>F-022</v>
      </c>
      <c r="V26" s="199" t="str">
        <f>[2]서식선택_출력!C26</f>
        <v>교복 납품 실적표</v>
      </c>
      <c r="W26" s="199"/>
    </row>
    <row r="27" spans="1:23" x14ac:dyDescent="0.4">
      <c r="B27" s="1" t="s">
        <v>45</v>
      </c>
      <c r="T27" s="199"/>
      <c r="U27" s="199" t="str">
        <f>[2]서식선택_출력!B27</f>
        <v>F-023</v>
      </c>
      <c r="V27" s="199" t="str">
        <f>[2]서식선택_출력!C27</f>
        <v>교복 제조 사양서</v>
      </c>
      <c r="W27" s="199"/>
    </row>
    <row r="28" spans="1:23" x14ac:dyDescent="0.4">
      <c r="B28" s="1" t="s">
        <v>46</v>
      </c>
      <c r="C28" s="1" t="s">
        <v>47</v>
      </c>
      <c r="D28" s="1" t="s">
        <v>48</v>
      </c>
      <c r="E28" s="1" t="s">
        <v>49</v>
      </c>
      <c r="T28" s="199"/>
      <c r="U28" s="199" t="str">
        <f>[2]서식선택_출력!B28</f>
        <v>F-024</v>
      </c>
      <c r="V28" s="199" t="str">
        <f>[2]서식선택_출력!C28</f>
        <v>품목별 단가 비율표</v>
      </c>
      <c r="W28" s="199"/>
    </row>
    <row r="29" spans="1:23" x14ac:dyDescent="0.4">
      <c r="B29" s="195" t="s">
        <v>3292</v>
      </c>
      <c r="C29" s="195">
        <v>200</v>
      </c>
      <c r="D29" s="201">
        <v>50000</v>
      </c>
      <c r="E29" s="202">
        <f t="shared" ref="E29:E38" si="0">IF(AND(B29&lt;&gt;"",C29&lt;&gt;"",D29&lt;&gt;""),C29*D29,"")</f>
        <v>10000000</v>
      </c>
      <c r="T29" s="199"/>
      <c r="U29" s="199" t="str">
        <f>[2]서식선택_출력!B29</f>
        <v>F-025</v>
      </c>
      <c r="V29" s="199" t="str">
        <f>[2]서식선택_출력!C29</f>
        <v>교복 A/S 계획서</v>
      </c>
      <c r="W29" s="199"/>
    </row>
    <row r="30" spans="1:23" x14ac:dyDescent="0.4">
      <c r="B30" s="195" t="s">
        <v>3293</v>
      </c>
      <c r="C30" s="195">
        <v>200</v>
      </c>
      <c r="D30" s="201">
        <v>50000</v>
      </c>
      <c r="E30" s="202">
        <f t="shared" si="0"/>
        <v>10000000</v>
      </c>
      <c r="T30" s="199"/>
      <c r="U30" s="199" t="str">
        <f>[2]서식선택_출력!B30</f>
        <v>F-026</v>
      </c>
      <c r="V30" s="199" t="str">
        <f>[2]서식선택_출력!C30</f>
        <v>소비자 불만 처리 계획</v>
      </c>
      <c r="W30" s="199"/>
    </row>
    <row r="31" spans="1:23" x14ac:dyDescent="0.4">
      <c r="B31" s="195"/>
      <c r="C31" s="195"/>
      <c r="D31" s="201"/>
      <c r="E31" s="202" t="str">
        <f t="shared" si="0"/>
        <v/>
      </c>
      <c r="T31" s="199"/>
      <c r="U31" s="199" t="str">
        <f>[2]서식선택_출력!B31</f>
        <v>F-027</v>
      </c>
      <c r="V31" s="199" t="str">
        <f>[2]서식선택_출력!C31</f>
        <v>위임장</v>
      </c>
      <c r="W31" s="199"/>
    </row>
    <row r="32" spans="1:23" x14ac:dyDescent="0.4">
      <c r="B32" s="195"/>
      <c r="C32" s="195"/>
      <c r="D32" s="201"/>
      <c r="E32" s="202" t="str">
        <f t="shared" si="0"/>
        <v/>
      </c>
      <c r="T32" s="199"/>
      <c r="U32" s="199" t="str">
        <f>[2]서식선택_출력!B32</f>
        <v>F-028</v>
      </c>
      <c r="V32" s="199" t="str">
        <f>[2]서식선택_출력!C32</f>
        <v>서약서</v>
      </c>
      <c r="W32" s="199"/>
    </row>
    <row r="33" spans="2:24" x14ac:dyDescent="0.4">
      <c r="B33" s="195"/>
      <c r="C33" s="195"/>
      <c r="D33" s="201"/>
      <c r="E33" s="202" t="str">
        <f t="shared" si="0"/>
        <v/>
      </c>
      <c r="T33" s="199"/>
      <c r="U33" s="199" t="str">
        <f>[2]서식선택_출력!B33</f>
        <v>F-029</v>
      </c>
      <c r="V33" s="199" t="str">
        <f>[2]서식선택_출력!C33</f>
        <v>개인정보제공 동의서</v>
      </c>
      <c r="W33" s="199"/>
    </row>
    <row r="34" spans="2:24" x14ac:dyDescent="0.4">
      <c r="B34" s="195"/>
      <c r="C34" s="195"/>
      <c r="D34" s="201"/>
      <c r="E34" s="202" t="str">
        <f t="shared" si="0"/>
        <v/>
      </c>
      <c r="T34" s="199"/>
      <c r="U34" s="199" t="str">
        <f>[2]서식선택_출력!B34</f>
        <v>F-030</v>
      </c>
      <c r="V34" s="199" t="str">
        <f>[2]서식선택_출력!C34</f>
        <v>청렴계약 이행서약서</v>
      </c>
      <c r="W34" s="199"/>
    </row>
    <row r="35" spans="2:24" x14ac:dyDescent="0.4">
      <c r="B35" s="195"/>
      <c r="C35" s="195"/>
      <c r="D35" s="201"/>
      <c r="E35" s="202" t="str">
        <f t="shared" si="0"/>
        <v/>
      </c>
      <c r="T35" s="199"/>
      <c r="U35" s="199" t="str">
        <f>[2]서식선택_출력!B35</f>
        <v>F-031</v>
      </c>
      <c r="V35" s="199" t="str">
        <f>[2]서식선택_출력!C35</f>
        <v>교복 품목별 금액표</v>
      </c>
      <c r="W35" s="199"/>
    </row>
    <row r="36" spans="2:24" x14ac:dyDescent="0.4">
      <c r="B36" s="195"/>
      <c r="C36" s="195"/>
      <c r="D36" s="201"/>
      <c r="E36" s="202" t="str">
        <f t="shared" si="0"/>
        <v/>
      </c>
      <c r="T36" s="199"/>
      <c r="U36" s="199" t="str">
        <f>[2]서식선택_출력!B36</f>
        <v>F-032</v>
      </c>
      <c r="V36" s="199" t="str">
        <f>[2]서식선택_출력!C36</f>
        <v>제안서 접수 결과</v>
      </c>
      <c r="W36" s="199"/>
    </row>
    <row r="37" spans="2:24" x14ac:dyDescent="0.4">
      <c r="B37" s="195"/>
      <c r="C37" s="195"/>
      <c r="D37" s="201"/>
      <c r="E37" s="202" t="str">
        <f t="shared" si="0"/>
        <v/>
      </c>
      <c r="T37" s="199"/>
      <c r="U37" s="199" t="str">
        <f>[2]서식선택_출력!B37</f>
        <v>F-033</v>
      </c>
      <c r="V37" s="199" t="str">
        <f>[2]서식선택_출력!C37</f>
        <v>제안서 접수대장</v>
      </c>
      <c r="W37" s="199"/>
    </row>
    <row r="38" spans="2:24" x14ac:dyDescent="0.4">
      <c r="B38" s="195"/>
      <c r="C38" s="195"/>
      <c r="D38" s="201"/>
      <c r="E38" s="202" t="str">
        <f t="shared" si="0"/>
        <v/>
      </c>
      <c r="T38" s="199"/>
      <c r="U38" s="199" t="str">
        <f>[2]서식선택_출력!B38</f>
        <v>F-034</v>
      </c>
      <c r="V38" s="199" t="str">
        <f>[2]서식선택_출력!C38</f>
        <v>제안서 평가위원회 개최</v>
      </c>
      <c r="W38" s="199"/>
    </row>
    <row r="39" spans="2:24" x14ac:dyDescent="0.4">
      <c r="B39" s="1" t="s">
        <v>50</v>
      </c>
      <c r="E39" s="203">
        <f>SUM(E29:E38)</f>
        <v>20000000</v>
      </c>
      <c r="T39" s="199"/>
      <c r="U39" s="199" t="str">
        <f>[2]서식선택_출력!B39</f>
        <v>F-035</v>
      </c>
      <c r="V39" s="199" t="str">
        <f>[2]서식선택_출력!C39</f>
        <v>제안서 정량평가 결과</v>
      </c>
      <c r="W39" s="199"/>
    </row>
    <row r="40" spans="2:24" x14ac:dyDescent="0.4">
      <c r="T40" s="199"/>
      <c r="U40" s="199" t="str">
        <f>[2]서식선택_출력!B40</f>
        <v>F-036</v>
      </c>
      <c r="V40" s="199" t="str">
        <f>[2]서식선택_출력!C40</f>
        <v>제안서 평가 결과</v>
      </c>
      <c r="W40" s="199"/>
    </row>
    <row r="41" spans="2:24" x14ac:dyDescent="0.4">
      <c r="T41" s="199"/>
      <c r="U41" s="199" t="str">
        <f>[2]서식선택_출력!B41</f>
        <v>F-037</v>
      </c>
      <c r="V41" s="199" t="str">
        <f>[2]서식선택_출력!C41</f>
        <v>평가위원회 참석 등록부</v>
      </c>
      <c r="W41" s="199"/>
    </row>
    <row r="42" spans="2:24" x14ac:dyDescent="0.4">
      <c r="B42" s="1" t="s">
        <v>51</v>
      </c>
      <c r="T42" s="199"/>
      <c r="U42" s="199" t="str">
        <f>[2]서식선택_출력!B42</f>
        <v>F-038</v>
      </c>
      <c r="V42" s="199" t="str">
        <f>[2]서식선택_출력!C42</f>
        <v>업체 참가 등록부</v>
      </c>
      <c r="W42" s="199"/>
    </row>
    <row r="43" spans="2:24" x14ac:dyDescent="0.4">
      <c r="B43" s="1" t="s">
        <v>52</v>
      </c>
      <c r="C43" s="1" t="s">
        <v>53</v>
      </c>
      <c r="D43" s="1" t="s">
        <v>54</v>
      </c>
      <c r="E43" s="1" t="s">
        <v>55</v>
      </c>
      <c r="F43" s="1" t="s">
        <v>56</v>
      </c>
      <c r="G43" s="1" t="s">
        <v>57</v>
      </c>
      <c r="H43" s="1" t="s">
        <v>58</v>
      </c>
      <c r="I43" s="1" t="s">
        <v>59</v>
      </c>
      <c r="J43" s="1" t="s">
        <v>60</v>
      </c>
      <c r="K43" s="1" t="s">
        <v>61</v>
      </c>
      <c r="L43" s="1" t="s">
        <v>62</v>
      </c>
      <c r="M43" s="1" t="s">
        <v>63</v>
      </c>
      <c r="N43" s="1" t="s">
        <v>64</v>
      </c>
      <c r="O43" s="1" t="s">
        <v>65</v>
      </c>
      <c r="P43" s="1" t="s">
        <v>66</v>
      </c>
      <c r="Q43" s="1" t="s">
        <v>67</v>
      </c>
      <c r="R43" s="1" t="s">
        <v>68</v>
      </c>
      <c r="S43" s="1" t="s">
        <v>69</v>
      </c>
      <c r="T43" s="199"/>
      <c r="U43" s="199" t="str">
        <f>[2]서식선택_출력!B43</f>
        <v>F-039</v>
      </c>
      <c r="V43" s="199" t="str">
        <f>[2]서식선택_출력!C43</f>
        <v>업체별 제안서 평가표</v>
      </c>
      <c r="W43" s="199"/>
      <c r="X43" s="1" t="s">
        <v>70</v>
      </c>
    </row>
    <row r="44" spans="2:24" x14ac:dyDescent="0.4">
      <c r="B44" s="195" t="s">
        <v>3294</v>
      </c>
      <c r="C44" s="204">
        <v>3</v>
      </c>
      <c r="D44">
        <v>3</v>
      </c>
      <c r="E44">
        <v>3</v>
      </c>
      <c r="F44">
        <v>3</v>
      </c>
      <c r="G44" t="str">
        <f t="shared" ref="G44:G53" si="1">IF(B44="","",IF(AND(ISNUMBER(C44),ISNUMBER(D44),ISNUMBER(E44),ISNUMBER(F44),C44&gt;=0,C44&lt;=10,D44&gt;=0,D44&lt;=10,E44&gt;=0,E44&lt;=15,F44&gt;=0,F44&lt;=15),"정상","점수 확인"))</f>
        <v>정상</v>
      </c>
      <c r="H44" s="205" t="s">
        <v>3295</v>
      </c>
      <c r="I44" t="s">
        <v>3296</v>
      </c>
      <c r="J44" t="s">
        <v>3295</v>
      </c>
      <c r="K44" t="s">
        <v>3295</v>
      </c>
      <c r="L44" s="204">
        <v>1</v>
      </c>
      <c r="M44"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정상</v>
      </c>
      <c r="N44" s="198">
        <v>1</v>
      </c>
      <c r="O44">
        <v>1</v>
      </c>
      <c r="P44">
        <v>1</v>
      </c>
      <c r="Q44">
        <v>1</v>
      </c>
      <c r="R44" t="str">
        <f t="shared" ref="R44:R53" si="3">IF(B44="","",IF(AND(ISNUMBER(N44),ISNUMBER(O44),ISNUMBER(P44),ISNUMBER(Q44),N44&gt;=0,N44&lt;=10,O44&gt;=0,O44&lt;=10,P44&gt;=0,P44&lt;=15,Q44&gt;=0,Q44&lt;=15),"정상","점수 확인"))</f>
        <v>정상</v>
      </c>
      <c r="S44" s="195" t="s">
        <v>3297</v>
      </c>
      <c r="T44" s="199"/>
      <c r="U44" s="199" t="str">
        <f>[2]서식선택_출력!B44</f>
        <v>F-040</v>
      </c>
      <c r="V44" s="199" t="str">
        <f>[2]서식선택_출력!C44</f>
        <v>위원 청렴 및 보안 서약서</v>
      </c>
      <c r="W44" s="199"/>
      <c r="X44" s="195"/>
    </row>
    <row r="45" spans="2:24" x14ac:dyDescent="0.4">
      <c r="B45" s="195"/>
      <c r="C45" s="204"/>
      <c r="G45" t="str">
        <f t="shared" si="1"/>
        <v/>
      </c>
      <c r="H45" s="205"/>
      <c r="L45" s="204"/>
      <c r="M45" t="str">
        <f t="shared" si="2"/>
        <v/>
      </c>
      <c r="N45" s="198"/>
      <c r="R45" t="str">
        <f t="shared" si="3"/>
        <v/>
      </c>
      <c r="S45" s="195"/>
      <c r="T45" s="199"/>
      <c r="U45" s="199" t="str">
        <f>[2]서식선택_출력!B45</f>
        <v>F-041</v>
      </c>
      <c r="V45" s="199" t="str">
        <f>[2]서식선택_출력!C45</f>
        <v>낙찰자 결정</v>
      </c>
      <c r="W45" s="199"/>
      <c r="X45" s="195"/>
    </row>
    <row r="46" spans="2:24" x14ac:dyDescent="0.4">
      <c r="B46" s="195"/>
      <c r="C46" s="204"/>
      <c r="G46" t="str">
        <f t="shared" si="1"/>
        <v/>
      </c>
      <c r="H46" s="205"/>
      <c r="L46" s="204"/>
      <c r="M46" t="str">
        <f t="shared" si="2"/>
        <v/>
      </c>
      <c r="N46" s="198"/>
      <c r="R46" t="str">
        <f t="shared" si="3"/>
        <v/>
      </c>
      <c r="S46" s="195"/>
      <c r="T46" s="199"/>
      <c r="U46" s="199" t="str">
        <f>[2]서식선택_출력!B46</f>
        <v>F-042</v>
      </c>
      <c r="V46" s="199" t="str">
        <f>[2]서식선택_출력!C46</f>
        <v>낙찰자 결정 통보</v>
      </c>
      <c r="W46" s="199"/>
      <c r="X46" s="195"/>
    </row>
    <row r="47" spans="2:24" x14ac:dyDescent="0.4">
      <c r="B47" s="195"/>
      <c r="C47" s="204"/>
      <c r="G47" t="str">
        <f t="shared" si="1"/>
        <v/>
      </c>
      <c r="H47" s="205"/>
      <c r="L47" s="204"/>
      <c r="M47" t="str">
        <f t="shared" si="2"/>
        <v/>
      </c>
      <c r="N47" s="198"/>
      <c r="R47" t="str">
        <f t="shared" si="3"/>
        <v/>
      </c>
      <c r="S47" s="195"/>
      <c r="T47" s="199"/>
      <c r="U47" s="199" t="str">
        <f>[2]서식선택_출력!B47</f>
        <v>F-043</v>
      </c>
      <c r="V47" s="199" t="str">
        <f>[2]서식선택_출력!C47</f>
        <v>계약체결</v>
      </c>
      <c r="W47" s="199"/>
      <c r="X47" s="195"/>
    </row>
    <row r="48" spans="2:24" x14ac:dyDescent="0.4">
      <c r="B48" s="195"/>
      <c r="C48" s="204"/>
      <c r="G48" t="str">
        <f t="shared" si="1"/>
        <v/>
      </c>
      <c r="H48" s="205"/>
      <c r="L48" s="204"/>
      <c r="M48" t="str">
        <f t="shared" si="2"/>
        <v/>
      </c>
      <c r="N48" s="198"/>
      <c r="R48" t="str">
        <f t="shared" si="3"/>
        <v/>
      </c>
      <c r="S48" s="195"/>
      <c r="T48" s="199"/>
      <c r="U48" s="199" t="str">
        <f>[2]서식선택_출력!B48</f>
        <v>F-044</v>
      </c>
      <c r="V48" s="199" t="str">
        <f>[2]서식선택_출력!C48</f>
        <v>사전 안내 가정통신문 안내</v>
      </c>
      <c r="W48" s="199"/>
      <c r="X48" s="195"/>
    </row>
    <row r="49" spans="2:24" x14ac:dyDescent="0.4">
      <c r="B49" s="195"/>
      <c r="C49" s="204"/>
      <c r="G49" t="str">
        <f t="shared" si="1"/>
        <v/>
      </c>
      <c r="H49" s="205"/>
      <c r="L49" s="204"/>
      <c r="M49" t="str">
        <f t="shared" si="2"/>
        <v/>
      </c>
      <c r="N49" s="198"/>
      <c r="R49" t="str">
        <f t="shared" si="3"/>
        <v/>
      </c>
      <c r="S49" s="195"/>
      <c r="T49" s="199"/>
      <c r="U49" s="199" t="str">
        <f>[2]서식선택_출력!B49</f>
        <v>F-045</v>
      </c>
      <c r="V49" s="199" t="str">
        <f>[2]서식선택_출력!C49</f>
        <v>교복구매 사전 안내 가정통신문</v>
      </c>
      <c r="W49" s="199"/>
      <c r="X49" s="195"/>
    </row>
    <row r="50" spans="2:24" x14ac:dyDescent="0.4">
      <c r="B50" s="195"/>
      <c r="C50" s="204"/>
      <c r="G50" t="str">
        <f t="shared" si="1"/>
        <v/>
      </c>
      <c r="H50" s="205"/>
      <c r="L50" s="204"/>
      <c r="M50" t="str">
        <f t="shared" si="2"/>
        <v/>
      </c>
      <c r="N50" s="198"/>
      <c r="R50" t="str">
        <f t="shared" si="3"/>
        <v/>
      </c>
      <c r="S50" s="195"/>
      <c r="T50" s="199"/>
      <c r="U50" s="199" t="str">
        <f>[2]서식선택_출력!B50</f>
        <v>F-046</v>
      </c>
      <c r="V50" s="199" t="str">
        <f>[2]서식선택_출력!C50</f>
        <v>수요조사 가정통신문 안내</v>
      </c>
      <c r="W50" s="199"/>
      <c r="X50" s="195"/>
    </row>
    <row r="51" spans="2:24" x14ac:dyDescent="0.4">
      <c r="B51" s="195"/>
      <c r="C51" s="204"/>
      <c r="G51" t="str">
        <f t="shared" si="1"/>
        <v/>
      </c>
      <c r="H51" s="205"/>
      <c r="L51" s="204"/>
      <c r="M51" t="str">
        <f t="shared" si="2"/>
        <v/>
      </c>
      <c r="N51" s="198"/>
      <c r="R51" t="str">
        <f t="shared" si="3"/>
        <v/>
      </c>
      <c r="S51" s="195"/>
      <c r="T51" s="199"/>
      <c r="U51" s="199" t="str">
        <f>[2]서식선택_출력!B51</f>
        <v>F-047</v>
      </c>
      <c r="V51" s="199" t="str">
        <f>[2]서식선택_출력!C51</f>
        <v>교복구매 수요조사 가정통신문</v>
      </c>
      <c r="W51" s="199"/>
      <c r="X51" s="195"/>
    </row>
    <row r="52" spans="2:24" x14ac:dyDescent="0.4">
      <c r="B52" s="195"/>
      <c r="C52" s="204"/>
      <c r="G52" t="str">
        <f t="shared" si="1"/>
        <v/>
      </c>
      <c r="H52" s="205"/>
      <c r="L52" s="204"/>
      <c r="M52" t="str">
        <f t="shared" si="2"/>
        <v/>
      </c>
      <c r="N52" s="198"/>
      <c r="R52" t="str">
        <f t="shared" si="3"/>
        <v/>
      </c>
      <c r="S52" s="195"/>
      <c r="T52" s="199"/>
      <c r="U52" s="199" t="str">
        <f>[2]서식선택_출력!B52</f>
        <v>F-048</v>
      </c>
      <c r="V52" s="199" t="str">
        <f>[2]서식선택_출력!C52</f>
        <v>교복 구매 안내(신청 수량 파악)</v>
      </c>
      <c r="W52" s="199"/>
      <c r="X52" s="195"/>
    </row>
    <row r="53" spans="2:24" x14ac:dyDescent="0.4">
      <c r="B53" s="195"/>
      <c r="C53" s="204"/>
      <c r="G53" t="str">
        <f t="shared" si="1"/>
        <v/>
      </c>
      <c r="H53" s="205"/>
      <c r="L53" s="204"/>
      <c r="M53" t="str">
        <f t="shared" si="2"/>
        <v/>
      </c>
      <c r="N53" s="198"/>
      <c r="R53" t="str">
        <f t="shared" si="3"/>
        <v/>
      </c>
      <c r="S53" s="195"/>
      <c r="T53" s="199"/>
      <c r="U53" s="199" t="str">
        <f>[2]서식선택_출력!B53</f>
        <v>F-049</v>
      </c>
      <c r="V53" s="199" t="str">
        <f>[2]서식선택_출력!C53</f>
        <v>만족도 설문조사 실시</v>
      </c>
      <c r="W53" s="199"/>
      <c r="X53" s="195"/>
    </row>
    <row r="54" spans="2:24" x14ac:dyDescent="0.4">
      <c r="T54" s="199"/>
      <c r="U54" s="199" t="str">
        <f>[2]서식선택_출력!B54</f>
        <v>F-050</v>
      </c>
      <c r="V54" s="199" t="str">
        <f>[2]서식선택_출력!C54</f>
        <v>만족도 조사 설문지</v>
      </c>
      <c r="W54" s="199"/>
    </row>
    <row r="55" spans="2:24" x14ac:dyDescent="0.4">
      <c r="T55" s="199"/>
      <c r="U55" s="199" t="str">
        <f>[2]서식선택_출력!B55</f>
        <v>F-051</v>
      </c>
      <c r="V55" s="199" t="str">
        <f>[2]서식선택_출력!C55</f>
        <v>만족도 설문조사 결과</v>
      </c>
      <c r="W55" s="199"/>
    </row>
    <row r="56" spans="2:24" x14ac:dyDescent="0.4">
      <c r="B56" s="1" t="s">
        <v>71</v>
      </c>
      <c r="T56" s="199"/>
      <c r="U56" s="199" t="str">
        <f>[2]서식선택_출력!B56</f>
        <v>F-052</v>
      </c>
      <c r="V56" s="199" t="str">
        <f>[2]서식선택_출력!C56</f>
        <v>만족도 조사 설문 결과 서식</v>
      </c>
      <c r="W56" s="199"/>
    </row>
    <row r="57" spans="2:24" x14ac:dyDescent="0.4">
      <c r="B57" s="1" t="s">
        <v>72</v>
      </c>
      <c r="C57" s="1" t="s">
        <v>73</v>
      </c>
    </row>
    <row r="58" spans="2:24" x14ac:dyDescent="0.4">
      <c r="B58" s="195"/>
    </row>
    <row r="59" spans="2:24" x14ac:dyDescent="0.4">
      <c r="B59" s="195"/>
    </row>
    <row r="60" spans="2:24" x14ac:dyDescent="0.4">
      <c r="B60" s="195"/>
    </row>
    <row r="61" spans="2:24" x14ac:dyDescent="0.4">
      <c r="B61" s="195"/>
    </row>
    <row r="62" spans="2:24" x14ac:dyDescent="0.4">
      <c r="B62" s="195"/>
    </row>
    <row r="63" spans="2:24" x14ac:dyDescent="0.4">
      <c r="B63" s="195"/>
    </row>
    <row r="64" spans="2:24" x14ac:dyDescent="0.4">
      <c r="B64" s="195"/>
    </row>
    <row r="65" spans="1:24" x14ac:dyDescent="0.4">
      <c r="B65" s="195"/>
    </row>
    <row r="66" spans="1:24" x14ac:dyDescent="0.4">
      <c r="B66" s="195"/>
    </row>
    <row r="67" spans="1:24" x14ac:dyDescent="0.4">
      <c r="B67" s="195"/>
    </row>
    <row r="70" spans="1:24" x14ac:dyDescent="0.4">
      <c r="B70" s="1" t="s">
        <v>74</v>
      </c>
    </row>
    <row r="71" spans="1:24" x14ac:dyDescent="0.4">
      <c r="A71" s="46"/>
      <c r="B71" s="53" t="s">
        <v>75</v>
      </c>
      <c r="C71" s="53" t="s">
        <v>76</v>
      </c>
      <c r="D71" s="53" t="s">
        <v>77</v>
      </c>
      <c r="E71" s="53" t="s">
        <v>78</v>
      </c>
      <c r="F71" s="46"/>
      <c r="G71" s="46"/>
      <c r="H71" s="46"/>
      <c r="I71" s="46"/>
      <c r="J71" s="46"/>
      <c r="K71" s="46"/>
      <c r="L71" s="46"/>
      <c r="M71" s="46"/>
      <c r="N71" s="46"/>
      <c r="O71" s="46"/>
      <c r="P71" s="46"/>
      <c r="Q71" s="46"/>
      <c r="R71" s="46"/>
      <c r="S71" s="46"/>
      <c r="T71" s="46"/>
      <c r="U71" s="46"/>
      <c r="V71" s="46"/>
      <c r="W71" s="46"/>
      <c r="X71" s="46"/>
    </row>
    <row r="72" spans="1:24" x14ac:dyDescent="0.4">
      <c r="A72" s="46"/>
      <c r="B72" s="54"/>
      <c r="C72" s="56"/>
      <c r="D72" s="46"/>
      <c r="E72" s="46" t="str">
        <f t="shared" ref="E72:E81" si="4">IF(AND(B72&lt;&gt;"",C72&lt;&gt;"",D72&lt;&gt;""),IF(AND(ISNUMBER(C72),ISNUMBER(D72),C72&gt;=0,D72&gt;=0,D72&lt;=C72),"정상","점수/배점 확인"),"")</f>
        <v/>
      </c>
      <c r="F72" s="46"/>
      <c r="G72" s="46"/>
      <c r="H72" s="46"/>
      <c r="I72" s="46"/>
      <c r="J72" s="46"/>
      <c r="K72" s="46"/>
      <c r="L72" s="46"/>
      <c r="M72" s="46"/>
      <c r="N72" s="46"/>
      <c r="O72" s="46"/>
      <c r="P72" s="46"/>
      <c r="Q72" s="46"/>
      <c r="R72" s="46"/>
      <c r="S72" s="46"/>
      <c r="T72" s="46"/>
      <c r="U72" s="46"/>
      <c r="V72" s="46"/>
      <c r="W72" s="46"/>
      <c r="X72" s="46"/>
    </row>
    <row r="73" spans="1:24" x14ac:dyDescent="0.4">
      <c r="A73" s="46"/>
      <c r="B73" s="54"/>
      <c r="C73" s="56"/>
      <c r="D73" s="46"/>
      <c r="E73" s="46" t="str">
        <f t="shared" si="4"/>
        <v/>
      </c>
      <c r="F73" s="46"/>
      <c r="G73" s="46"/>
      <c r="H73" s="46"/>
      <c r="I73" s="46"/>
      <c r="J73" s="46"/>
      <c r="K73" s="46"/>
      <c r="L73" s="46"/>
      <c r="M73" s="46"/>
      <c r="N73" s="46"/>
      <c r="O73" s="46"/>
      <c r="P73" s="46"/>
      <c r="Q73" s="46"/>
      <c r="R73" s="46"/>
      <c r="S73" s="46"/>
      <c r="T73" s="46"/>
      <c r="U73" s="46"/>
      <c r="V73" s="46"/>
      <c r="W73" s="46"/>
      <c r="X73" s="46"/>
    </row>
    <row r="74" spans="1:24" x14ac:dyDescent="0.4">
      <c r="A74" s="46"/>
      <c r="B74" s="54"/>
      <c r="C74" s="56"/>
      <c r="D74" s="46"/>
      <c r="E74" s="46" t="str">
        <f t="shared" si="4"/>
        <v/>
      </c>
      <c r="F74" s="46"/>
      <c r="G74" s="46"/>
      <c r="H74" s="46"/>
      <c r="I74" s="46"/>
      <c r="J74" s="46"/>
      <c r="K74" s="46"/>
      <c r="L74" s="46"/>
      <c r="M74" s="46"/>
      <c r="N74" s="46"/>
      <c r="O74" s="46"/>
      <c r="P74" s="46"/>
      <c r="Q74" s="46"/>
      <c r="R74" s="46"/>
      <c r="S74" s="46"/>
      <c r="T74" s="46"/>
      <c r="U74" s="46"/>
      <c r="V74" s="46"/>
      <c r="W74" s="46"/>
      <c r="X74" s="46"/>
    </row>
    <row r="75" spans="1:24" x14ac:dyDescent="0.4">
      <c r="A75" s="46"/>
      <c r="B75" s="54"/>
      <c r="C75" s="56"/>
      <c r="D75" s="46"/>
      <c r="E75" s="46" t="str">
        <f t="shared" si="4"/>
        <v/>
      </c>
      <c r="F75" s="46"/>
      <c r="G75" s="46"/>
      <c r="H75" s="46"/>
      <c r="I75" s="46"/>
      <c r="J75" s="46"/>
      <c r="K75" s="46"/>
      <c r="L75" s="46"/>
      <c r="M75" s="46"/>
      <c r="N75" s="46"/>
      <c r="O75" s="46"/>
      <c r="P75" s="46"/>
      <c r="Q75" s="46"/>
      <c r="R75" s="46"/>
      <c r="S75" s="46"/>
      <c r="T75" s="46"/>
      <c r="U75" s="46"/>
      <c r="V75" s="46"/>
      <c r="W75" s="46"/>
      <c r="X75" s="46"/>
    </row>
    <row r="76" spans="1:24" x14ac:dyDescent="0.4">
      <c r="A76" s="46"/>
      <c r="B76" s="54"/>
      <c r="C76" s="56"/>
      <c r="D76" s="46"/>
      <c r="E76" s="46" t="str">
        <f t="shared" si="4"/>
        <v/>
      </c>
      <c r="F76" s="46"/>
      <c r="G76" s="46"/>
      <c r="H76" s="46"/>
      <c r="I76" s="46"/>
      <c r="J76" s="46"/>
      <c r="K76" s="46"/>
      <c r="L76" s="46"/>
      <c r="M76" s="46"/>
      <c r="N76" s="46"/>
      <c r="O76" s="46"/>
      <c r="P76" s="46"/>
      <c r="Q76" s="46"/>
      <c r="R76" s="46"/>
      <c r="S76" s="46"/>
      <c r="T76" s="46"/>
      <c r="U76" s="46"/>
      <c r="V76" s="46"/>
      <c r="W76" s="46"/>
      <c r="X76" s="46"/>
    </row>
    <row r="77" spans="1:24" x14ac:dyDescent="0.4">
      <c r="A77" s="46"/>
      <c r="B77" s="54"/>
      <c r="C77" s="56"/>
      <c r="D77" s="46"/>
      <c r="E77" s="46" t="str">
        <f t="shared" si="4"/>
        <v/>
      </c>
      <c r="F77" s="46"/>
      <c r="G77" s="46"/>
      <c r="H77" s="46"/>
      <c r="I77" s="46"/>
      <c r="J77" s="46"/>
      <c r="K77" s="46"/>
      <c r="L77" s="46"/>
      <c r="M77" s="46"/>
      <c r="N77" s="46"/>
      <c r="O77" s="46"/>
      <c r="P77" s="46"/>
      <c r="Q77" s="46"/>
      <c r="R77" s="46"/>
      <c r="S77" s="46"/>
      <c r="T77" s="46"/>
      <c r="U77" s="46"/>
      <c r="V77" s="46"/>
      <c r="W77" s="46"/>
      <c r="X77" s="46"/>
    </row>
    <row r="78" spans="1:24" x14ac:dyDescent="0.4">
      <c r="A78" s="46"/>
      <c r="B78" s="54"/>
      <c r="C78" s="56"/>
      <c r="D78" s="46"/>
      <c r="E78" s="46" t="str">
        <f t="shared" si="4"/>
        <v/>
      </c>
      <c r="F78" s="46"/>
      <c r="G78" s="46"/>
      <c r="H78" s="46"/>
      <c r="I78" s="46"/>
      <c r="J78" s="46"/>
      <c r="K78" s="46"/>
      <c r="L78" s="46"/>
      <c r="M78" s="46"/>
      <c r="N78" s="46"/>
      <c r="O78" s="46"/>
      <c r="P78" s="46"/>
      <c r="Q78" s="46"/>
      <c r="R78" s="46"/>
      <c r="S78" s="46"/>
      <c r="T78" s="46"/>
      <c r="U78" s="46"/>
      <c r="V78" s="46"/>
      <c r="W78" s="46"/>
      <c r="X78" s="46"/>
    </row>
    <row r="79" spans="1:24" x14ac:dyDescent="0.4">
      <c r="A79" s="46"/>
      <c r="B79" s="54"/>
      <c r="C79" s="56"/>
      <c r="D79" s="46"/>
      <c r="E79" s="46" t="str">
        <f t="shared" si="4"/>
        <v/>
      </c>
      <c r="F79" s="46"/>
      <c r="G79" s="46"/>
      <c r="H79" s="46"/>
      <c r="I79" s="46"/>
      <c r="J79" s="46"/>
      <c r="K79" s="46"/>
      <c r="L79" s="46"/>
      <c r="M79" s="46"/>
      <c r="N79" s="46"/>
      <c r="O79" s="46"/>
      <c r="P79" s="46"/>
      <c r="Q79" s="46"/>
      <c r="R79" s="46"/>
      <c r="S79" s="46"/>
      <c r="T79" s="46"/>
      <c r="U79" s="46"/>
      <c r="V79" s="46"/>
      <c r="W79" s="46"/>
      <c r="X79" s="46"/>
    </row>
    <row r="80" spans="1:24" x14ac:dyDescent="0.4">
      <c r="A80" s="46"/>
      <c r="B80" s="54"/>
      <c r="C80" s="56"/>
      <c r="D80" s="46"/>
      <c r="E80" s="46" t="str">
        <f t="shared" si="4"/>
        <v/>
      </c>
      <c r="F80" s="46"/>
      <c r="G80" s="46"/>
      <c r="H80" s="46"/>
      <c r="I80" s="46"/>
      <c r="J80" s="46"/>
      <c r="K80" s="46"/>
      <c r="L80" s="46"/>
      <c r="M80" s="46"/>
      <c r="N80" s="46"/>
      <c r="O80" s="46"/>
      <c r="P80" s="46"/>
      <c r="Q80" s="46"/>
      <c r="R80" s="46"/>
      <c r="S80" s="46"/>
      <c r="T80" s="46"/>
      <c r="U80" s="46"/>
      <c r="V80" s="46"/>
      <c r="W80" s="46"/>
      <c r="X80" s="46"/>
    </row>
    <row r="81" spans="1:24" x14ac:dyDescent="0.4">
      <c r="A81" s="46"/>
      <c r="B81" s="54"/>
      <c r="C81" s="56"/>
      <c r="D81" s="46"/>
      <c r="E81" s="46" t="str">
        <f t="shared" si="4"/>
        <v/>
      </c>
      <c r="F81" s="46"/>
      <c r="G81" s="46"/>
      <c r="H81" s="46"/>
      <c r="I81" s="46"/>
      <c r="J81" s="46"/>
      <c r="K81" s="46"/>
      <c r="L81" s="46"/>
      <c r="M81" s="46"/>
      <c r="N81" s="46"/>
      <c r="O81" s="46"/>
      <c r="P81" s="46"/>
      <c r="Q81" s="46"/>
      <c r="R81" s="46"/>
      <c r="S81" s="46"/>
      <c r="T81" s="46"/>
      <c r="U81" s="46"/>
      <c r="V81" s="46"/>
      <c r="W81" s="46"/>
      <c r="X81" s="46"/>
    </row>
    <row r="82" spans="1:24" x14ac:dyDescent="0.4">
      <c r="A82" s="46"/>
      <c r="B82" s="53" t="s">
        <v>79</v>
      </c>
      <c r="C82" s="46"/>
      <c r="D82" s="57">
        <f>SUM(D72:D81)</f>
        <v>0</v>
      </c>
      <c r="E82" s="46"/>
      <c r="F82" s="46"/>
      <c r="G82" s="46"/>
      <c r="H82" s="46"/>
      <c r="I82" s="46"/>
      <c r="J82" s="46"/>
      <c r="K82" s="46"/>
      <c r="L82" s="46"/>
      <c r="M82" s="46"/>
      <c r="N82" s="46"/>
      <c r="O82" s="46"/>
      <c r="P82" s="46"/>
      <c r="Q82" s="46"/>
      <c r="R82" s="46"/>
      <c r="S82" s="46"/>
      <c r="T82" s="46"/>
      <c r="U82" s="46"/>
      <c r="V82" s="46"/>
      <c r="W82" s="46"/>
      <c r="X82" s="46"/>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893116FA-9DE8-40E7-A1CD-E4AD4515DA61}">
      <formula1>"탁월,우수,보통,미흡,불량"</formula1>
    </dataValidation>
    <dataValidation type="list" allowBlank="1" showInputMessage="1" showErrorMessage="1" sqref="C4" xr:uid="{E3D1C1B1-9C9B-43F9-965B-B4778414AAD8}">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157" r:id="rId112" name="Check Box 109">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158" r:id="rId113" name="Button 110">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159" r:id="rId114" name="Check Box 111">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160" r:id="rId115" name="Button 11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161" r:id="rId116" name="Check Box 11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162" r:id="rId117" name="Button 114">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163" r:id="rId118" name="Check Box 115">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164" r:id="rId119" name="Button 116">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165" r:id="rId120" name="Check Box 117">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166" r:id="rId121" name="Button 118">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167" r:id="rId122" name="Check Box 119">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168" r:id="rId123" name="Button 120">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169" r:id="rId124" name="Check Box 121">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170" r:id="rId125" name="Button 122">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171" r:id="rId126" name="Check Box 123">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172" r:id="rId127" name="Button 124">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173" r:id="rId128" name="Check Box 125">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174" r:id="rId129" name="Button 126">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175" r:id="rId130" name="Check Box 127">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176" r:id="rId131" name="Button 128">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177" r:id="rId132" name="Check Box 129">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178" r:id="rId133" name="Button 130">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179" r:id="rId134" name="Check Box 131">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180" r:id="rId135" name="Button 13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181" r:id="rId136" name="Check Box 13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182" r:id="rId137" name="Check Box 13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183" r:id="rId138" name="Button 135">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184" r:id="rId139" name="Check Box 136">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185" r:id="rId140" name="Button 137">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186" r:id="rId141" name="Check Box 138">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187" r:id="rId142" name="Button 139">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188" r:id="rId143" name="Check Box 140">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189" r:id="rId144" name="Button 141">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190" r:id="rId145" name="Check Box 142">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191" r:id="rId146" name="Button 143">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192" r:id="rId147" name="Check Box 144">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193" r:id="rId148" name="Button 145">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194" r:id="rId149" name="Check Box 146">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195" r:id="rId150" name="Button 147">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196" r:id="rId151" name="Check Box 148">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197" r:id="rId152" name="Button 149">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198" r:id="rId153" name="Check Box 150">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99" r:id="rId154" name="Button 151">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00" r:id="rId155" name="Check Box 152">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01" r:id="rId156" name="Button 15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02" r:id="rId157" name="Check Box 15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03" r:id="rId158" name="Button 155">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204" r:id="rId159" name="Check Box 156">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205" r:id="rId160" name="Button 157">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206" r:id="rId161" name="Check Box 158">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207" r:id="rId162" name="Check Box 159">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208" r:id="rId163" name="Button 160">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209" r:id="rId164" name="Check Box 161">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210" r:id="rId165" name="Check Box 162">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211" r:id="rId166" name="Button 163">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212" r:id="rId167" name="Check Box 164">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213" r:id="rId168" name="Button 165">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214" r:id="rId169" name="Check Box 166">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215" r:id="rId170" name="Button 167">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216" r:id="rId171" name="Check Box 168">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217" r:id="rId172" name="Button 169">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218" r:id="rId173" name="Check Box 170">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219" r:id="rId174" name="Button 171">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220" r:id="rId175" name="Check Box 172">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221" r:id="rId176" name="Button 173">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222" r:id="rId177" name="Check Box 174">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223" r:id="rId178" name="Button 17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224" r:id="rId179" name="Check Box 17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225" r:id="rId180" name="Button 177">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226" r:id="rId181" name="Check Box 178">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227" r:id="rId182" name="Button 179">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228" r:id="rId183" name="Check Box 180">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229" r:id="rId184" name="Button 181">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230" r:id="rId185" name="Check Box 182">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231" r:id="rId186" name="Button 183">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232" r:id="rId187" name="Check Box 184">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233" r:id="rId188" name="Button 185">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234" r:id="rId189" name="Check Box 186">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235" r:id="rId190" name="Button 187">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236" r:id="rId191" name="Check Box 188">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237" r:id="rId192" name="Button 189">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238" r:id="rId193" name="Check Box 190">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239" r:id="rId194" name="Button 191">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240" r:id="rId195" name="Check Box 192">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241" r:id="rId196" name="Button 193">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242" r:id="rId197" name="Check Box 194">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243" r:id="rId198" name="Button 19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244" r:id="rId199" name="Check Box 19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245" r:id="rId200" name="Button 197">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246" r:id="rId201" name="Check Box 198">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247" r:id="rId202" name="Button 199">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248" r:id="rId203" name="Check Box 200">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249" r:id="rId204" name="Button 201">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250" r:id="rId205" name="Check Box 202">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251" r:id="rId206" name="Button 203">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252" r:id="rId207" name="Check Box 204">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253" r:id="rId208" name="Button 205">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254" r:id="rId209" name="Check Box 206">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255" r:id="rId210" name="Check Box 207">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256" r:id="rId211" name="Check Box 208">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257" r:id="rId212" name="Check Box 209">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258" r:id="rId213" name="Button 210">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259" r:id="rId214" name="Check Box 211">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260" r:id="rId215" name="Button 212">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261" r:id="rId216" name="Check Box 213">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262" r:id="rId217" name="Button 214">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263" r:id="rId218" name="Check Box 215">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264" r:id="rId219" name="Button 21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265" r:id="rId220" name="Check Box 21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266" r:id="rId221" name="Button 218">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267" r:id="rId222" name="Check Box 219">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268" r:id="rId223" name="Button 220">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269" r:id="rId224" name="Check Box 221">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270" r:id="rId225" name="Button 222">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271" r:id="rId226" name="Check Box 223">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272" r:id="rId227" name="Button 224">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273" r:id="rId228" name="Check Box 225">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274" r:id="rId229" name="Button 226">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275" r:id="rId230" name="Check Box 227">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276" r:id="rId231" name="Button 228">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277" r:id="rId232" name="Check Box 229">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278" r:id="rId233" name="Check Box 230">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279" r:id="rId234" name="Button 231">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280" r:id="rId235" name="Check Box 232">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281" r:id="rId236" name="Button 233">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282" r:id="rId237" name="Check Box 234">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283" r:id="rId238" name="Button 235">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284" r:id="rId239" name="Check Box 236">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285" r:id="rId240" name="Button 23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286" r:id="rId241" name="Check Box 23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287" r:id="rId242" name="Button 239">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288" r:id="rId243" name="Check Box 240">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289" r:id="rId244" name="Button 241">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290" r:id="rId245" name="Check Box 242">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291" r:id="rId246" name="Button 243">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292" r:id="rId247" name="Check Box 244">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293" r:id="rId248" name="Button 245">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294" r:id="rId249" name="Check Box 246">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295" r:id="rId250" name="Button 247">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96" r:id="rId251" name="Check Box 248">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97" r:id="rId252" name="Button 249">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98" r:id="rId253" name="Check Box 250">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99" r:id="rId254" name="Button 251">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300" r:id="rId255" name="Check Box 252">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301" r:id="rId256" name="Button 253">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302" r:id="rId257" name="Check Box 254">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303" r:id="rId258" name="Check Box 255">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304" r:id="rId259" name="Button 256">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305" r:id="rId260" name="Check Box 257">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306" r:id="rId261" name="Check Box 258">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307" r:id="rId262" name="Button 25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308" r:id="rId263" name="Check Box 26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309" r:id="rId264" name="Button 261">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310" r:id="rId265" name="Check Box 262">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311" r:id="rId266" name="Button 263">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312" r:id="rId267" name="Check Box 264">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313" r:id="rId268" name="Button 265">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314" r:id="rId269" name="Check Box 266">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315" r:id="rId270" name="Button 267">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316" r:id="rId271" name="Check Box 268">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317" r:id="rId272" name="Button 269">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318" r:id="rId273" name="Check Box 270">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319" r:id="rId274" name="Button 271">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320" r:id="rId275" name="Check Box 272">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321" r:id="rId276" name="Button 273">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322" r:id="rId277" name="Check Box 274">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323" r:id="rId278" name="Button 275">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324" r:id="rId279" name="Check Box 276">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325" r:id="rId280" name="Button 277">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326" r:id="rId281" name="Check Box 278">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327" r:id="rId282" name="Button 27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328" r:id="rId283" name="Check Box 28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329" r:id="rId284" name="Button 281">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330" r:id="rId285" name="Check Box 282">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331" r:id="rId286" name="Button 283">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332" r:id="rId287" name="Check Box 284">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333" r:id="rId288" name="Button 285">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334" r:id="rId289" name="Check Box 286">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335" r:id="rId290" name="Button 287">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336" r:id="rId291" name="Check Box 288">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337" r:id="rId292" name="Button 289">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338" r:id="rId293" name="Check Box 290">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339" r:id="rId294" name="Button 291">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340" r:id="rId295" name="Check Box 292">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341" r:id="rId296" name="Button 293">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342" r:id="rId297" name="Check Box 294">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343" r:id="rId298" name="Button 295">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344" r:id="rId299" name="Check Box 296">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345" r:id="rId300" name="Button 297">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346" r:id="rId301" name="Check Box 298">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347" r:id="rId302" name="Button 29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348" r:id="rId303" name="Check Box 30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349" r:id="rId304" name="Button 301">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350" r:id="rId305" name="Check Box 302">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351" r:id="rId306" name="Check Box 303">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7F159F9-FAA8-4B99-B7BB-16E447BBBE70}">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B173F-ACBB-4067-A65E-3C3526968CE2}">
  <sheetPr codeName="Sheet3">
    <pageSetUpPr fitToPage="1"/>
  </sheetPr>
  <dimension ref="A1:E10"/>
  <sheetViews>
    <sheetView zoomScale="70" zoomScaleNormal="70" workbookViewId="0">
      <selection activeCell="K1" sqref="K1"/>
    </sheetView>
  </sheetViews>
  <sheetFormatPr defaultRowHeight="17.399999999999999" x14ac:dyDescent="0.4"/>
  <cols>
    <col min="1" max="1" width="32.69921875" customWidth="1"/>
    <col min="2" max="2" width="28.69921875" customWidth="1"/>
    <col min="3" max="3" width="62.69921875" customWidth="1"/>
  </cols>
  <sheetData>
    <row r="1" spans="1:5" ht="280.05" customHeight="1" x14ac:dyDescent="0.4">
      <c r="A1" s="46" t="s">
        <v>3273</v>
      </c>
      <c r="B1" s="46"/>
      <c r="C1" s="46"/>
      <c r="D1" s="46"/>
      <c r="E1" s="46"/>
    </row>
    <row r="2" spans="1:5" ht="270" customHeight="1" x14ac:dyDescent="0.4">
      <c r="A2" s="46"/>
      <c r="B2" s="46"/>
      <c r="C2" s="46"/>
      <c r="D2" s="46"/>
      <c r="E2" s="46"/>
    </row>
    <row r="3" spans="1:5" ht="15" hidden="1" customHeight="1" x14ac:dyDescent="0.4">
      <c r="A3" s="81"/>
      <c r="B3" s="82"/>
      <c r="C3" s="82"/>
      <c r="D3" s="82"/>
      <c r="E3" s="82"/>
    </row>
    <row r="4" spans="1:5" hidden="1" x14ac:dyDescent="0.4">
      <c r="A4" s="58" t="s">
        <v>3274</v>
      </c>
      <c r="B4" s="58" t="s">
        <v>3275</v>
      </c>
      <c r="C4" s="58" t="s">
        <v>3276</v>
      </c>
      <c r="D4" s="46"/>
      <c r="E4" s="46"/>
    </row>
    <row r="5" spans="1:5" ht="42" hidden="1" customHeight="1" x14ac:dyDescent="0.4">
      <c r="A5" s="21" t="s">
        <v>3277</v>
      </c>
      <c r="B5" s="23" t="s">
        <v>3283</v>
      </c>
      <c r="C5" s="22" t="s">
        <v>3281</v>
      </c>
      <c r="D5" s="46"/>
      <c r="E5" s="46"/>
    </row>
    <row r="6" spans="1:5" ht="34.049999999999997" hidden="1" customHeight="1" x14ac:dyDescent="0.4">
      <c r="A6" s="21" t="s">
        <v>3278</v>
      </c>
      <c r="B6" s="21" t="s">
        <v>3280</v>
      </c>
      <c r="C6" s="22" t="str">
        <f>IF(B5="2단계 입찰(규격·가격 동시)","규격·가격 동시입찰: 규격(적격) 심사 후 가격 개찰",IF(OR(B5="1인견적 수의계약",B5="2인견적 수의계약"),"견적서와 수의계약 사유를 확인",IF(B5="일반경쟁입찰","공고·입찰·개찰·계약 절차를 확인","")))</f>
        <v>견적서와 수의계약 사유를 확인</v>
      </c>
      <c r="D6" s="46"/>
      <c r="E6" s="46"/>
    </row>
    <row r="7" spans="1:5" hidden="1" x14ac:dyDescent="0.4">
      <c r="A7" s="21" t="s">
        <v>3279</v>
      </c>
      <c r="B7" s="21" t="str">
        <f>IF(B5&lt;&gt;"",B5,"")</f>
        <v>1인견적 수의계약</v>
      </c>
      <c r="C7" s="22" t="str">
        <f>IF(B7&lt;&gt;"","현재 기초자료(B-03): "&amp;B7,"아직 선택하지 않았습니다")</f>
        <v>현재 기초자료(B-03): 1인견적 수의계약</v>
      </c>
      <c r="D7" s="46"/>
      <c r="E7" s="46"/>
    </row>
    <row r="8" spans="1:5" hidden="1" x14ac:dyDescent="0.4">
      <c r="A8" s="46"/>
      <c r="B8" s="46"/>
      <c r="C8" s="46"/>
      <c r="D8" s="46"/>
      <c r="E8" s="46"/>
    </row>
    <row r="9" spans="1:5" hidden="1" x14ac:dyDescent="0.4">
      <c r="A9" s="46"/>
      <c r="B9" s="46"/>
      <c r="C9" s="46"/>
      <c r="D9" s="46"/>
      <c r="E9" s="46"/>
    </row>
    <row r="10" spans="1:5" hidden="1" x14ac:dyDescent="0.4">
      <c r="A10" s="46"/>
      <c r="B10" s="46"/>
      <c r="C10" s="46"/>
      <c r="D10" s="46"/>
      <c r="E10" s="46"/>
    </row>
  </sheetData>
  <mergeCells count="1">
    <mergeCell ref="A3:E3"/>
  </mergeCells>
  <phoneticPr fontId="6" type="noConversion"/>
  <dataValidations count="1">
    <dataValidation type="list" allowBlank="1" showInputMessage="1" showErrorMessage="1" sqref="B5" xr:uid="{D614218A-990B-42C0-9272-5B1B5345671E}">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이동_기초자료입력">
              <controlPr defaultSize="0" print="0" autoFill="0" autoPict="0" macro="이동_기초자료입력">
                <anchor moveWithCells="1" sizeWithCells="1">
                  <from>
                    <xdr:col>1</xdr:col>
                    <xdr:colOff>1798320</xdr:colOff>
                    <xdr:row>0</xdr:row>
                    <xdr:rowOff>403860</xdr:rowOff>
                  </from>
                  <to>
                    <xdr:col>2</xdr:col>
                    <xdr:colOff>1005840</xdr:colOff>
                    <xdr:row>0</xdr:row>
                    <xdr:rowOff>685800</xdr:rowOff>
                  </to>
                </anchor>
              </controlPr>
            </control>
          </mc:Choice>
        </mc:AlternateContent>
        <mc:AlternateContent xmlns:mc="http://schemas.openxmlformats.org/markup-compatibility/2006">
          <mc:Choice Requires="x14">
            <control shapeId="3074" r:id="rId5" name="btn이동_서식선택출력">
              <controlPr defaultSize="0" print="0" autoFill="0" autoPict="0" macro="이동_서식선택출력">
                <anchor moveWithCells="1" sizeWithCells="1">
                  <from>
                    <xdr:col>2</xdr:col>
                    <xdr:colOff>1112520</xdr:colOff>
                    <xdr:row>0</xdr:row>
                    <xdr:rowOff>403860</xdr:rowOff>
                  </from>
                  <to>
                    <xdr:col>2</xdr:col>
                    <xdr:colOff>2506980</xdr:colOff>
                    <xdr:row>0</xdr:row>
                    <xdr:rowOff>685800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BFFEC-CAA7-45DF-B1A5-0A7D20D9B2D9}">
  <sheetPr codeName="Sheet4"/>
  <dimension ref="A1:D13"/>
  <sheetViews>
    <sheetView workbookViewId="0"/>
  </sheetViews>
  <sheetFormatPr defaultRowHeight="17.399999999999999" x14ac:dyDescent="0.4"/>
  <cols>
    <col min="1" max="1" width="22.69921875" customWidth="1"/>
    <col min="2" max="2" width="52.69921875" customWidth="1"/>
    <col min="3" max="3" width="30.69921875" customWidth="1"/>
    <col min="4" max="4" width="14.69921875" customWidth="1"/>
  </cols>
  <sheetData>
    <row r="1" spans="1:4" ht="20.399999999999999" x14ac:dyDescent="0.4">
      <c r="A1" s="59" t="s">
        <v>3242</v>
      </c>
      <c r="B1" s="46"/>
      <c r="C1" s="46"/>
      <c r="D1" s="46"/>
    </row>
    <row r="2" spans="1:4" x14ac:dyDescent="0.4">
      <c r="A2" s="46" t="s">
        <v>3243</v>
      </c>
      <c r="B2" s="46"/>
      <c r="C2" s="46"/>
      <c r="D2" s="46"/>
    </row>
    <row r="3" spans="1:4" x14ac:dyDescent="0.4">
      <c r="A3" s="46"/>
      <c r="B3" s="46"/>
      <c r="C3" s="46"/>
      <c r="D3" s="46"/>
    </row>
    <row r="4" spans="1:4" x14ac:dyDescent="0.4">
      <c r="A4" s="4" t="s">
        <v>3244</v>
      </c>
      <c r="B4" s="4" t="s">
        <v>3245</v>
      </c>
      <c r="C4" s="4" t="s">
        <v>3246</v>
      </c>
      <c r="D4" s="4" t="s">
        <v>3247</v>
      </c>
    </row>
    <row r="5" spans="1:4" x14ac:dyDescent="0.4">
      <c r="A5" s="20" t="s">
        <v>3248</v>
      </c>
      <c r="B5" s="22" t="s">
        <v>3249</v>
      </c>
      <c r="C5" s="22" t="s">
        <v>3250</v>
      </c>
      <c r="D5" s="20" t="s">
        <v>131</v>
      </c>
    </row>
    <row r="6" spans="1:4" x14ac:dyDescent="0.4">
      <c r="A6" s="20" t="s">
        <v>3251</v>
      </c>
      <c r="B6" s="22" t="s">
        <v>3252</v>
      </c>
      <c r="C6" s="22" t="s">
        <v>148</v>
      </c>
      <c r="D6" s="20" t="s">
        <v>148</v>
      </c>
    </row>
    <row r="7" spans="1:4" x14ac:dyDescent="0.4">
      <c r="A7" s="20" t="s">
        <v>3253</v>
      </c>
      <c r="B7" s="22" t="s">
        <v>3254</v>
      </c>
      <c r="C7" s="22" t="s">
        <v>3255</v>
      </c>
      <c r="D7" s="20" t="s">
        <v>151</v>
      </c>
    </row>
    <row r="8" spans="1:4" x14ac:dyDescent="0.4">
      <c r="A8" s="20" t="s">
        <v>3256</v>
      </c>
      <c r="B8" s="22" t="s">
        <v>3257</v>
      </c>
      <c r="C8" s="22" t="s">
        <v>3258</v>
      </c>
      <c r="D8" s="20" t="s">
        <v>164</v>
      </c>
    </row>
    <row r="9" spans="1:4" x14ac:dyDescent="0.4">
      <c r="A9" s="20" t="s">
        <v>3259</v>
      </c>
      <c r="B9" s="22" t="s">
        <v>3260</v>
      </c>
      <c r="C9" s="22" t="s">
        <v>3261</v>
      </c>
      <c r="D9" s="20" t="s">
        <v>184</v>
      </c>
    </row>
    <row r="10" spans="1:4" x14ac:dyDescent="0.4">
      <c r="A10" s="20" t="s">
        <v>3262</v>
      </c>
      <c r="B10" s="22" t="s">
        <v>3263</v>
      </c>
      <c r="C10" s="22" t="s">
        <v>3264</v>
      </c>
      <c r="D10" s="20" t="s">
        <v>174</v>
      </c>
    </row>
    <row r="11" spans="1:4" x14ac:dyDescent="0.4">
      <c r="A11" s="20" t="s">
        <v>3265</v>
      </c>
      <c r="B11" s="22" t="s">
        <v>3266</v>
      </c>
      <c r="C11" s="22" t="s">
        <v>3267</v>
      </c>
      <c r="D11" s="20" t="s">
        <v>254</v>
      </c>
    </row>
    <row r="12" spans="1:4" x14ac:dyDescent="0.4">
      <c r="A12" s="20" t="s">
        <v>3268</v>
      </c>
      <c r="B12" s="22" t="s">
        <v>3269</v>
      </c>
      <c r="C12" s="22" t="s">
        <v>261</v>
      </c>
      <c r="D12" s="20" t="s">
        <v>261</v>
      </c>
    </row>
    <row r="13" spans="1:4" x14ac:dyDescent="0.4">
      <c r="A13" s="20" t="s">
        <v>3270</v>
      </c>
      <c r="B13" s="22" t="s">
        <v>3271</v>
      </c>
      <c r="C13" s="22" t="s">
        <v>3272</v>
      </c>
      <c r="D13" s="20" t="s">
        <v>264</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BF4B6-1267-4597-96C5-397C583A4124}">
  <sheetPr codeName="Sheet5"/>
  <dimension ref="A1:J56"/>
  <sheetViews>
    <sheetView tabSelected="1" topLeftCell="B1" workbookViewId="0"/>
  </sheetViews>
  <sheetFormatPr defaultRowHeight="17.399999999999999" x14ac:dyDescent="0.4"/>
  <cols>
    <col min="1" max="1" width="0" hidden="1" customWidth="1"/>
    <col min="2" max="2" width="10.69921875" customWidth="1"/>
    <col min="3" max="3" width="32.69921875" customWidth="1"/>
    <col min="4" max="5" width="10.69921875" customWidth="1"/>
    <col min="6" max="6" width="26.69921875" customWidth="1"/>
    <col min="7" max="10" width="11.69921875" customWidth="1"/>
  </cols>
  <sheetData>
    <row r="1" spans="1:10" ht="20.399999999999999" x14ac:dyDescent="0.4">
      <c r="A1" s="59" t="s">
        <v>122</v>
      </c>
      <c r="B1" s="83"/>
      <c r="C1" s="83"/>
      <c r="D1" s="83"/>
      <c r="E1" s="83"/>
      <c r="F1" s="83"/>
      <c r="G1" s="46"/>
      <c r="H1" s="46"/>
      <c r="I1" s="46"/>
      <c r="J1" s="46"/>
    </row>
    <row r="2" spans="1:10" x14ac:dyDescent="0.4">
      <c r="A2" s="46" t="s">
        <v>123</v>
      </c>
      <c r="B2" s="83"/>
      <c r="C2" s="83"/>
      <c r="D2" s="83"/>
      <c r="E2" s="83"/>
      <c r="F2" s="83"/>
      <c r="G2" s="46"/>
      <c r="H2" s="46"/>
      <c r="I2" s="46"/>
      <c r="J2" s="46"/>
    </row>
    <row r="3" spans="1:10" x14ac:dyDescent="0.4">
      <c r="A3" s="46"/>
      <c r="B3" s="26"/>
      <c r="C3" s="46"/>
      <c r="D3" s="26"/>
      <c r="E3" s="26"/>
      <c r="F3" s="46"/>
      <c r="G3" s="46"/>
      <c r="H3" s="46"/>
      <c r="I3" s="46"/>
      <c r="J3" s="46"/>
    </row>
    <row r="4" spans="1:10" x14ac:dyDescent="0.4">
      <c r="A4" s="28" t="s">
        <v>81</v>
      </c>
      <c r="B4" s="28" t="s">
        <v>82</v>
      </c>
      <c r="C4" s="28" t="s">
        <v>83</v>
      </c>
      <c r="D4" s="28" t="s">
        <v>124</v>
      </c>
      <c r="E4" s="28" t="s">
        <v>125</v>
      </c>
      <c r="F4" s="28" t="s">
        <v>126</v>
      </c>
      <c r="G4" s="28" t="s">
        <v>127</v>
      </c>
      <c r="H4" s="28" t="s">
        <v>128</v>
      </c>
      <c r="I4" s="28" t="s">
        <v>129</v>
      </c>
      <c r="J4" s="28" t="s">
        <v>130</v>
      </c>
    </row>
    <row r="5" spans="1:10" ht="18" customHeight="1" x14ac:dyDescent="0.4">
      <c r="A5" s="2" t="b">
        <v>0</v>
      </c>
      <c r="B5" s="2" t="s">
        <v>131</v>
      </c>
      <c r="C5" s="55" t="s">
        <v>132</v>
      </c>
      <c r="D5" s="2" t="s">
        <v>133</v>
      </c>
      <c r="E5" s="2" t="s">
        <v>134</v>
      </c>
      <c r="F5" s="55" t="s">
        <v>135</v>
      </c>
      <c r="G5" s="55"/>
      <c r="H5" s="55"/>
      <c r="I5" s="55"/>
      <c r="J5" s="55"/>
    </row>
    <row r="6" spans="1:10" ht="18" customHeight="1" x14ac:dyDescent="0.4">
      <c r="A6" s="2" t="b">
        <v>0</v>
      </c>
      <c r="B6" s="2" t="s">
        <v>136</v>
      </c>
      <c r="C6" s="55" t="s">
        <v>137</v>
      </c>
      <c r="D6" s="2" t="s">
        <v>133</v>
      </c>
      <c r="E6" s="2" t="s">
        <v>134</v>
      </c>
      <c r="F6" s="55" t="s">
        <v>138</v>
      </c>
      <c r="G6" s="55"/>
      <c r="H6" s="55"/>
      <c r="I6" s="55"/>
      <c r="J6" s="55"/>
    </row>
    <row r="7" spans="1:10" ht="18" customHeight="1" x14ac:dyDescent="0.4">
      <c r="A7" s="2" t="b">
        <v>0</v>
      </c>
      <c r="B7" s="2" t="s">
        <v>139</v>
      </c>
      <c r="C7" s="55" t="s">
        <v>140</v>
      </c>
      <c r="D7" s="2" t="s">
        <v>133</v>
      </c>
      <c r="E7" s="2" t="s">
        <v>134</v>
      </c>
      <c r="F7" s="55" t="s">
        <v>141</v>
      </c>
      <c r="G7" s="55"/>
      <c r="H7" s="55"/>
      <c r="I7" s="55"/>
      <c r="J7" s="55"/>
    </row>
    <row r="8" spans="1:10" ht="18" customHeight="1" x14ac:dyDescent="0.4">
      <c r="A8" s="2" t="b">
        <v>0</v>
      </c>
      <c r="B8" s="2" t="s">
        <v>142</v>
      </c>
      <c r="C8" s="55" t="s">
        <v>143</v>
      </c>
      <c r="D8" s="2" t="s">
        <v>133</v>
      </c>
      <c r="E8" s="2" t="s">
        <v>134</v>
      </c>
      <c r="F8" s="55" t="s">
        <v>144</v>
      </c>
      <c r="G8" s="55"/>
      <c r="H8" s="55"/>
      <c r="I8" s="55"/>
      <c r="J8" s="55"/>
    </row>
    <row r="9" spans="1:10" ht="18" customHeight="1" x14ac:dyDescent="0.4">
      <c r="A9" s="2" t="b">
        <v>0</v>
      </c>
      <c r="B9" s="2" t="s">
        <v>145</v>
      </c>
      <c r="C9" s="55" t="s">
        <v>146</v>
      </c>
      <c r="D9" s="2" t="s">
        <v>133</v>
      </c>
      <c r="E9" s="2" t="s">
        <v>134</v>
      </c>
      <c r="F9" s="55" t="s">
        <v>147</v>
      </c>
      <c r="G9" s="55"/>
      <c r="H9" s="55"/>
      <c r="I9" s="55"/>
      <c r="J9" s="55"/>
    </row>
    <row r="10" spans="1:10" ht="18" customHeight="1" x14ac:dyDescent="0.4">
      <c r="A10" s="2" t="b">
        <v>0</v>
      </c>
      <c r="B10" s="2" t="s">
        <v>148</v>
      </c>
      <c r="C10" s="55" t="s">
        <v>149</v>
      </c>
      <c r="D10" s="2" t="s">
        <v>133</v>
      </c>
      <c r="E10" s="2" t="s">
        <v>134</v>
      </c>
      <c r="F10" s="55" t="s">
        <v>150</v>
      </c>
      <c r="G10" s="55"/>
      <c r="H10" s="55"/>
      <c r="I10" s="55"/>
      <c r="J10" s="55"/>
    </row>
    <row r="11" spans="1:10" ht="18" customHeight="1" x14ac:dyDescent="0.4">
      <c r="A11" s="2" t="b">
        <v>0</v>
      </c>
      <c r="B11" s="2" t="s">
        <v>151</v>
      </c>
      <c r="C11" s="55" t="s">
        <v>152</v>
      </c>
      <c r="D11" s="2" t="s">
        <v>153</v>
      </c>
      <c r="E11" s="2" t="s">
        <v>134</v>
      </c>
      <c r="F11" s="55" t="s">
        <v>154</v>
      </c>
      <c r="G11" s="55"/>
      <c r="H11" s="55"/>
      <c r="I11" s="55"/>
      <c r="J11" s="55"/>
    </row>
    <row r="12" spans="1:10" ht="18" customHeight="1" x14ac:dyDescent="0.4">
      <c r="A12" s="2" t="b">
        <v>0</v>
      </c>
      <c r="B12" s="2" t="s">
        <v>155</v>
      </c>
      <c r="C12" s="55" t="s">
        <v>156</v>
      </c>
      <c r="D12" s="2" t="s">
        <v>153</v>
      </c>
      <c r="E12" s="2" t="s">
        <v>134</v>
      </c>
      <c r="F12" s="55" t="s">
        <v>157</v>
      </c>
      <c r="G12" s="55"/>
      <c r="H12" s="55"/>
      <c r="I12" s="55"/>
      <c r="J12" s="55"/>
    </row>
    <row r="13" spans="1:10" ht="18" customHeight="1" x14ac:dyDescent="0.4">
      <c r="A13" s="2" t="b">
        <v>0</v>
      </c>
      <c r="B13" s="2" t="s">
        <v>158</v>
      </c>
      <c r="C13" s="55" t="s">
        <v>159</v>
      </c>
      <c r="D13" s="2" t="s">
        <v>153</v>
      </c>
      <c r="E13" s="2" t="s">
        <v>134</v>
      </c>
      <c r="F13" s="55" t="s">
        <v>160</v>
      </c>
      <c r="G13" s="55"/>
      <c r="H13" s="55"/>
      <c r="I13" s="55"/>
      <c r="J13" s="55"/>
    </row>
    <row r="14" spans="1:10" ht="18" customHeight="1" x14ac:dyDescent="0.4">
      <c r="A14" s="2" t="b">
        <v>0</v>
      </c>
      <c r="B14" s="2" t="s">
        <v>161</v>
      </c>
      <c r="C14" s="55" t="s">
        <v>162</v>
      </c>
      <c r="D14" s="2" t="s">
        <v>153</v>
      </c>
      <c r="E14" s="2" t="s">
        <v>134</v>
      </c>
      <c r="F14" s="55" t="s">
        <v>163</v>
      </c>
      <c r="G14" s="55"/>
      <c r="H14" s="55"/>
      <c r="I14" s="55"/>
      <c r="J14" s="55"/>
    </row>
    <row r="15" spans="1:10" ht="18" customHeight="1" x14ac:dyDescent="0.4">
      <c r="A15" s="2" t="b">
        <v>0</v>
      </c>
      <c r="B15" s="2" t="s">
        <v>164</v>
      </c>
      <c r="C15" s="55" t="s">
        <v>165</v>
      </c>
      <c r="D15" s="2" t="s">
        <v>153</v>
      </c>
      <c r="E15" s="2" t="s">
        <v>134</v>
      </c>
      <c r="F15" s="55" t="s">
        <v>166</v>
      </c>
      <c r="G15" s="55"/>
      <c r="H15" s="55"/>
      <c r="I15" s="55"/>
      <c r="J15" s="55"/>
    </row>
    <row r="16" spans="1:10" ht="18" customHeight="1" x14ac:dyDescent="0.4">
      <c r="A16" s="2" t="b">
        <v>0</v>
      </c>
      <c r="B16" s="2" t="s">
        <v>167</v>
      </c>
      <c r="C16" s="55" t="s">
        <v>168</v>
      </c>
      <c r="D16" s="2" t="s">
        <v>153</v>
      </c>
      <c r="E16" s="2" t="s">
        <v>134</v>
      </c>
      <c r="F16" s="55" t="s">
        <v>169</v>
      </c>
      <c r="G16" s="55"/>
      <c r="H16" s="55"/>
      <c r="I16" s="55"/>
      <c r="J16" s="55"/>
    </row>
    <row r="17" spans="1:10" ht="18" customHeight="1" x14ac:dyDescent="0.4">
      <c r="A17" s="2" t="b">
        <v>0</v>
      </c>
      <c r="B17" s="2" t="s">
        <v>170</v>
      </c>
      <c r="C17" s="55" t="s">
        <v>171</v>
      </c>
      <c r="D17" s="2" t="s">
        <v>153</v>
      </c>
      <c r="E17" s="2" t="s">
        <v>172</v>
      </c>
      <c r="F17" s="55" t="s">
        <v>173</v>
      </c>
      <c r="G17" s="55"/>
      <c r="H17" s="55"/>
      <c r="I17" s="55"/>
      <c r="J17" s="55"/>
    </row>
    <row r="18" spans="1:10" ht="18" customHeight="1" x14ac:dyDescent="0.4">
      <c r="A18" s="2" t="b">
        <v>0</v>
      </c>
      <c r="B18" s="2" t="s">
        <v>174</v>
      </c>
      <c r="C18" s="55" t="s">
        <v>175</v>
      </c>
      <c r="D18" s="2" t="s">
        <v>176</v>
      </c>
      <c r="E18" s="2" t="s">
        <v>134</v>
      </c>
      <c r="F18" s="55" t="s">
        <v>177</v>
      </c>
      <c r="G18" s="55"/>
      <c r="H18" s="55"/>
      <c r="I18" s="55"/>
      <c r="J18" s="55"/>
    </row>
    <row r="19" spans="1:10" ht="18" customHeight="1" x14ac:dyDescent="0.4">
      <c r="A19" s="2" t="b">
        <v>0</v>
      </c>
      <c r="B19" s="2" t="s">
        <v>178</v>
      </c>
      <c r="C19" s="55" t="s">
        <v>179</v>
      </c>
      <c r="D19" s="2" t="s">
        <v>176</v>
      </c>
      <c r="E19" s="2" t="s">
        <v>134</v>
      </c>
      <c r="F19" s="55" t="s">
        <v>180</v>
      </c>
      <c r="G19" s="55"/>
      <c r="H19" s="55"/>
      <c r="I19" s="55"/>
      <c r="J19" s="55"/>
    </row>
    <row r="20" spans="1:10" ht="18" customHeight="1" x14ac:dyDescent="0.4">
      <c r="A20" s="2" t="b">
        <v>0</v>
      </c>
      <c r="B20" s="2" t="s">
        <v>181</v>
      </c>
      <c r="C20" s="55" t="s">
        <v>182</v>
      </c>
      <c r="D20" s="2" t="s">
        <v>176</v>
      </c>
      <c r="E20" s="2" t="s">
        <v>134</v>
      </c>
      <c r="F20" s="55" t="s">
        <v>183</v>
      </c>
      <c r="G20" s="55"/>
      <c r="H20" s="55"/>
      <c r="I20" s="55"/>
      <c r="J20" s="55"/>
    </row>
    <row r="21" spans="1:10" ht="18" customHeight="1" x14ac:dyDescent="0.4">
      <c r="A21" s="2" t="b">
        <v>0</v>
      </c>
      <c r="B21" s="2" t="s">
        <v>184</v>
      </c>
      <c r="C21" s="55" t="s">
        <v>185</v>
      </c>
      <c r="D21" s="2" t="s">
        <v>153</v>
      </c>
      <c r="E21" s="2" t="s">
        <v>134</v>
      </c>
      <c r="F21" s="55" t="s">
        <v>186</v>
      </c>
      <c r="G21" s="55"/>
      <c r="H21" s="55"/>
      <c r="I21" s="55"/>
      <c r="J21" s="55"/>
    </row>
    <row r="22" spans="1:10" ht="18" customHeight="1" x14ac:dyDescent="0.4">
      <c r="A22" s="2" t="b">
        <v>0</v>
      </c>
      <c r="B22" s="2" t="s">
        <v>187</v>
      </c>
      <c r="C22" s="55" t="s">
        <v>188</v>
      </c>
      <c r="D22" s="2" t="s">
        <v>153</v>
      </c>
      <c r="E22" s="2" t="s">
        <v>134</v>
      </c>
      <c r="F22" s="55" t="s">
        <v>189</v>
      </c>
      <c r="G22" s="55"/>
      <c r="H22" s="55"/>
      <c r="I22" s="55"/>
      <c r="J22" s="55"/>
    </row>
    <row r="23" spans="1:10" ht="18" customHeight="1" x14ac:dyDescent="0.4">
      <c r="A23" s="2" t="b">
        <v>0</v>
      </c>
      <c r="B23" s="2" t="s">
        <v>190</v>
      </c>
      <c r="C23" s="55" t="s">
        <v>191</v>
      </c>
      <c r="D23" s="2" t="s">
        <v>153</v>
      </c>
      <c r="E23" s="2" t="s">
        <v>134</v>
      </c>
      <c r="F23" s="55" t="s">
        <v>192</v>
      </c>
      <c r="G23" s="55"/>
      <c r="H23" s="55"/>
      <c r="I23" s="55"/>
      <c r="J23" s="55"/>
    </row>
    <row r="24" spans="1:10" ht="18" customHeight="1" x14ac:dyDescent="0.4">
      <c r="A24" s="2" t="b">
        <v>0</v>
      </c>
      <c r="B24" s="2" t="s">
        <v>193</v>
      </c>
      <c r="C24" s="55" t="s">
        <v>194</v>
      </c>
      <c r="D24" s="2" t="s">
        <v>153</v>
      </c>
      <c r="E24" s="2" t="s">
        <v>134</v>
      </c>
      <c r="F24" s="55" t="s">
        <v>195</v>
      </c>
      <c r="G24" s="55"/>
      <c r="H24" s="55"/>
      <c r="I24" s="55"/>
      <c r="J24" s="55"/>
    </row>
    <row r="25" spans="1:10" ht="18" customHeight="1" x14ac:dyDescent="0.4">
      <c r="A25" s="2" t="b">
        <v>0</v>
      </c>
      <c r="B25" s="2" t="s">
        <v>196</v>
      </c>
      <c r="C25" s="55" t="s">
        <v>197</v>
      </c>
      <c r="D25" s="2" t="s">
        <v>153</v>
      </c>
      <c r="E25" s="2" t="s">
        <v>134</v>
      </c>
      <c r="F25" s="55" t="s">
        <v>198</v>
      </c>
      <c r="G25" s="55"/>
      <c r="H25" s="55"/>
      <c r="I25" s="55"/>
      <c r="J25" s="55"/>
    </row>
    <row r="26" spans="1:10" ht="18" customHeight="1" x14ac:dyDescent="0.4">
      <c r="A26" s="2" t="b">
        <v>0</v>
      </c>
      <c r="B26" s="2" t="s">
        <v>199</v>
      </c>
      <c r="C26" s="55" t="s">
        <v>200</v>
      </c>
      <c r="D26" s="2" t="s">
        <v>153</v>
      </c>
      <c r="E26" s="2" t="s">
        <v>134</v>
      </c>
      <c r="F26" s="55" t="s">
        <v>201</v>
      </c>
      <c r="G26" s="55"/>
      <c r="H26" s="55"/>
      <c r="I26" s="55"/>
      <c r="J26" s="55"/>
    </row>
    <row r="27" spans="1:10" ht="18" customHeight="1" x14ac:dyDescent="0.4">
      <c r="A27" s="2" t="b">
        <v>0</v>
      </c>
      <c r="B27" s="2" t="s">
        <v>202</v>
      </c>
      <c r="C27" s="55" t="s">
        <v>203</v>
      </c>
      <c r="D27" s="2" t="s">
        <v>153</v>
      </c>
      <c r="E27" s="2" t="s">
        <v>134</v>
      </c>
      <c r="F27" s="55" t="s">
        <v>204</v>
      </c>
      <c r="G27" s="55"/>
      <c r="H27" s="55"/>
      <c r="I27" s="55"/>
      <c r="J27" s="55"/>
    </row>
    <row r="28" spans="1:10" ht="18" customHeight="1" x14ac:dyDescent="0.4">
      <c r="A28" s="2" t="b">
        <v>0</v>
      </c>
      <c r="B28" s="2" t="s">
        <v>205</v>
      </c>
      <c r="C28" s="55" t="s">
        <v>206</v>
      </c>
      <c r="D28" s="2" t="s">
        <v>153</v>
      </c>
      <c r="E28" s="2" t="s">
        <v>134</v>
      </c>
      <c r="F28" s="55" t="s">
        <v>207</v>
      </c>
      <c r="G28" s="55"/>
      <c r="H28" s="55"/>
      <c r="I28" s="55"/>
      <c r="J28" s="55"/>
    </row>
    <row r="29" spans="1:10" ht="18" customHeight="1" x14ac:dyDescent="0.4">
      <c r="A29" s="2" t="b">
        <v>0</v>
      </c>
      <c r="B29" s="2" t="s">
        <v>208</v>
      </c>
      <c r="C29" s="55" t="s">
        <v>209</v>
      </c>
      <c r="D29" s="2" t="s">
        <v>153</v>
      </c>
      <c r="E29" s="2" t="s">
        <v>134</v>
      </c>
      <c r="F29" s="55" t="s">
        <v>210</v>
      </c>
      <c r="G29" s="55"/>
      <c r="H29" s="55"/>
      <c r="I29" s="55"/>
      <c r="J29" s="55"/>
    </row>
    <row r="30" spans="1:10" ht="18" customHeight="1" x14ac:dyDescent="0.4">
      <c r="A30" s="2" t="b">
        <v>0</v>
      </c>
      <c r="B30" s="2" t="s">
        <v>211</v>
      </c>
      <c r="C30" s="55" t="s">
        <v>212</v>
      </c>
      <c r="D30" s="2" t="s">
        <v>153</v>
      </c>
      <c r="E30" s="2" t="s">
        <v>213</v>
      </c>
      <c r="F30" s="55"/>
      <c r="G30" s="55"/>
      <c r="H30" s="55"/>
      <c r="I30" s="55"/>
      <c r="J30" s="55"/>
    </row>
    <row r="31" spans="1:10" ht="18" customHeight="1" x14ac:dyDescent="0.4">
      <c r="A31" s="2" t="b">
        <v>0</v>
      </c>
      <c r="B31" s="2" t="s">
        <v>214</v>
      </c>
      <c r="C31" s="55" t="s">
        <v>215</v>
      </c>
      <c r="D31" s="2" t="s">
        <v>153</v>
      </c>
      <c r="E31" s="2" t="s">
        <v>134</v>
      </c>
      <c r="F31" s="55" t="s">
        <v>216</v>
      </c>
      <c r="G31" s="55"/>
      <c r="H31" s="55"/>
      <c r="I31" s="55"/>
      <c r="J31" s="55"/>
    </row>
    <row r="32" spans="1:10" ht="18" customHeight="1" x14ac:dyDescent="0.4">
      <c r="A32" s="2" t="b">
        <v>0</v>
      </c>
      <c r="B32" s="2" t="s">
        <v>217</v>
      </c>
      <c r="C32" s="55" t="s">
        <v>218</v>
      </c>
      <c r="D32" s="2" t="s">
        <v>153</v>
      </c>
      <c r="E32" s="2" t="s">
        <v>213</v>
      </c>
      <c r="F32" s="55"/>
      <c r="G32" s="55"/>
      <c r="H32" s="55"/>
      <c r="I32" s="55"/>
      <c r="J32" s="55"/>
    </row>
    <row r="33" spans="1:10" ht="18" customHeight="1" x14ac:dyDescent="0.4">
      <c r="A33" s="2" t="b">
        <v>0</v>
      </c>
      <c r="B33" s="2" t="s">
        <v>219</v>
      </c>
      <c r="C33" s="55" t="s">
        <v>220</v>
      </c>
      <c r="D33" s="2" t="s">
        <v>153</v>
      </c>
      <c r="E33" s="2" t="s">
        <v>134</v>
      </c>
      <c r="F33" s="55" t="s">
        <v>221</v>
      </c>
      <c r="G33" s="55"/>
      <c r="H33" s="55"/>
      <c r="I33" s="55"/>
      <c r="J33" s="55"/>
    </row>
    <row r="34" spans="1:10" ht="18" customHeight="1" x14ac:dyDescent="0.4">
      <c r="A34" s="2" t="b">
        <v>0</v>
      </c>
      <c r="B34" s="2" t="s">
        <v>222</v>
      </c>
      <c r="C34" s="55" t="s">
        <v>223</v>
      </c>
      <c r="D34" s="2" t="s">
        <v>153</v>
      </c>
      <c r="E34" s="2" t="s">
        <v>134</v>
      </c>
      <c r="F34" s="55" t="s">
        <v>224</v>
      </c>
      <c r="G34" s="55"/>
      <c r="H34" s="55"/>
      <c r="I34" s="55"/>
      <c r="J34" s="55"/>
    </row>
    <row r="35" spans="1:10" ht="18" customHeight="1" x14ac:dyDescent="0.4">
      <c r="A35" s="2" t="b">
        <v>0</v>
      </c>
      <c r="B35" s="2" t="s">
        <v>225</v>
      </c>
      <c r="C35" s="55" t="s">
        <v>226</v>
      </c>
      <c r="D35" s="2" t="s">
        <v>153</v>
      </c>
      <c r="E35" s="2" t="s">
        <v>134</v>
      </c>
      <c r="F35" s="55" t="s">
        <v>227</v>
      </c>
      <c r="G35" s="55"/>
      <c r="H35" s="55"/>
      <c r="I35" s="55"/>
      <c r="J35" s="55"/>
    </row>
    <row r="36" spans="1:10" ht="18" customHeight="1" x14ac:dyDescent="0.4">
      <c r="A36" s="2" t="b">
        <v>0</v>
      </c>
      <c r="B36" s="2" t="s">
        <v>228</v>
      </c>
      <c r="C36" s="55" t="s">
        <v>229</v>
      </c>
      <c r="D36" s="2" t="s">
        <v>176</v>
      </c>
      <c r="E36" s="2" t="s">
        <v>134</v>
      </c>
      <c r="F36" s="55" t="s">
        <v>230</v>
      </c>
      <c r="G36" s="55"/>
      <c r="H36" s="55"/>
      <c r="I36" s="55"/>
      <c r="J36" s="55"/>
    </row>
    <row r="37" spans="1:10" ht="18" customHeight="1" x14ac:dyDescent="0.4">
      <c r="A37" s="2" t="b">
        <v>0</v>
      </c>
      <c r="B37" s="2" t="s">
        <v>231</v>
      </c>
      <c r="C37" s="55" t="s">
        <v>232</v>
      </c>
      <c r="D37" s="2" t="s">
        <v>176</v>
      </c>
      <c r="E37" s="2" t="s">
        <v>134</v>
      </c>
      <c r="F37" s="55" t="s">
        <v>233</v>
      </c>
      <c r="G37" s="55"/>
      <c r="H37" s="55"/>
      <c r="I37" s="55"/>
      <c r="J37" s="55"/>
    </row>
    <row r="38" spans="1:10" ht="18" customHeight="1" x14ac:dyDescent="0.4">
      <c r="A38" s="2" t="b">
        <v>0</v>
      </c>
      <c r="B38" s="2" t="s">
        <v>234</v>
      </c>
      <c r="C38" s="55" t="s">
        <v>235</v>
      </c>
      <c r="D38" s="2" t="s">
        <v>176</v>
      </c>
      <c r="E38" s="2" t="s">
        <v>134</v>
      </c>
      <c r="F38" s="55" t="s">
        <v>236</v>
      </c>
      <c r="G38" s="55"/>
      <c r="H38" s="55"/>
      <c r="I38" s="55"/>
      <c r="J38" s="55"/>
    </row>
    <row r="39" spans="1:10" ht="18" customHeight="1" x14ac:dyDescent="0.4">
      <c r="A39" s="2" t="b">
        <v>0</v>
      </c>
      <c r="B39" s="2" t="s">
        <v>237</v>
      </c>
      <c r="C39" s="55" t="s">
        <v>238</v>
      </c>
      <c r="D39" s="2" t="s">
        <v>176</v>
      </c>
      <c r="E39" s="2" t="s">
        <v>134</v>
      </c>
      <c r="F39" s="55" t="s">
        <v>239</v>
      </c>
      <c r="G39" s="55"/>
      <c r="H39" s="55"/>
      <c r="I39" s="55"/>
      <c r="J39" s="55"/>
    </row>
    <row r="40" spans="1:10" ht="18" customHeight="1" x14ac:dyDescent="0.4">
      <c r="A40" s="2" t="b">
        <v>0</v>
      </c>
      <c r="B40" s="2" t="s">
        <v>240</v>
      </c>
      <c r="C40" s="55" t="s">
        <v>241</v>
      </c>
      <c r="D40" s="2" t="s">
        <v>176</v>
      </c>
      <c r="E40" s="2" t="s">
        <v>134</v>
      </c>
      <c r="F40" s="55" t="s">
        <v>242</v>
      </c>
      <c r="G40" s="55"/>
      <c r="H40" s="55"/>
      <c r="I40" s="55"/>
      <c r="J40" s="55"/>
    </row>
    <row r="41" spans="1:10" ht="18" customHeight="1" x14ac:dyDescent="0.4">
      <c r="A41" s="2" t="b">
        <v>0</v>
      </c>
      <c r="B41" s="2" t="s">
        <v>243</v>
      </c>
      <c r="C41" s="55" t="s">
        <v>244</v>
      </c>
      <c r="D41" s="2" t="s">
        <v>176</v>
      </c>
      <c r="E41" s="2" t="s">
        <v>134</v>
      </c>
      <c r="F41" s="55" t="s">
        <v>245</v>
      </c>
      <c r="G41" s="55"/>
      <c r="H41" s="55"/>
      <c r="I41" s="55"/>
      <c r="J41" s="55"/>
    </row>
    <row r="42" spans="1:10" ht="18" customHeight="1" x14ac:dyDescent="0.4">
      <c r="A42" s="2" t="b">
        <v>0</v>
      </c>
      <c r="B42" s="2" t="s">
        <v>246</v>
      </c>
      <c r="C42" s="55" t="s">
        <v>247</v>
      </c>
      <c r="D42" s="2" t="s">
        <v>176</v>
      </c>
      <c r="E42" s="2" t="s">
        <v>134</v>
      </c>
      <c r="F42" s="55" t="s">
        <v>248</v>
      </c>
      <c r="G42" s="55"/>
      <c r="H42" s="55"/>
      <c r="I42" s="55"/>
      <c r="J42" s="55"/>
    </row>
    <row r="43" spans="1:10" ht="18" customHeight="1" x14ac:dyDescent="0.4">
      <c r="A43" s="2" t="b">
        <v>0</v>
      </c>
      <c r="B43" s="2" t="s">
        <v>249</v>
      </c>
      <c r="C43" s="55" t="s">
        <v>250</v>
      </c>
      <c r="D43" s="2" t="s">
        <v>176</v>
      </c>
      <c r="E43" s="2" t="s">
        <v>134</v>
      </c>
      <c r="F43" s="55" t="s">
        <v>251</v>
      </c>
      <c r="G43" s="55"/>
      <c r="H43" s="55"/>
      <c r="I43" s="55"/>
      <c r="J43" s="55"/>
    </row>
    <row r="44" spans="1:10" ht="18" customHeight="1" x14ac:dyDescent="0.4">
      <c r="A44" s="2" t="b">
        <v>0</v>
      </c>
      <c r="B44" s="2" t="s">
        <v>252</v>
      </c>
      <c r="C44" s="55" t="s">
        <v>140</v>
      </c>
      <c r="D44" s="2" t="s">
        <v>176</v>
      </c>
      <c r="E44" s="2" t="s">
        <v>134</v>
      </c>
      <c r="F44" s="55" t="s">
        <v>253</v>
      </c>
      <c r="G44" s="55"/>
      <c r="H44" s="55"/>
      <c r="I44" s="55"/>
      <c r="J44" s="55"/>
    </row>
    <row r="45" spans="1:10" ht="18" customHeight="1" x14ac:dyDescent="0.4">
      <c r="A45" s="2" t="b">
        <v>0</v>
      </c>
      <c r="B45" s="2" t="s">
        <v>254</v>
      </c>
      <c r="C45" s="55" t="s">
        <v>255</v>
      </c>
      <c r="D45" s="2" t="s">
        <v>256</v>
      </c>
      <c r="E45" s="2" t="s">
        <v>134</v>
      </c>
      <c r="F45" s="55" t="s">
        <v>257</v>
      </c>
      <c r="G45" s="55"/>
      <c r="H45" s="55"/>
      <c r="I45" s="55"/>
      <c r="J45" s="55"/>
    </row>
    <row r="46" spans="1:10" ht="18" customHeight="1" x14ac:dyDescent="0.4">
      <c r="A46" s="2" t="b">
        <v>0</v>
      </c>
      <c r="B46" s="2" t="s">
        <v>258</v>
      </c>
      <c r="C46" s="55" t="s">
        <v>259</v>
      </c>
      <c r="D46" s="2" t="s">
        <v>256</v>
      </c>
      <c r="E46" s="2" t="s">
        <v>134</v>
      </c>
      <c r="F46" s="55" t="s">
        <v>260</v>
      </c>
      <c r="G46" s="55"/>
      <c r="H46" s="55"/>
      <c r="I46" s="55"/>
      <c r="J46" s="55"/>
    </row>
    <row r="47" spans="1:10" ht="18" customHeight="1" x14ac:dyDescent="0.4">
      <c r="A47" s="2" t="b">
        <v>0</v>
      </c>
      <c r="B47" s="2" t="s">
        <v>261</v>
      </c>
      <c r="C47" s="55" t="s">
        <v>262</v>
      </c>
      <c r="D47" s="2" t="s">
        <v>256</v>
      </c>
      <c r="E47" s="2" t="s">
        <v>134</v>
      </c>
      <c r="F47" s="55" t="s">
        <v>263</v>
      </c>
      <c r="G47" s="55"/>
      <c r="H47" s="55"/>
      <c r="I47" s="55"/>
      <c r="J47" s="55"/>
    </row>
    <row r="48" spans="1:10" ht="18" customHeight="1" x14ac:dyDescent="0.4">
      <c r="A48" s="2" t="b">
        <v>0</v>
      </c>
      <c r="B48" s="2" t="s">
        <v>264</v>
      </c>
      <c r="C48" s="55" t="s">
        <v>265</v>
      </c>
      <c r="D48" s="2" t="s">
        <v>266</v>
      </c>
      <c r="E48" s="2" t="s">
        <v>134</v>
      </c>
      <c r="F48" s="55" t="s">
        <v>267</v>
      </c>
      <c r="G48" s="55"/>
      <c r="H48" s="55"/>
      <c r="I48" s="55"/>
      <c r="J48" s="55"/>
    </row>
    <row r="49" spans="1:10" ht="18" customHeight="1" x14ac:dyDescent="0.4">
      <c r="A49" s="2" t="b">
        <v>0</v>
      </c>
      <c r="B49" s="2" t="s">
        <v>268</v>
      </c>
      <c r="C49" s="55" t="s">
        <v>269</v>
      </c>
      <c r="D49" s="2" t="s">
        <v>266</v>
      </c>
      <c r="E49" s="2" t="s">
        <v>134</v>
      </c>
      <c r="F49" s="55" t="s">
        <v>270</v>
      </c>
      <c r="G49" s="55"/>
      <c r="H49" s="55"/>
      <c r="I49" s="55"/>
      <c r="J49" s="55"/>
    </row>
    <row r="50" spans="1:10" ht="18" customHeight="1" x14ac:dyDescent="0.4">
      <c r="A50" s="2" t="b">
        <v>0</v>
      </c>
      <c r="B50" s="2" t="s">
        <v>271</v>
      </c>
      <c r="C50" s="55" t="s">
        <v>272</v>
      </c>
      <c r="D50" s="2" t="s">
        <v>266</v>
      </c>
      <c r="E50" s="2" t="s">
        <v>134</v>
      </c>
      <c r="F50" s="55" t="s">
        <v>273</v>
      </c>
      <c r="G50" s="55"/>
      <c r="H50" s="55"/>
      <c r="I50" s="55"/>
      <c r="J50" s="55"/>
    </row>
    <row r="51" spans="1:10" ht="18" customHeight="1" x14ac:dyDescent="0.4">
      <c r="A51" s="2" t="b">
        <v>0</v>
      </c>
      <c r="B51" s="2" t="s">
        <v>274</v>
      </c>
      <c r="C51" s="55" t="s">
        <v>275</v>
      </c>
      <c r="D51" s="2" t="s">
        <v>266</v>
      </c>
      <c r="E51" s="2" t="s">
        <v>134</v>
      </c>
      <c r="F51" s="55" t="s">
        <v>276</v>
      </c>
      <c r="G51" s="55"/>
      <c r="H51" s="55"/>
      <c r="I51" s="55"/>
      <c r="J51" s="55"/>
    </row>
    <row r="52" spans="1:10" ht="18" customHeight="1" x14ac:dyDescent="0.4">
      <c r="A52" s="2" t="b">
        <v>0</v>
      </c>
      <c r="B52" s="2" t="s">
        <v>277</v>
      </c>
      <c r="C52" s="55" t="s">
        <v>278</v>
      </c>
      <c r="D52" s="2" t="s">
        <v>266</v>
      </c>
      <c r="E52" s="2" t="s">
        <v>134</v>
      </c>
      <c r="F52" s="55" t="s">
        <v>279</v>
      </c>
      <c r="G52" s="55"/>
      <c r="H52" s="55"/>
      <c r="I52" s="55"/>
      <c r="J52" s="55"/>
    </row>
    <row r="53" spans="1:10" ht="18" customHeight="1" x14ac:dyDescent="0.4">
      <c r="A53" s="2" t="b">
        <v>0</v>
      </c>
      <c r="B53" s="2" t="s">
        <v>280</v>
      </c>
      <c r="C53" s="55" t="s">
        <v>281</v>
      </c>
      <c r="D53" s="2" t="s">
        <v>282</v>
      </c>
      <c r="E53" s="2" t="s">
        <v>134</v>
      </c>
      <c r="F53" s="55" t="s">
        <v>283</v>
      </c>
      <c r="G53" s="55"/>
      <c r="H53" s="55"/>
      <c r="I53" s="55"/>
      <c r="J53" s="55"/>
    </row>
    <row r="54" spans="1:10" ht="18" customHeight="1" x14ac:dyDescent="0.4">
      <c r="A54" s="2" t="b">
        <v>0</v>
      </c>
      <c r="B54" s="2" t="s">
        <v>284</v>
      </c>
      <c r="C54" s="55" t="s">
        <v>285</v>
      </c>
      <c r="D54" s="2" t="s">
        <v>282</v>
      </c>
      <c r="E54" s="2" t="s">
        <v>134</v>
      </c>
      <c r="F54" s="55" t="s">
        <v>286</v>
      </c>
      <c r="G54" s="55"/>
      <c r="H54" s="55"/>
      <c r="I54" s="55"/>
      <c r="J54" s="55"/>
    </row>
    <row r="55" spans="1:10" ht="18" customHeight="1" x14ac:dyDescent="0.4">
      <c r="A55" s="2" t="b">
        <v>0</v>
      </c>
      <c r="B55" s="2" t="s">
        <v>287</v>
      </c>
      <c r="C55" s="55" t="s">
        <v>288</v>
      </c>
      <c r="D55" s="2" t="s">
        <v>282</v>
      </c>
      <c r="E55" s="2" t="s">
        <v>213</v>
      </c>
      <c r="F55" s="55"/>
      <c r="G55" s="55"/>
      <c r="H55" s="55"/>
      <c r="I55" s="55"/>
      <c r="J55" s="55"/>
    </row>
    <row r="56" spans="1:10" ht="18" customHeight="1" x14ac:dyDescent="0.4">
      <c r="A56" s="2" t="b">
        <v>0</v>
      </c>
      <c r="B56" s="2" t="s">
        <v>289</v>
      </c>
      <c r="C56" s="55" t="s">
        <v>290</v>
      </c>
      <c r="D56" s="2" t="s">
        <v>282</v>
      </c>
      <c r="E56" s="2" t="s">
        <v>213</v>
      </c>
      <c r="F56" s="55"/>
      <c r="G56" s="55"/>
      <c r="H56" s="55"/>
      <c r="I56" s="55"/>
      <c r="J56" s="55"/>
    </row>
  </sheetData>
  <mergeCells count="1">
    <mergeCell ref="B1:F2"/>
  </mergeCell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2"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3"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4" r:id="rId6" name="btnMove_F-001">
              <controlPr defaultSize="0" print="0" autoFill="0" autoPict="0" macro="행별_시트이동">
                <anchor moveWithCells="1" sizeWithCells="1">
                  <from>
                    <xdr:col>9</xdr:col>
                    <xdr:colOff>7620</xdr:colOff>
                    <xdr:row>4</xdr:row>
                    <xdr:rowOff>15240</xdr:rowOff>
                  </from>
                  <to>
                    <xdr:col>9</xdr:col>
                    <xdr:colOff>800100</xdr:colOff>
                    <xdr:row>4</xdr:row>
                    <xdr:rowOff>205740</xdr:rowOff>
                  </to>
                </anchor>
              </controlPr>
            </control>
          </mc:Choice>
        </mc:AlternateContent>
        <mc:AlternateContent xmlns:mc="http://schemas.openxmlformats.org/markup-compatibility/2006">
          <mc:Choice Requires="x14">
            <control shapeId="5125" r:id="rId7"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6" r:id="rId8"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7" r:id="rId9"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28" r:id="rId10" name="btnMove_F-002">
              <controlPr defaultSize="0" print="0" autoFill="0" autoPict="0" macro="행별_시트이동">
                <anchor moveWithCells="1" sizeWithCells="1">
                  <from>
                    <xdr:col>9</xdr:col>
                    <xdr:colOff>7620</xdr:colOff>
                    <xdr:row>5</xdr:row>
                    <xdr:rowOff>15240</xdr:rowOff>
                  </from>
                  <to>
                    <xdr:col>9</xdr:col>
                    <xdr:colOff>800100</xdr:colOff>
                    <xdr:row>5</xdr:row>
                    <xdr:rowOff>205740</xdr:rowOff>
                  </to>
                </anchor>
              </controlPr>
            </control>
          </mc:Choice>
        </mc:AlternateContent>
        <mc:AlternateContent xmlns:mc="http://schemas.openxmlformats.org/markup-compatibility/2006">
          <mc:Choice Requires="x14">
            <control shapeId="5129" r:id="rId11"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30" r:id="rId12"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31" r:id="rId13"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2" r:id="rId14" name="btnMove_F-003">
              <controlPr defaultSize="0" print="0" autoFill="0" autoPict="0" macro="행별_시트이동">
                <anchor moveWithCells="1" sizeWithCells="1">
                  <from>
                    <xdr:col>9</xdr:col>
                    <xdr:colOff>7620</xdr:colOff>
                    <xdr:row>6</xdr:row>
                    <xdr:rowOff>15240</xdr:rowOff>
                  </from>
                  <to>
                    <xdr:col>9</xdr:col>
                    <xdr:colOff>800100</xdr:colOff>
                    <xdr:row>6</xdr:row>
                    <xdr:rowOff>205740</xdr:rowOff>
                  </to>
                </anchor>
              </controlPr>
            </control>
          </mc:Choice>
        </mc:AlternateContent>
        <mc:AlternateContent xmlns:mc="http://schemas.openxmlformats.org/markup-compatibility/2006">
          <mc:Choice Requires="x14">
            <control shapeId="5133" r:id="rId15"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4" r:id="rId16"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5" r:id="rId17"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6" r:id="rId18" name="btnMove_F-004">
              <controlPr defaultSize="0" print="0" autoFill="0" autoPict="0" macro="행별_시트이동">
                <anchor moveWithCells="1" sizeWithCells="1">
                  <from>
                    <xdr:col>9</xdr:col>
                    <xdr:colOff>7620</xdr:colOff>
                    <xdr:row>7</xdr:row>
                    <xdr:rowOff>15240</xdr:rowOff>
                  </from>
                  <to>
                    <xdr:col>9</xdr:col>
                    <xdr:colOff>800100</xdr:colOff>
                    <xdr:row>7</xdr:row>
                    <xdr:rowOff>205740</xdr:rowOff>
                  </to>
                </anchor>
              </controlPr>
            </control>
          </mc:Choice>
        </mc:AlternateContent>
        <mc:AlternateContent xmlns:mc="http://schemas.openxmlformats.org/markup-compatibility/2006">
          <mc:Choice Requires="x14">
            <control shapeId="5137" r:id="rId19"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8" r:id="rId20"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9" r:id="rId21"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40" r:id="rId22" name="btnMove_F-005">
              <controlPr defaultSize="0" print="0" autoFill="0" autoPict="0" macro="행별_시트이동">
                <anchor moveWithCells="1" sizeWithCells="1">
                  <from>
                    <xdr:col>9</xdr:col>
                    <xdr:colOff>7620</xdr:colOff>
                    <xdr:row>8</xdr:row>
                    <xdr:rowOff>15240</xdr:rowOff>
                  </from>
                  <to>
                    <xdr:col>9</xdr:col>
                    <xdr:colOff>800100</xdr:colOff>
                    <xdr:row>8</xdr:row>
                    <xdr:rowOff>205740</xdr:rowOff>
                  </to>
                </anchor>
              </controlPr>
            </control>
          </mc:Choice>
        </mc:AlternateContent>
        <mc:AlternateContent xmlns:mc="http://schemas.openxmlformats.org/markup-compatibility/2006">
          <mc:Choice Requires="x14">
            <control shapeId="5141" r:id="rId23"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42" r:id="rId24"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43" r:id="rId25"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44" r:id="rId26" name="btnMove_F-006">
              <controlPr defaultSize="0" print="0" autoFill="0" autoPict="0" macro="행별_시트이동">
                <anchor moveWithCells="1" sizeWithCells="1">
                  <from>
                    <xdr:col>9</xdr:col>
                    <xdr:colOff>7620</xdr:colOff>
                    <xdr:row>9</xdr:row>
                    <xdr:rowOff>15240</xdr:rowOff>
                  </from>
                  <to>
                    <xdr:col>9</xdr:col>
                    <xdr:colOff>800100</xdr:colOff>
                    <xdr:row>9</xdr:row>
                    <xdr:rowOff>205740</xdr:rowOff>
                  </to>
                </anchor>
              </controlPr>
            </control>
          </mc:Choice>
        </mc:AlternateContent>
        <mc:AlternateContent xmlns:mc="http://schemas.openxmlformats.org/markup-compatibility/2006">
          <mc:Choice Requires="x14">
            <control shapeId="5145" r:id="rId27"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6" r:id="rId28"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7" r:id="rId29"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8" r:id="rId30" name="btnMove_F-007">
              <controlPr defaultSize="0" print="0" autoFill="0" autoPict="0" macro="행별_시트이동">
                <anchor moveWithCells="1" sizeWithCells="1">
                  <from>
                    <xdr:col>9</xdr:col>
                    <xdr:colOff>7620</xdr:colOff>
                    <xdr:row>10</xdr:row>
                    <xdr:rowOff>15240</xdr:rowOff>
                  </from>
                  <to>
                    <xdr:col>9</xdr:col>
                    <xdr:colOff>800100</xdr:colOff>
                    <xdr:row>10</xdr:row>
                    <xdr:rowOff>205740</xdr:rowOff>
                  </to>
                </anchor>
              </controlPr>
            </control>
          </mc:Choice>
        </mc:AlternateContent>
        <mc:AlternateContent xmlns:mc="http://schemas.openxmlformats.org/markup-compatibility/2006">
          <mc:Choice Requires="x14">
            <control shapeId="5149" r:id="rId31"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50" r:id="rId32"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51" r:id="rId33"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52" r:id="rId34" name="btnMove_F-008">
              <controlPr defaultSize="0" print="0" autoFill="0" autoPict="0" macro="행별_시트이동">
                <anchor moveWithCells="1" sizeWithCells="1">
                  <from>
                    <xdr:col>9</xdr:col>
                    <xdr:colOff>7620</xdr:colOff>
                    <xdr:row>11</xdr:row>
                    <xdr:rowOff>15240</xdr:rowOff>
                  </from>
                  <to>
                    <xdr:col>9</xdr:col>
                    <xdr:colOff>800100</xdr:colOff>
                    <xdr:row>11</xdr:row>
                    <xdr:rowOff>205740</xdr:rowOff>
                  </to>
                </anchor>
              </controlPr>
            </control>
          </mc:Choice>
        </mc:AlternateContent>
        <mc:AlternateContent xmlns:mc="http://schemas.openxmlformats.org/markup-compatibility/2006">
          <mc:Choice Requires="x14">
            <control shapeId="5153" r:id="rId35"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54" r:id="rId36"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55" r:id="rId37"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56" r:id="rId38" name="btnMove_F-009">
              <controlPr defaultSize="0" print="0" autoFill="0" autoPict="0" macro="행별_시트이동">
                <anchor moveWithCells="1" sizeWithCells="1">
                  <from>
                    <xdr:col>9</xdr:col>
                    <xdr:colOff>7620</xdr:colOff>
                    <xdr:row>12</xdr:row>
                    <xdr:rowOff>15240</xdr:rowOff>
                  </from>
                  <to>
                    <xdr:col>9</xdr:col>
                    <xdr:colOff>800100</xdr:colOff>
                    <xdr:row>12</xdr:row>
                    <xdr:rowOff>205740</xdr:rowOff>
                  </to>
                </anchor>
              </controlPr>
            </control>
          </mc:Choice>
        </mc:AlternateContent>
        <mc:AlternateContent xmlns:mc="http://schemas.openxmlformats.org/markup-compatibility/2006">
          <mc:Choice Requires="x14">
            <control shapeId="5157" r:id="rId39"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58" r:id="rId40"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9" r:id="rId41"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60" r:id="rId42" name="btnMove_F-010">
              <controlPr defaultSize="0" print="0" autoFill="0" autoPict="0" macro="행별_시트이동">
                <anchor moveWithCells="1" sizeWithCells="1">
                  <from>
                    <xdr:col>9</xdr:col>
                    <xdr:colOff>7620</xdr:colOff>
                    <xdr:row>13</xdr:row>
                    <xdr:rowOff>15240</xdr:rowOff>
                  </from>
                  <to>
                    <xdr:col>9</xdr:col>
                    <xdr:colOff>800100</xdr:colOff>
                    <xdr:row>13</xdr:row>
                    <xdr:rowOff>205740</xdr:rowOff>
                  </to>
                </anchor>
              </controlPr>
            </control>
          </mc:Choice>
        </mc:AlternateContent>
        <mc:AlternateContent xmlns:mc="http://schemas.openxmlformats.org/markup-compatibility/2006">
          <mc:Choice Requires="x14">
            <control shapeId="5161" r:id="rId4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62" r:id="rId4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63" r:id="rId4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64" r:id="rId46" name="btnMove_F-011">
              <controlPr defaultSize="0" print="0" autoFill="0" autoPict="0" macro="행별_시트이동">
                <anchor moveWithCells="1" sizeWithCells="1">
                  <from>
                    <xdr:col>9</xdr:col>
                    <xdr:colOff>7620</xdr:colOff>
                    <xdr:row>14</xdr:row>
                    <xdr:rowOff>15240</xdr:rowOff>
                  </from>
                  <to>
                    <xdr:col>9</xdr:col>
                    <xdr:colOff>800100</xdr:colOff>
                    <xdr:row>14</xdr:row>
                    <xdr:rowOff>205740</xdr:rowOff>
                  </to>
                </anchor>
              </controlPr>
            </control>
          </mc:Choice>
        </mc:AlternateContent>
        <mc:AlternateContent xmlns:mc="http://schemas.openxmlformats.org/markup-compatibility/2006">
          <mc:Choice Requires="x14">
            <control shapeId="5165" r:id="rId47"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66" r:id="rId48"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67" r:id="rId49"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68" r:id="rId50" name="btnMove_F-012">
              <controlPr defaultSize="0" print="0" autoFill="0" autoPict="0" macro="행별_시트이동">
                <anchor moveWithCells="1" sizeWithCells="1">
                  <from>
                    <xdr:col>9</xdr:col>
                    <xdr:colOff>7620</xdr:colOff>
                    <xdr:row>15</xdr:row>
                    <xdr:rowOff>15240</xdr:rowOff>
                  </from>
                  <to>
                    <xdr:col>9</xdr:col>
                    <xdr:colOff>800100</xdr:colOff>
                    <xdr:row>15</xdr:row>
                    <xdr:rowOff>205740</xdr:rowOff>
                  </to>
                </anchor>
              </controlPr>
            </control>
          </mc:Choice>
        </mc:AlternateContent>
        <mc:AlternateContent xmlns:mc="http://schemas.openxmlformats.org/markup-compatibility/2006">
          <mc:Choice Requires="x14">
            <control shapeId="5169" r:id="rId51"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70" r:id="rId52"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71" r:id="rId53"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72" r:id="rId54" name="btnMove_F-014">
              <controlPr defaultSize="0" print="0" autoFill="0" autoPict="0" macro="행별_시트이동">
                <anchor moveWithCells="1" sizeWithCells="1">
                  <from>
                    <xdr:col>9</xdr:col>
                    <xdr:colOff>7620</xdr:colOff>
                    <xdr:row>17</xdr:row>
                    <xdr:rowOff>15240</xdr:rowOff>
                  </from>
                  <to>
                    <xdr:col>9</xdr:col>
                    <xdr:colOff>800100</xdr:colOff>
                    <xdr:row>17</xdr:row>
                    <xdr:rowOff>205740</xdr:rowOff>
                  </to>
                </anchor>
              </controlPr>
            </control>
          </mc:Choice>
        </mc:AlternateContent>
        <mc:AlternateContent xmlns:mc="http://schemas.openxmlformats.org/markup-compatibility/2006">
          <mc:Choice Requires="x14">
            <control shapeId="5173" r:id="rId55"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74" r:id="rId56"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75" r:id="rId57"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76" r:id="rId58" name="btnMove_F-015">
              <controlPr defaultSize="0" print="0" autoFill="0" autoPict="0" macro="행별_시트이동">
                <anchor moveWithCells="1" sizeWithCells="1">
                  <from>
                    <xdr:col>9</xdr:col>
                    <xdr:colOff>7620</xdr:colOff>
                    <xdr:row>18</xdr:row>
                    <xdr:rowOff>15240</xdr:rowOff>
                  </from>
                  <to>
                    <xdr:col>9</xdr:col>
                    <xdr:colOff>800100</xdr:colOff>
                    <xdr:row>18</xdr:row>
                    <xdr:rowOff>205740</xdr:rowOff>
                  </to>
                </anchor>
              </controlPr>
            </control>
          </mc:Choice>
        </mc:AlternateContent>
        <mc:AlternateContent xmlns:mc="http://schemas.openxmlformats.org/markup-compatibility/2006">
          <mc:Choice Requires="x14">
            <control shapeId="5177" r:id="rId59"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78" r:id="rId60"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79" r:id="rId61"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80" r:id="rId62" name="btnMove_F-016">
              <controlPr defaultSize="0" print="0" autoFill="0" autoPict="0" macro="행별_시트이동">
                <anchor moveWithCells="1" sizeWithCells="1">
                  <from>
                    <xdr:col>9</xdr:col>
                    <xdr:colOff>7620</xdr:colOff>
                    <xdr:row>19</xdr:row>
                    <xdr:rowOff>15240</xdr:rowOff>
                  </from>
                  <to>
                    <xdr:col>9</xdr:col>
                    <xdr:colOff>800100</xdr:colOff>
                    <xdr:row>19</xdr:row>
                    <xdr:rowOff>205740</xdr:rowOff>
                  </to>
                </anchor>
              </controlPr>
            </control>
          </mc:Choice>
        </mc:AlternateContent>
        <mc:AlternateContent xmlns:mc="http://schemas.openxmlformats.org/markup-compatibility/2006">
          <mc:Choice Requires="x14">
            <control shapeId="5181" r:id="rId63"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82" r:id="rId64"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83" r:id="rId65"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84" r:id="rId66" name="btnMove_F-017">
              <controlPr defaultSize="0" print="0" autoFill="0" autoPict="0" macro="행별_시트이동">
                <anchor moveWithCells="1" sizeWithCells="1">
                  <from>
                    <xdr:col>9</xdr:col>
                    <xdr:colOff>7620</xdr:colOff>
                    <xdr:row>20</xdr:row>
                    <xdr:rowOff>15240</xdr:rowOff>
                  </from>
                  <to>
                    <xdr:col>9</xdr:col>
                    <xdr:colOff>800100</xdr:colOff>
                    <xdr:row>20</xdr:row>
                    <xdr:rowOff>205740</xdr:rowOff>
                  </to>
                </anchor>
              </controlPr>
            </control>
          </mc:Choice>
        </mc:AlternateContent>
        <mc:AlternateContent xmlns:mc="http://schemas.openxmlformats.org/markup-compatibility/2006">
          <mc:Choice Requires="x14">
            <control shapeId="5185" r:id="rId67"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86" r:id="rId68"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87" r:id="rId69"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88" r:id="rId70" name="btnMove_F-018">
              <controlPr defaultSize="0" print="0" autoFill="0" autoPict="0" macro="행별_시트이동">
                <anchor moveWithCells="1" sizeWithCells="1">
                  <from>
                    <xdr:col>9</xdr:col>
                    <xdr:colOff>7620</xdr:colOff>
                    <xdr:row>21</xdr:row>
                    <xdr:rowOff>15240</xdr:rowOff>
                  </from>
                  <to>
                    <xdr:col>9</xdr:col>
                    <xdr:colOff>800100</xdr:colOff>
                    <xdr:row>21</xdr:row>
                    <xdr:rowOff>205740</xdr:rowOff>
                  </to>
                </anchor>
              </controlPr>
            </control>
          </mc:Choice>
        </mc:AlternateContent>
        <mc:AlternateContent xmlns:mc="http://schemas.openxmlformats.org/markup-compatibility/2006">
          <mc:Choice Requires="x14">
            <control shapeId="5189" r:id="rId71"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90" r:id="rId72"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91" r:id="rId73"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92" r:id="rId74" name="btnMove_F-019">
              <controlPr defaultSize="0" print="0" autoFill="0" autoPict="0" macro="행별_시트이동">
                <anchor moveWithCells="1" sizeWithCells="1">
                  <from>
                    <xdr:col>9</xdr:col>
                    <xdr:colOff>7620</xdr:colOff>
                    <xdr:row>22</xdr:row>
                    <xdr:rowOff>15240</xdr:rowOff>
                  </from>
                  <to>
                    <xdr:col>9</xdr:col>
                    <xdr:colOff>800100</xdr:colOff>
                    <xdr:row>22</xdr:row>
                    <xdr:rowOff>205740</xdr:rowOff>
                  </to>
                </anchor>
              </controlPr>
            </control>
          </mc:Choice>
        </mc:AlternateContent>
        <mc:AlternateContent xmlns:mc="http://schemas.openxmlformats.org/markup-compatibility/2006">
          <mc:Choice Requires="x14">
            <control shapeId="5193" r:id="rId75"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94" r:id="rId76"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95" r:id="rId77"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96" r:id="rId78" name="btnMove_F-020">
              <controlPr defaultSize="0" print="0" autoFill="0" autoPict="0" macro="행별_시트이동">
                <anchor moveWithCells="1" sizeWithCells="1">
                  <from>
                    <xdr:col>9</xdr:col>
                    <xdr:colOff>7620</xdr:colOff>
                    <xdr:row>23</xdr:row>
                    <xdr:rowOff>15240</xdr:rowOff>
                  </from>
                  <to>
                    <xdr:col>9</xdr:col>
                    <xdr:colOff>800100</xdr:colOff>
                    <xdr:row>23</xdr:row>
                    <xdr:rowOff>205740</xdr:rowOff>
                  </to>
                </anchor>
              </controlPr>
            </control>
          </mc:Choice>
        </mc:AlternateContent>
        <mc:AlternateContent xmlns:mc="http://schemas.openxmlformats.org/markup-compatibility/2006">
          <mc:Choice Requires="x14">
            <control shapeId="5197" r:id="rId79"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98" r:id="rId80"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99" r:id="rId81"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200" r:id="rId82" name="btnMove_F-021">
              <controlPr defaultSize="0" print="0" autoFill="0" autoPict="0" macro="행별_시트이동">
                <anchor moveWithCells="1" sizeWithCells="1">
                  <from>
                    <xdr:col>9</xdr:col>
                    <xdr:colOff>7620</xdr:colOff>
                    <xdr:row>24</xdr:row>
                    <xdr:rowOff>15240</xdr:rowOff>
                  </from>
                  <to>
                    <xdr:col>9</xdr:col>
                    <xdr:colOff>800100</xdr:colOff>
                    <xdr:row>24</xdr:row>
                    <xdr:rowOff>205740</xdr:rowOff>
                  </to>
                </anchor>
              </controlPr>
            </control>
          </mc:Choice>
        </mc:AlternateContent>
        <mc:AlternateContent xmlns:mc="http://schemas.openxmlformats.org/markup-compatibility/2006">
          <mc:Choice Requires="x14">
            <control shapeId="5201" r:id="rId8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202" r:id="rId8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203" r:id="rId8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204" r:id="rId86" name="btnMove_F-022">
              <controlPr defaultSize="0" print="0" autoFill="0" autoPict="0" macro="행별_시트이동">
                <anchor moveWithCells="1" sizeWithCells="1">
                  <from>
                    <xdr:col>9</xdr:col>
                    <xdr:colOff>7620</xdr:colOff>
                    <xdr:row>25</xdr:row>
                    <xdr:rowOff>15240</xdr:rowOff>
                  </from>
                  <to>
                    <xdr:col>9</xdr:col>
                    <xdr:colOff>800100</xdr:colOff>
                    <xdr:row>25</xdr:row>
                    <xdr:rowOff>205740</xdr:rowOff>
                  </to>
                </anchor>
              </controlPr>
            </control>
          </mc:Choice>
        </mc:AlternateContent>
        <mc:AlternateContent xmlns:mc="http://schemas.openxmlformats.org/markup-compatibility/2006">
          <mc:Choice Requires="x14">
            <control shapeId="5205" r:id="rId87"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206" r:id="rId88"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207" r:id="rId89"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208" r:id="rId90" name="btnMove_F-023">
              <controlPr defaultSize="0" print="0" autoFill="0" autoPict="0" macro="행별_시트이동">
                <anchor moveWithCells="1" sizeWithCells="1">
                  <from>
                    <xdr:col>9</xdr:col>
                    <xdr:colOff>7620</xdr:colOff>
                    <xdr:row>26</xdr:row>
                    <xdr:rowOff>15240</xdr:rowOff>
                  </from>
                  <to>
                    <xdr:col>9</xdr:col>
                    <xdr:colOff>800100</xdr:colOff>
                    <xdr:row>26</xdr:row>
                    <xdr:rowOff>205740</xdr:rowOff>
                  </to>
                </anchor>
              </controlPr>
            </control>
          </mc:Choice>
        </mc:AlternateContent>
        <mc:AlternateContent xmlns:mc="http://schemas.openxmlformats.org/markup-compatibility/2006">
          <mc:Choice Requires="x14">
            <control shapeId="5209" r:id="rId91"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210" r:id="rId92"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211" r:id="rId93"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212" r:id="rId94" name="btnMove_F-024">
              <controlPr defaultSize="0" print="0" autoFill="0" autoPict="0" macro="행별_시트이동">
                <anchor moveWithCells="1" sizeWithCells="1">
                  <from>
                    <xdr:col>9</xdr:col>
                    <xdr:colOff>7620</xdr:colOff>
                    <xdr:row>27</xdr:row>
                    <xdr:rowOff>15240</xdr:rowOff>
                  </from>
                  <to>
                    <xdr:col>9</xdr:col>
                    <xdr:colOff>800100</xdr:colOff>
                    <xdr:row>27</xdr:row>
                    <xdr:rowOff>205740</xdr:rowOff>
                  </to>
                </anchor>
              </controlPr>
            </control>
          </mc:Choice>
        </mc:AlternateContent>
        <mc:AlternateContent xmlns:mc="http://schemas.openxmlformats.org/markup-compatibility/2006">
          <mc:Choice Requires="x14">
            <control shapeId="5213" r:id="rId95"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214" r:id="rId96"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215" r:id="rId97"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216" r:id="rId98" name="btnMove_F-025">
              <controlPr defaultSize="0" print="0" autoFill="0" autoPict="0" macro="행별_시트이동">
                <anchor moveWithCells="1" sizeWithCells="1">
                  <from>
                    <xdr:col>9</xdr:col>
                    <xdr:colOff>7620</xdr:colOff>
                    <xdr:row>28</xdr:row>
                    <xdr:rowOff>15240</xdr:rowOff>
                  </from>
                  <to>
                    <xdr:col>9</xdr:col>
                    <xdr:colOff>800100</xdr:colOff>
                    <xdr:row>28</xdr:row>
                    <xdr:rowOff>205740</xdr:rowOff>
                  </to>
                </anchor>
              </controlPr>
            </control>
          </mc:Choice>
        </mc:AlternateContent>
        <mc:AlternateContent xmlns:mc="http://schemas.openxmlformats.org/markup-compatibility/2006">
          <mc:Choice Requires="x14">
            <control shapeId="5217" r:id="rId99"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218" r:id="rId100"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219" r:id="rId101"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220" r:id="rId102" name="btnMove_F-027">
              <controlPr defaultSize="0" print="0" autoFill="0" autoPict="0" macro="행별_시트이동">
                <anchor moveWithCells="1" sizeWithCells="1">
                  <from>
                    <xdr:col>9</xdr:col>
                    <xdr:colOff>7620</xdr:colOff>
                    <xdr:row>30</xdr:row>
                    <xdr:rowOff>15240</xdr:rowOff>
                  </from>
                  <to>
                    <xdr:col>9</xdr:col>
                    <xdr:colOff>800100</xdr:colOff>
                    <xdr:row>30</xdr:row>
                    <xdr:rowOff>205740</xdr:rowOff>
                  </to>
                </anchor>
              </controlPr>
            </control>
          </mc:Choice>
        </mc:AlternateContent>
        <mc:AlternateContent xmlns:mc="http://schemas.openxmlformats.org/markup-compatibility/2006">
          <mc:Choice Requires="x14">
            <control shapeId="5221" r:id="rId103"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222" r:id="rId104"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223" r:id="rId105"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224" r:id="rId106" name="btnMove_F-029">
              <controlPr defaultSize="0" print="0" autoFill="0" autoPict="0" macro="행별_시트이동">
                <anchor moveWithCells="1" sizeWithCells="1">
                  <from>
                    <xdr:col>9</xdr:col>
                    <xdr:colOff>7620</xdr:colOff>
                    <xdr:row>32</xdr:row>
                    <xdr:rowOff>15240</xdr:rowOff>
                  </from>
                  <to>
                    <xdr:col>9</xdr:col>
                    <xdr:colOff>800100</xdr:colOff>
                    <xdr:row>32</xdr:row>
                    <xdr:rowOff>205740</xdr:rowOff>
                  </to>
                </anchor>
              </controlPr>
            </control>
          </mc:Choice>
        </mc:AlternateContent>
        <mc:AlternateContent xmlns:mc="http://schemas.openxmlformats.org/markup-compatibility/2006">
          <mc:Choice Requires="x14">
            <control shapeId="5225" r:id="rId107"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26" r:id="rId108"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27" r:id="rId109"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28" r:id="rId110" name="btnMove_F-030">
              <controlPr defaultSize="0" print="0" autoFill="0" autoPict="0" macro="행별_시트이동">
                <anchor moveWithCells="1" sizeWithCells="1">
                  <from>
                    <xdr:col>9</xdr:col>
                    <xdr:colOff>7620</xdr:colOff>
                    <xdr:row>33</xdr:row>
                    <xdr:rowOff>15240</xdr:rowOff>
                  </from>
                  <to>
                    <xdr:col>9</xdr:col>
                    <xdr:colOff>800100</xdr:colOff>
                    <xdr:row>33</xdr:row>
                    <xdr:rowOff>205740</xdr:rowOff>
                  </to>
                </anchor>
              </controlPr>
            </control>
          </mc:Choice>
        </mc:AlternateContent>
        <mc:AlternateContent xmlns:mc="http://schemas.openxmlformats.org/markup-compatibility/2006">
          <mc:Choice Requires="x14">
            <control shapeId="5229" r:id="rId111"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30" r:id="rId112"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31" r:id="rId113"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32" r:id="rId114" name="btnMove_F-031">
              <controlPr defaultSize="0" print="0" autoFill="0" autoPict="0" macro="행별_시트이동">
                <anchor moveWithCells="1" sizeWithCells="1">
                  <from>
                    <xdr:col>9</xdr:col>
                    <xdr:colOff>7620</xdr:colOff>
                    <xdr:row>34</xdr:row>
                    <xdr:rowOff>15240</xdr:rowOff>
                  </from>
                  <to>
                    <xdr:col>9</xdr:col>
                    <xdr:colOff>800100</xdr:colOff>
                    <xdr:row>34</xdr:row>
                    <xdr:rowOff>205740</xdr:rowOff>
                  </to>
                </anchor>
              </controlPr>
            </control>
          </mc:Choice>
        </mc:AlternateContent>
        <mc:AlternateContent xmlns:mc="http://schemas.openxmlformats.org/markup-compatibility/2006">
          <mc:Choice Requires="x14">
            <control shapeId="5233" r:id="rId115"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34" r:id="rId116"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35" r:id="rId117"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36" r:id="rId118" name="btnMove_F-032">
              <controlPr defaultSize="0" print="0" autoFill="0" autoPict="0" macro="행별_시트이동">
                <anchor moveWithCells="1" sizeWithCells="1">
                  <from>
                    <xdr:col>9</xdr:col>
                    <xdr:colOff>7620</xdr:colOff>
                    <xdr:row>35</xdr:row>
                    <xdr:rowOff>15240</xdr:rowOff>
                  </from>
                  <to>
                    <xdr:col>9</xdr:col>
                    <xdr:colOff>800100</xdr:colOff>
                    <xdr:row>35</xdr:row>
                    <xdr:rowOff>205740</xdr:rowOff>
                  </to>
                </anchor>
              </controlPr>
            </control>
          </mc:Choice>
        </mc:AlternateContent>
        <mc:AlternateContent xmlns:mc="http://schemas.openxmlformats.org/markup-compatibility/2006">
          <mc:Choice Requires="x14">
            <control shapeId="5237" r:id="rId119"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38" r:id="rId120"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39" r:id="rId121"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40" r:id="rId122" name="btnMove_F-033">
              <controlPr defaultSize="0" print="0" autoFill="0" autoPict="0" macro="행별_시트이동">
                <anchor moveWithCells="1" sizeWithCells="1">
                  <from>
                    <xdr:col>9</xdr:col>
                    <xdr:colOff>7620</xdr:colOff>
                    <xdr:row>36</xdr:row>
                    <xdr:rowOff>15240</xdr:rowOff>
                  </from>
                  <to>
                    <xdr:col>9</xdr:col>
                    <xdr:colOff>800100</xdr:colOff>
                    <xdr:row>36</xdr:row>
                    <xdr:rowOff>205740</xdr:rowOff>
                  </to>
                </anchor>
              </controlPr>
            </control>
          </mc:Choice>
        </mc:AlternateContent>
        <mc:AlternateContent xmlns:mc="http://schemas.openxmlformats.org/markup-compatibility/2006">
          <mc:Choice Requires="x14">
            <control shapeId="5241" r:id="rId12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42" r:id="rId12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43" r:id="rId12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44" r:id="rId126" name="btnMove_F-034">
              <controlPr defaultSize="0" print="0" autoFill="0" autoPict="0" macro="행별_시트이동">
                <anchor moveWithCells="1" sizeWithCells="1">
                  <from>
                    <xdr:col>9</xdr:col>
                    <xdr:colOff>7620</xdr:colOff>
                    <xdr:row>37</xdr:row>
                    <xdr:rowOff>15240</xdr:rowOff>
                  </from>
                  <to>
                    <xdr:col>9</xdr:col>
                    <xdr:colOff>800100</xdr:colOff>
                    <xdr:row>37</xdr:row>
                    <xdr:rowOff>205740</xdr:rowOff>
                  </to>
                </anchor>
              </controlPr>
            </control>
          </mc:Choice>
        </mc:AlternateContent>
        <mc:AlternateContent xmlns:mc="http://schemas.openxmlformats.org/markup-compatibility/2006">
          <mc:Choice Requires="x14">
            <control shapeId="5245" r:id="rId127"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46" r:id="rId128"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47" r:id="rId129"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48" r:id="rId130" name="btnMove_F-035">
              <controlPr defaultSize="0" print="0" autoFill="0" autoPict="0" macro="행별_시트이동">
                <anchor moveWithCells="1" sizeWithCells="1">
                  <from>
                    <xdr:col>9</xdr:col>
                    <xdr:colOff>7620</xdr:colOff>
                    <xdr:row>38</xdr:row>
                    <xdr:rowOff>15240</xdr:rowOff>
                  </from>
                  <to>
                    <xdr:col>9</xdr:col>
                    <xdr:colOff>800100</xdr:colOff>
                    <xdr:row>38</xdr:row>
                    <xdr:rowOff>205740</xdr:rowOff>
                  </to>
                </anchor>
              </controlPr>
            </control>
          </mc:Choice>
        </mc:AlternateContent>
        <mc:AlternateContent xmlns:mc="http://schemas.openxmlformats.org/markup-compatibility/2006">
          <mc:Choice Requires="x14">
            <control shapeId="5249" r:id="rId131"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50" r:id="rId132"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51" r:id="rId133"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52" r:id="rId134" name="btnMove_F-036">
              <controlPr defaultSize="0" print="0" autoFill="0" autoPict="0" macro="행별_시트이동">
                <anchor moveWithCells="1" sizeWithCells="1">
                  <from>
                    <xdr:col>9</xdr:col>
                    <xdr:colOff>7620</xdr:colOff>
                    <xdr:row>39</xdr:row>
                    <xdr:rowOff>15240</xdr:rowOff>
                  </from>
                  <to>
                    <xdr:col>9</xdr:col>
                    <xdr:colOff>800100</xdr:colOff>
                    <xdr:row>39</xdr:row>
                    <xdr:rowOff>205740</xdr:rowOff>
                  </to>
                </anchor>
              </controlPr>
            </control>
          </mc:Choice>
        </mc:AlternateContent>
        <mc:AlternateContent xmlns:mc="http://schemas.openxmlformats.org/markup-compatibility/2006">
          <mc:Choice Requires="x14">
            <control shapeId="5253" r:id="rId135"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54" r:id="rId136"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55" r:id="rId137"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56" r:id="rId138" name="btnMove_F-037">
              <controlPr defaultSize="0" print="0" autoFill="0" autoPict="0" macro="행별_시트이동">
                <anchor moveWithCells="1" sizeWithCells="1">
                  <from>
                    <xdr:col>9</xdr:col>
                    <xdr:colOff>7620</xdr:colOff>
                    <xdr:row>40</xdr:row>
                    <xdr:rowOff>15240</xdr:rowOff>
                  </from>
                  <to>
                    <xdr:col>9</xdr:col>
                    <xdr:colOff>800100</xdr:colOff>
                    <xdr:row>40</xdr:row>
                    <xdr:rowOff>205740</xdr:rowOff>
                  </to>
                </anchor>
              </controlPr>
            </control>
          </mc:Choice>
        </mc:AlternateContent>
        <mc:AlternateContent xmlns:mc="http://schemas.openxmlformats.org/markup-compatibility/2006">
          <mc:Choice Requires="x14">
            <control shapeId="5257" r:id="rId139"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58" r:id="rId140"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59" r:id="rId141"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60" r:id="rId142" name="btnMove_F-038">
              <controlPr defaultSize="0" print="0" autoFill="0" autoPict="0" macro="행별_시트이동">
                <anchor moveWithCells="1" sizeWithCells="1">
                  <from>
                    <xdr:col>9</xdr:col>
                    <xdr:colOff>7620</xdr:colOff>
                    <xdr:row>41</xdr:row>
                    <xdr:rowOff>15240</xdr:rowOff>
                  </from>
                  <to>
                    <xdr:col>9</xdr:col>
                    <xdr:colOff>800100</xdr:colOff>
                    <xdr:row>41</xdr:row>
                    <xdr:rowOff>205740</xdr:rowOff>
                  </to>
                </anchor>
              </controlPr>
            </control>
          </mc:Choice>
        </mc:AlternateContent>
        <mc:AlternateContent xmlns:mc="http://schemas.openxmlformats.org/markup-compatibility/2006">
          <mc:Choice Requires="x14">
            <control shapeId="5261" r:id="rId143"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62" r:id="rId144"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63" r:id="rId145"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64" r:id="rId146" name="btnMove_F-039">
              <controlPr defaultSize="0" print="0" autoFill="0" autoPict="0" macro="행별_시트이동">
                <anchor moveWithCells="1" sizeWithCells="1">
                  <from>
                    <xdr:col>9</xdr:col>
                    <xdr:colOff>7620</xdr:colOff>
                    <xdr:row>42</xdr:row>
                    <xdr:rowOff>15240</xdr:rowOff>
                  </from>
                  <to>
                    <xdr:col>9</xdr:col>
                    <xdr:colOff>800100</xdr:colOff>
                    <xdr:row>42</xdr:row>
                    <xdr:rowOff>205740</xdr:rowOff>
                  </to>
                </anchor>
              </controlPr>
            </control>
          </mc:Choice>
        </mc:AlternateContent>
        <mc:AlternateContent xmlns:mc="http://schemas.openxmlformats.org/markup-compatibility/2006">
          <mc:Choice Requires="x14">
            <control shapeId="5265" r:id="rId147"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66" r:id="rId148"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67" r:id="rId149"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68" r:id="rId150" name="btnMove_F-040">
              <controlPr defaultSize="0" print="0" autoFill="0" autoPict="0" macro="행별_시트이동">
                <anchor moveWithCells="1" sizeWithCells="1">
                  <from>
                    <xdr:col>9</xdr:col>
                    <xdr:colOff>7620</xdr:colOff>
                    <xdr:row>43</xdr:row>
                    <xdr:rowOff>15240</xdr:rowOff>
                  </from>
                  <to>
                    <xdr:col>9</xdr:col>
                    <xdr:colOff>800100</xdr:colOff>
                    <xdr:row>43</xdr:row>
                    <xdr:rowOff>205740</xdr:rowOff>
                  </to>
                </anchor>
              </controlPr>
            </control>
          </mc:Choice>
        </mc:AlternateContent>
        <mc:AlternateContent xmlns:mc="http://schemas.openxmlformats.org/markup-compatibility/2006">
          <mc:Choice Requires="x14">
            <control shapeId="5269" r:id="rId151"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70" r:id="rId152"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71" r:id="rId153"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72" r:id="rId154" name="btnMove_F-041">
              <controlPr defaultSize="0" print="0" autoFill="0" autoPict="0" macro="행별_시트이동">
                <anchor moveWithCells="1" sizeWithCells="1">
                  <from>
                    <xdr:col>9</xdr:col>
                    <xdr:colOff>7620</xdr:colOff>
                    <xdr:row>44</xdr:row>
                    <xdr:rowOff>15240</xdr:rowOff>
                  </from>
                  <to>
                    <xdr:col>9</xdr:col>
                    <xdr:colOff>800100</xdr:colOff>
                    <xdr:row>44</xdr:row>
                    <xdr:rowOff>205740</xdr:rowOff>
                  </to>
                </anchor>
              </controlPr>
            </control>
          </mc:Choice>
        </mc:AlternateContent>
        <mc:AlternateContent xmlns:mc="http://schemas.openxmlformats.org/markup-compatibility/2006">
          <mc:Choice Requires="x14">
            <control shapeId="5273" r:id="rId155"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74" r:id="rId156"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75" r:id="rId157"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76" r:id="rId158" name="btnMove_F-042">
              <controlPr defaultSize="0" print="0" autoFill="0" autoPict="0" macro="행별_시트이동">
                <anchor moveWithCells="1" sizeWithCells="1">
                  <from>
                    <xdr:col>9</xdr:col>
                    <xdr:colOff>7620</xdr:colOff>
                    <xdr:row>45</xdr:row>
                    <xdr:rowOff>15240</xdr:rowOff>
                  </from>
                  <to>
                    <xdr:col>9</xdr:col>
                    <xdr:colOff>800100</xdr:colOff>
                    <xdr:row>45</xdr:row>
                    <xdr:rowOff>205740</xdr:rowOff>
                  </to>
                </anchor>
              </controlPr>
            </control>
          </mc:Choice>
        </mc:AlternateContent>
        <mc:AlternateContent xmlns:mc="http://schemas.openxmlformats.org/markup-compatibility/2006">
          <mc:Choice Requires="x14">
            <control shapeId="5277" r:id="rId159"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78" r:id="rId160"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79" r:id="rId161"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80" r:id="rId162" name="btnMove_F-043">
              <controlPr defaultSize="0" print="0" autoFill="0" autoPict="0" macro="행별_시트이동">
                <anchor moveWithCells="1" sizeWithCells="1">
                  <from>
                    <xdr:col>9</xdr:col>
                    <xdr:colOff>7620</xdr:colOff>
                    <xdr:row>46</xdr:row>
                    <xdr:rowOff>15240</xdr:rowOff>
                  </from>
                  <to>
                    <xdr:col>9</xdr:col>
                    <xdr:colOff>800100</xdr:colOff>
                    <xdr:row>46</xdr:row>
                    <xdr:rowOff>205740</xdr:rowOff>
                  </to>
                </anchor>
              </controlPr>
            </control>
          </mc:Choice>
        </mc:AlternateContent>
        <mc:AlternateContent xmlns:mc="http://schemas.openxmlformats.org/markup-compatibility/2006">
          <mc:Choice Requires="x14">
            <control shapeId="5281" r:id="rId16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82" r:id="rId16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83" r:id="rId16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84" r:id="rId166" name="btnMove_F-044">
              <controlPr defaultSize="0" print="0" autoFill="0" autoPict="0" macro="행별_시트이동">
                <anchor moveWithCells="1" sizeWithCells="1">
                  <from>
                    <xdr:col>9</xdr:col>
                    <xdr:colOff>7620</xdr:colOff>
                    <xdr:row>47</xdr:row>
                    <xdr:rowOff>15240</xdr:rowOff>
                  </from>
                  <to>
                    <xdr:col>9</xdr:col>
                    <xdr:colOff>800100</xdr:colOff>
                    <xdr:row>47</xdr:row>
                    <xdr:rowOff>205740</xdr:rowOff>
                  </to>
                </anchor>
              </controlPr>
            </control>
          </mc:Choice>
        </mc:AlternateContent>
        <mc:AlternateContent xmlns:mc="http://schemas.openxmlformats.org/markup-compatibility/2006">
          <mc:Choice Requires="x14">
            <control shapeId="5285" r:id="rId167"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86" r:id="rId168"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87" r:id="rId169"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88" r:id="rId170" name="btnMove_F-045">
              <controlPr defaultSize="0" print="0" autoFill="0" autoPict="0" macro="행별_시트이동">
                <anchor moveWithCells="1" sizeWithCells="1">
                  <from>
                    <xdr:col>9</xdr:col>
                    <xdr:colOff>7620</xdr:colOff>
                    <xdr:row>48</xdr:row>
                    <xdr:rowOff>15240</xdr:rowOff>
                  </from>
                  <to>
                    <xdr:col>9</xdr:col>
                    <xdr:colOff>800100</xdr:colOff>
                    <xdr:row>48</xdr:row>
                    <xdr:rowOff>205740</xdr:rowOff>
                  </to>
                </anchor>
              </controlPr>
            </control>
          </mc:Choice>
        </mc:AlternateContent>
        <mc:AlternateContent xmlns:mc="http://schemas.openxmlformats.org/markup-compatibility/2006">
          <mc:Choice Requires="x14">
            <control shapeId="5289" r:id="rId171"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90" r:id="rId172"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91" r:id="rId173"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92" r:id="rId174" name="btnMove_F-046">
              <controlPr defaultSize="0" print="0" autoFill="0" autoPict="0" macro="행별_시트이동">
                <anchor moveWithCells="1" sizeWithCells="1">
                  <from>
                    <xdr:col>9</xdr:col>
                    <xdr:colOff>7620</xdr:colOff>
                    <xdr:row>49</xdr:row>
                    <xdr:rowOff>15240</xdr:rowOff>
                  </from>
                  <to>
                    <xdr:col>9</xdr:col>
                    <xdr:colOff>800100</xdr:colOff>
                    <xdr:row>49</xdr:row>
                    <xdr:rowOff>205740</xdr:rowOff>
                  </to>
                </anchor>
              </controlPr>
            </control>
          </mc:Choice>
        </mc:AlternateContent>
        <mc:AlternateContent xmlns:mc="http://schemas.openxmlformats.org/markup-compatibility/2006">
          <mc:Choice Requires="x14">
            <control shapeId="5293" r:id="rId175"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94" r:id="rId176"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95" r:id="rId177"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96" r:id="rId178" name="btnMove_F-047">
              <controlPr defaultSize="0" print="0" autoFill="0" autoPict="0" macro="행별_시트이동">
                <anchor moveWithCells="1" sizeWithCells="1">
                  <from>
                    <xdr:col>9</xdr:col>
                    <xdr:colOff>7620</xdr:colOff>
                    <xdr:row>50</xdr:row>
                    <xdr:rowOff>15240</xdr:rowOff>
                  </from>
                  <to>
                    <xdr:col>9</xdr:col>
                    <xdr:colOff>800100</xdr:colOff>
                    <xdr:row>50</xdr:row>
                    <xdr:rowOff>205740</xdr:rowOff>
                  </to>
                </anchor>
              </controlPr>
            </control>
          </mc:Choice>
        </mc:AlternateContent>
        <mc:AlternateContent xmlns:mc="http://schemas.openxmlformats.org/markup-compatibility/2006">
          <mc:Choice Requires="x14">
            <control shapeId="5297" r:id="rId179"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98" r:id="rId180"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99" r:id="rId181"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300" r:id="rId182" name="btnMove_F-048">
              <controlPr defaultSize="0" print="0" autoFill="0" autoPict="0" macro="행별_시트이동">
                <anchor moveWithCells="1" sizeWithCells="1">
                  <from>
                    <xdr:col>9</xdr:col>
                    <xdr:colOff>7620</xdr:colOff>
                    <xdr:row>51</xdr:row>
                    <xdr:rowOff>15240</xdr:rowOff>
                  </from>
                  <to>
                    <xdr:col>9</xdr:col>
                    <xdr:colOff>800100</xdr:colOff>
                    <xdr:row>51</xdr:row>
                    <xdr:rowOff>205740</xdr:rowOff>
                  </to>
                </anchor>
              </controlPr>
            </control>
          </mc:Choice>
        </mc:AlternateContent>
        <mc:AlternateContent xmlns:mc="http://schemas.openxmlformats.org/markup-compatibility/2006">
          <mc:Choice Requires="x14">
            <control shapeId="5301" r:id="rId183"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302" r:id="rId184"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303" r:id="rId185"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304" r:id="rId186" name="btnMove_F-049">
              <controlPr defaultSize="0" print="0" autoFill="0" autoPict="0" macro="행별_시트이동">
                <anchor moveWithCells="1" sizeWithCells="1">
                  <from>
                    <xdr:col>9</xdr:col>
                    <xdr:colOff>7620</xdr:colOff>
                    <xdr:row>52</xdr:row>
                    <xdr:rowOff>15240</xdr:rowOff>
                  </from>
                  <to>
                    <xdr:col>9</xdr:col>
                    <xdr:colOff>800100</xdr:colOff>
                    <xdr:row>52</xdr:row>
                    <xdr:rowOff>205740</xdr:rowOff>
                  </to>
                </anchor>
              </controlPr>
            </control>
          </mc:Choice>
        </mc:AlternateContent>
        <mc:AlternateContent xmlns:mc="http://schemas.openxmlformats.org/markup-compatibility/2006">
          <mc:Choice Requires="x14">
            <control shapeId="5305" r:id="rId187"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306" r:id="rId188"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307" r:id="rId189"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mc:AlternateContent xmlns:mc="http://schemas.openxmlformats.org/markup-compatibility/2006">
          <mc:Choice Requires="x14">
            <control shapeId="5308" r:id="rId190" name="btnMove_F-050">
              <controlPr defaultSize="0" print="0" autoFill="0" autoPict="0" macro="행별_시트이동">
                <anchor moveWithCells="1" sizeWithCells="1">
                  <from>
                    <xdr:col>9</xdr:col>
                    <xdr:colOff>7620</xdr:colOff>
                    <xdr:row>53</xdr:row>
                    <xdr:rowOff>15240</xdr:rowOff>
                  </from>
                  <to>
                    <xdr:col>9</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A5AFB-9264-40F2-8066-A1D894250EA9}">
  <sheetPr codeName="Sheet6"/>
  <dimension ref="A1:F796"/>
  <sheetViews>
    <sheetView workbookViewId="0"/>
  </sheetViews>
  <sheetFormatPr defaultRowHeight="17.399999999999999" x14ac:dyDescent="0.4"/>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x14ac:dyDescent="0.4">
      <c r="A1" s="59" t="s">
        <v>3240</v>
      </c>
      <c r="B1" s="46"/>
      <c r="C1" s="46"/>
      <c r="D1" s="46"/>
      <c r="E1" s="46"/>
      <c r="F1" s="46"/>
    </row>
    <row r="2" spans="1:6" x14ac:dyDescent="0.4">
      <c r="A2" s="46" t="s">
        <v>3241</v>
      </c>
      <c r="B2" s="46"/>
      <c r="C2" s="46"/>
      <c r="D2" s="46"/>
      <c r="E2" s="46"/>
      <c r="F2" s="46"/>
    </row>
    <row r="3" spans="1:6" x14ac:dyDescent="0.4">
      <c r="A3" s="46" t="s">
        <v>86</v>
      </c>
      <c r="B3" s="54"/>
      <c r="C3" s="46" t="s">
        <v>903</v>
      </c>
      <c r="D3" s="54"/>
      <c r="E3" s="46" t="s">
        <v>904</v>
      </c>
      <c r="F3" s="54"/>
    </row>
    <row r="4" spans="1:6" x14ac:dyDescent="0.4">
      <c r="A4" s="46"/>
      <c r="B4" s="46"/>
      <c r="C4" s="46"/>
      <c r="D4" s="46"/>
      <c r="E4" s="46"/>
      <c r="F4" s="46"/>
    </row>
    <row r="5" spans="1:6" x14ac:dyDescent="0.4">
      <c r="A5" s="46"/>
      <c r="B5" s="46"/>
      <c r="C5" s="46"/>
      <c r="D5" s="46"/>
      <c r="E5" s="46"/>
      <c r="F5" s="46"/>
    </row>
    <row r="6" spans="1:6" x14ac:dyDescent="0.4">
      <c r="A6" s="58" t="s">
        <v>852</v>
      </c>
      <c r="B6" s="58" t="s">
        <v>903</v>
      </c>
      <c r="C6" s="58" t="s">
        <v>904</v>
      </c>
      <c r="D6" s="58" t="s">
        <v>86</v>
      </c>
      <c r="E6" s="58" t="s">
        <v>309</v>
      </c>
      <c r="F6" s="58" t="s">
        <v>378</v>
      </c>
    </row>
    <row r="7" spans="1:6" x14ac:dyDescent="0.4">
      <c r="A7" s="55"/>
      <c r="B7" s="55"/>
      <c r="C7" s="55"/>
      <c r="D7" s="55"/>
      <c r="E7" s="55"/>
      <c r="F7" s="55"/>
    </row>
    <row r="8" spans="1:6" x14ac:dyDescent="0.4">
      <c r="A8" s="55"/>
      <c r="B8" s="55"/>
      <c r="C8" s="55"/>
      <c r="D8" s="55"/>
      <c r="E8" s="55"/>
      <c r="F8" s="55"/>
    </row>
    <row r="9" spans="1:6" x14ac:dyDescent="0.4">
      <c r="A9" s="55"/>
      <c r="B9" s="55"/>
      <c r="C9" s="55"/>
      <c r="D9" s="55"/>
      <c r="E9" s="55"/>
      <c r="F9" s="55"/>
    </row>
    <row r="10" spans="1:6" x14ac:dyDescent="0.4">
      <c r="A10" s="55"/>
      <c r="B10" s="55"/>
      <c r="C10" s="55"/>
      <c r="D10" s="55"/>
      <c r="E10" s="55"/>
      <c r="F10" s="55"/>
    </row>
    <row r="11" spans="1:6" x14ac:dyDescent="0.4">
      <c r="A11" s="55"/>
      <c r="B11" s="55"/>
      <c r="C11" s="55"/>
      <c r="D11" s="55"/>
      <c r="E11" s="55"/>
      <c r="F11" s="55"/>
    </row>
    <row r="12" spans="1:6" x14ac:dyDescent="0.4">
      <c r="A12" s="55"/>
      <c r="B12" s="55"/>
      <c r="C12" s="55"/>
      <c r="D12" s="55"/>
      <c r="E12" s="55"/>
      <c r="F12" s="55"/>
    </row>
    <row r="13" spans="1:6" x14ac:dyDescent="0.4">
      <c r="A13" s="55"/>
      <c r="B13" s="55"/>
      <c r="C13" s="55"/>
      <c r="D13" s="55"/>
      <c r="E13" s="55"/>
      <c r="F13" s="55"/>
    </row>
    <row r="14" spans="1:6" x14ac:dyDescent="0.4">
      <c r="A14" s="55"/>
      <c r="B14" s="55"/>
      <c r="C14" s="55"/>
      <c r="D14" s="55"/>
      <c r="E14" s="55"/>
      <c r="F14" s="55"/>
    </row>
    <row r="15" spans="1:6" x14ac:dyDescent="0.4">
      <c r="A15" s="55"/>
      <c r="B15" s="55"/>
      <c r="C15" s="55"/>
      <c r="D15" s="55"/>
      <c r="E15" s="55"/>
      <c r="F15" s="55"/>
    </row>
    <row r="16" spans="1:6" x14ac:dyDescent="0.4">
      <c r="A16" s="55"/>
      <c r="B16" s="55"/>
      <c r="C16" s="55"/>
      <c r="D16" s="55"/>
      <c r="E16" s="55"/>
      <c r="F16" s="55"/>
    </row>
    <row r="17" spans="1:6" x14ac:dyDescent="0.4">
      <c r="A17" s="55"/>
      <c r="B17" s="55"/>
      <c r="C17" s="55"/>
      <c r="D17" s="55"/>
      <c r="E17" s="55"/>
      <c r="F17" s="55"/>
    </row>
    <row r="18" spans="1:6" x14ac:dyDescent="0.4">
      <c r="A18" s="55"/>
      <c r="B18" s="55"/>
      <c r="C18" s="55"/>
      <c r="D18" s="55"/>
      <c r="E18" s="55"/>
      <c r="F18" s="55"/>
    </row>
    <row r="19" spans="1:6" x14ac:dyDescent="0.4">
      <c r="A19" s="55"/>
      <c r="B19" s="55"/>
      <c r="C19" s="55"/>
      <c r="D19" s="55"/>
      <c r="E19" s="55"/>
      <c r="F19" s="55"/>
    </row>
    <row r="20" spans="1:6" x14ac:dyDescent="0.4">
      <c r="A20" s="55"/>
      <c r="B20" s="55"/>
      <c r="C20" s="55"/>
      <c r="D20" s="55"/>
      <c r="E20" s="55"/>
      <c r="F20" s="55"/>
    </row>
    <row r="21" spans="1:6" x14ac:dyDescent="0.4">
      <c r="A21" s="55"/>
      <c r="B21" s="55"/>
      <c r="C21" s="55"/>
      <c r="D21" s="55"/>
      <c r="E21" s="55"/>
      <c r="F21" s="55"/>
    </row>
    <row r="22" spans="1:6" x14ac:dyDescent="0.4">
      <c r="A22" s="55"/>
      <c r="B22" s="55"/>
      <c r="C22" s="55"/>
      <c r="D22" s="55"/>
      <c r="E22" s="55"/>
      <c r="F22" s="55"/>
    </row>
    <row r="23" spans="1:6" x14ac:dyDescent="0.4">
      <c r="A23" s="55"/>
      <c r="B23" s="55"/>
      <c r="C23" s="55"/>
      <c r="D23" s="55"/>
      <c r="E23" s="55"/>
      <c r="F23" s="55"/>
    </row>
    <row r="24" spans="1:6" x14ac:dyDescent="0.4">
      <c r="A24" s="55"/>
      <c r="B24" s="55"/>
      <c r="C24" s="55"/>
      <c r="D24" s="55"/>
      <c r="E24" s="55"/>
      <c r="F24" s="55"/>
    </row>
    <row r="25" spans="1:6" x14ac:dyDescent="0.4">
      <c r="A25" s="55"/>
      <c r="B25" s="55"/>
      <c r="C25" s="55"/>
      <c r="D25" s="55"/>
      <c r="E25" s="55"/>
      <c r="F25" s="55"/>
    </row>
    <row r="26" spans="1:6" x14ac:dyDescent="0.4">
      <c r="A26" s="55"/>
      <c r="B26" s="55"/>
      <c r="C26" s="55"/>
      <c r="D26" s="55"/>
      <c r="E26" s="55"/>
      <c r="F26" s="55"/>
    </row>
    <row r="27" spans="1:6" x14ac:dyDescent="0.4">
      <c r="A27" s="55"/>
      <c r="B27" s="55"/>
      <c r="C27" s="55"/>
      <c r="D27" s="55"/>
      <c r="E27" s="55"/>
      <c r="F27" s="55"/>
    </row>
    <row r="28" spans="1:6" x14ac:dyDescent="0.4">
      <c r="A28" s="55"/>
      <c r="B28" s="55"/>
      <c r="C28" s="55"/>
      <c r="D28" s="55"/>
      <c r="E28" s="55"/>
      <c r="F28" s="55"/>
    </row>
    <row r="29" spans="1:6" x14ac:dyDescent="0.4">
      <c r="A29" s="55"/>
      <c r="B29" s="55"/>
      <c r="C29" s="55"/>
      <c r="D29" s="55"/>
      <c r="E29" s="55"/>
      <c r="F29" s="55"/>
    </row>
    <row r="30" spans="1:6" x14ac:dyDescent="0.4">
      <c r="A30" s="55"/>
      <c r="B30" s="55"/>
      <c r="C30" s="55"/>
      <c r="D30" s="55"/>
      <c r="E30" s="55"/>
      <c r="F30" s="55"/>
    </row>
    <row r="31" spans="1:6" x14ac:dyDescent="0.4">
      <c r="A31" s="55"/>
      <c r="B31" s="55"/>
      <c r="C31" s="55"/>
      <c r="D31" s="55"/>
      <c r="E31" s="55"/>
      <c r="F31" s="55"/>
    </row>
    <row r="32" spans="1:6" x14ac:dyDescent="0.4">
      <c r="A32" s="55"/>
      <c r="B32" s="55"/>
      <c r="C32" s="55"/>
      <c r="D32" s="55"/>
      <c r="E32" s="55"/>
      <c r="F32" s="55"/>
    </row>
    <row r="33" spans="1:6" x14ac:dyDescent="0.4">
      <c r="A33" s="55"/>
      <c r="B33" s="55"/>
      <c r="C33" s="55"/>
      <c r="D33" s="55"/>
      <c r="E33" s="55"/>
      <c r="F33" s="55"/>
    </row>
    <row r="34" spans="1:6" x14ac:dyDescent="0.4">
      <c r="A34" s="55"/>
      <c r="B34" s="55"/>
      <c r="C34" s="55"/>
      <c r="D34" s="55"/>
      <c r="E34" s="55"/>
      <c r="F34" s="55"/>
    </row>
    <row r="35" spans="1:6" x14ac:dyDescent="0.4">
      <c r="A35" s="55"/>
      <c r="B35" s="55"/>
      <c r="C35" s="55"/>
      <c r="D35" s="55"/>
      <c r="E35" s="55"/>
      <c r="F35" s="55"/>
    </row>
    <row r="36" spans="1:6" x14ac:dyDescent="0.4">
      <c r="A36" s="55"/>
      <c r="B36" s="55"/>
      <c r="C36" s="55"/>
      <c r="D36" s="55"/>
      <c r="E36" s="55"/>
      <c r="F36" s="55"/>
    </row>
    <row r="37" spans="1:6" x14ac:dyDescent="0.4">
      <c r="A37" s="55"/>
      <c r="B37" s="55"/>
      <c r="C37" s="55"/>
      <c r="D37" s="55"/>
      <c r="E37" s="55"/>
      <c r="F37" s="55"/>
    </row>
    <row r="38" spans="1:6" x14ac:dyDescent="0.4">
      <c r="A38" s="55"/>
      <c r="B38" s="55"/>
      <c r="C38" s="55"/>
      <c r="D38" s="55"/>
      <c r="E38" s="55"/>
      <c r="F38" s="55"/>
    </row>
    <row r="39" spans="1:6" x14ac:dyDescent="0.4">
      <c r="A39" s="55"/>
      <c r="B39" s="55"/>
      <c r="C39" s="55"/>
      <c r="D39" s="55"/>
      <c r="E39" s="55"/>
      <c r="F39" s="55"/>
    </row>
    <row r="40" spans="1:6" x14ac:dyDescent="0.4">
      <c r="A40" s="55"/>
      <c r="B40" s="55"/>
      <c r="C40" s="55"/>
      <c r="D40" s="55"/>
      <c r="E40" s="55"/>
      <c r="F40" s="55"/>
    </row>
    <row r="41" spans="1:6" x14ac:dyDescent="0.4">
      <c r="A41" s="55"/>
      <c r="B41" s="55"/>
      <c r="C41" s="55"/>
      <c r="D41" s="55"/>
      <c r="E41" s="55"/>
      <c r="F41" s="55"/>
    </row>
    <row r="42" spans="1:6" x14ac:dyDescent="0.4">
      <c r="A42" s="55"/>
      <c r="B42" s="55"/>
      <c r="C42" s="55"/>
      <c r="D42" s="55"/>
      <c r="E42" s="55"/>
      <c r="F42" s="55"/>
    </row>
    <row r="43" spans="1:6" x14ac:dyDescent="0.4">
      <c r="A43" s="55"/>
      <c r="B43" s="55"/>
      <c r="C43" s="55"/>
      <c r="D43" s="55"/>
      <c r="E43" s="55"/>
      <c r="F43" s="55"/>
    </row>
    <row r="44" spans="1:6" x14ac:dyDescent="0.4">
      <c r="A44" s="55"/>
      <c r="B44" s="55"/>
      <c r="C44" s="55"/>
      <c r="D44" s="55"/>
      <c r="E44" s="55"/>
      <c r="F44" s="55"/>
    </row>
    <row r="45" spans="1:6" x14ac:dyDescent="0.4">
      <c r="A45" s="55"/>
      <c r="B45" s="55"/>
      <c r="C45" s="55"/>
      <c r="D45" s="55"/>
      <c r="E45" s="55"/>
      <c r="F45" s="55"/>
    </row>
    <row r="46" spans="1:6" x14ac:dyDescent="0.4">
      <c r="A46" s="55"/>
      <c r="B46" s="55"/>
      <c r="C46" s="55"/>
      <c r="D46" s="55"/>
      <c r="E46" s="55"/>
      <c r="F46" s="55"/>
    </row>
    <row r="47" spans="1:6" x14ac:dyDescent="0.4">
      <c r="A47" s="55"/>
      <c r="B47" s="55"/>
      <c r="C47" s="55"/>
      <c r="D47" s="55"/>
      <c r="E47" s="55"/>
      <c r="F47" s="55"/>
    </row>
    <row r="48" spans="1:6" x14ac:dyDescent="0.4">
      <c r="A48" s="55"/>
      <c r="B48" s="55"/>
      <c r="C48" s="55"/>
      <c r="D48" s="55"/>
      <c r="E48" s="55"/>
      <c r="F48" s="55"/>
    </row>
    <row r="49" spans="1:6" x14ac:dyDescent="0.4">
      <c r="A49" s="55"/>
      <c r="B49" s="55"/>
      <c r="C49" s="55"/>
      <c r="D49" s="55"/>
      <c r="E49" s="55"/>
      <c r="F49" s="55"/>
    </row>
    <row r="50" spans="1:6" x14ac:dyDescent="0.4">
      <c r="A50" s="55"/>
      <c r="B50" s="55"/>
      <c r="C50" s="55"/>
      <c r="D50" s="55"/>
      <c r="E50" s="55"/>
      <c r="F50" s="55"/>
    </row>
    <row r="51" spans="1:6" x14ac:dyDescent="0.4">
      <c r="A51" s="55"/>
      <c r="B51" s="55"/>
      <c r="C51" s="55"/>
      <c r="D51" s="55"/>
      <c r="E51" s="55"/>
      <c r="F51" s="55"/>
    </row>
    <row r="52" spans="1:6" x14ac:dyDescent="0.4">
      <c r="A52" s="55"/>
      <c r="B52" s="55"/>
      <c r="C52" s="55"/>
      <c r="D52" s="55"/>
      <c r="E52" s="55"/>
      <c r="F52" s="55"/>
    </row>
    <row r="53" spans="1:6" x14ac:dyDescent="0.4">
      <c r="A53" s="55"/>
      <c r="B53" s="55"/>
      <c r="C53" s="55"/>
      <c r="D53" s="55"/>
      <c r="E53" s="55"/>
      <c r="F53" s="55"/>
    </row>
    <row r="54" spans="1:6" x14ac:dyDescent="0.4">
      <c r="A54" s="55"/>
      <c r="B54" s="55"/>
      <c r="C54" s="55"/>
      <c r="D54" s="55"/>
      <c r="E54" s="55"/>
      <c r="F54" s="55"/>
    </row>
    <row r="55" spans="1:6" x14ac:dyDescent="0.4">
      <c r="A55" s="55"/>
      <c r="B55" s="55"/>
      <c r="C55" s="55"/>
      <c r="D55" s="55"/>
      <c r="E55" s="55"/>
      <c r="F55" s="55"/>
    </row>
    <row r="56" spans="1:6" x14ac:dyDescent="0.4">
      <c r="A56" s="55"/>
      <c r="B56" s="55"/>
      <c r="C56" s="55"/>
      <c r="D56" s="55"/>
      <c r="E56" s="55"/>
      <c r="F56" s="55"/>
    </row>
    <row r="57" spans="1:6" x14ac:dyDescent="0.4">
      <c r="A57" s="55"/>
      <c r="B57" s="55"/>
      <c r="C57" s="55"/>
      <c r="D57" s="55"/>
      <c r="E57" s="55"/>
      <c r="F57" s="55"/>
    </row>
    <row r="58" spans="1:6" x14ac:dyDescent="0.4">
      <c r="A58" s="55"/>
      <c r="B58" s="55"/>
      <c r="C58" s="55"/>
      <c r="D58" s="55"/>
      <c r="E58" s="55"/>
      <c r="F58" s="55"/>
    </row>
    <row r="59" spans="1:6" x14ac:dyDescent="0.4">
      <c r="A59" s="55"/>
      <c r="B59" s="55"/>
      <c r="C59" s="55"/>
      <c r="D59" s="55"/>
      <c r="E59" s="55"/>
      <c r="F59" s="55"/>
    </row>
    <row r="60" spans="1:6" x14ac:dyDescent="0.4">
      <c r="A60" s="55"/>
      <c r="B60" s="55"/>
      <c r="C60" s="55"/>
      <c r="D60" s="55"/>
      <c r="E60" s="55"/>
      <c r="F60" s="55"/>
    </row>
    <row r="61" spans="1:6" x14ac:dyDescent="0.4">
      <c r="A61" s="55"/>
      <c r="B61" s="55"/>
      <c r="C61" s="55"/>
      <c r="D61" s="55"/>
      <c r="E61" s="55"/>
      <c r="F61" s="55"/>
    </row>
    <row r="62" spans="1:6" x14ac:dyDescent="0.4">
      <c r="A62" s="55"/>
      <c r="B62" s="55"/>
      <c r="C62" s="55"/>
      <c r="D62" s="55"/>
      <c r="E62" s="55"/>
      <c r="F62" s="55"/>
    </row>
    <row r="63" spans="1:6" x14ac:dyDescent="0.4">
      <c r="A63" s="55"/>
      <c r="B63" s="55"/>
      <c r="C63" s="55"/>
      <c r="D63" s="55"/>
      <c r="E63" s="55"/>
      <c r="F63" s="55"/>
    </row>
    <row r="64" spans="1:6" x14ac:dyDescent="0.4">
      <c r="A64" s="55"/>
      <c r="B64" s="55"/>
      <c r="C64" s="55"/>
      <c r="D64" s="55"/>
      <c r="E64" s="55"/>
      <c r="F64" s="55"/>
    </row>
    <row r="65" spans="1:6" x14ac:dyDescent="0.4">
      <c r="A65" s="55"/>
      <c r="B65" s="55"/>
      <c r="C65" s="55"/>
      <c r="D65" s="55"/>
      <c r="E65" s="55"/>
      <c r="F65" s="55"/>
    </row>
    <row r="66" spans="1:6" x14ac:dyDescent="0.4">
      <c r="A66" s="55"/>
      <c r="B66" s="55"/>
      <c r="C66" s="55"/>
      <c r="D66" s="55"/>
      <c r="E66" s="55"/>
      <c r="F66" s="55"/>
    </row>
    <row r="67" spans="1:6" x14ac:dyDescent="0.4">
      <c r="A67" s="55"/>
      <c r="B67" s="55"/>
      <c r="C67" s="55"/>
      <c r="D67" s="55"/>
      <c r="E67" s="55"/>
      <c r="F67" s="55"/>
    </row>
    <row r="68" spans="1:6" x14ac:dyDescent="0.4">
      <c r="A68" s="55"/>
      <c r="B68" s="55"/>
      <c r="C68" s="55"/>
      <c r="D68" s="55"/>
      <c r="E68" s="55"/>
      <c r="F68" s="55"/>
    </row>
    <row r="69" spans="1:6" x14ac:dyDescent="0.4">
      <c r="A69" s="55"/>
      <c r="B69" s="55"/>
      <c r="C69" s="55"/>
      <c r="D69" s="55"/>
      <c r="E69" s="55"/>
      <c r="F69" s="55"/>
    </row>
    <row r="70" spans="1:6" x14ac:dyDescent="0.4">
      <c r="A70" s="55"/>
      <c r="B70" s="55"/>
      <c r="C70" s="55"/>
      <c r="D70" s="55"/>
      <c r="E70" s="55"/>
      <c r="F70" s="55"/>
    </row>
    <row r="71" spans="1:6" x14ac:dyDescent="0.4">
      <c r="A71" s="55"/>
      <c r="B71" s="55"/>
      <c r="C71" s="55"/>
      <c r="D71" s="55"/>
      <c r="E71" s="55"/>
      <c r="F71" s="55"/>
    </row>
    <row r="72" spans="1:6" x14ac:dyDescent="0.4">
      <c r="A72" s="55"/>
      <c r="B72" s="55"/>
      <c r="C72" s="55"/>
      <c r="D72" s="55"/>
      <c r="E72" s="55"/>
      <c r="F72" s="55"/>
    </row>
    <row r="73" spans="1:6" x14ac:dyDescent="0.4">
      <c r="A73" s="55"/>
      <c r="B73" s="55"/>
      <c r="C73" s="55"/>
      <c r="D73" s="55"/>
      <c r="E73" s="55"/>
      <c r="F73" s="55"/>
    </row>
    <row r="74" spans="1:6" x14ac:dyDescent="0.4">
      <c r="A74" s="55"/>
      <c r="B74" s="55"/>
      <c r="C74" s="55"/>
      <c r="D74" s="55"/>
      <c r="E74" s="55"/>
      <c r="F74" s="55"/>
    </row>
    <row r="75" spans="1:6" x14ac:dyDescent="0.4">
      <c r="A75" s="55"/>
      <c r="B75" s="55"/>
      <c r="C75" s="55"/>
      <c r="D75" s="55"/>
      <c r="E75" s="55"/>
      <c r="F75" s="55"/>
    </row>
    <row r="76" spans="1:6" x14ac:dyDescent="0.4">
      <c r="A76" s="55"/>
      <c r="B76" s="55"/>
      <c r="C76" s="55"/>
      <c r="D76" s="55"/>
      <c r="E76" s="55"/>
      <c r="F76" s="55"/>
    </row>
    <row r="77" spans="1:6" x14ac:dyDescent="0.4">
      <c r="A77" s="55"/>
      <c r="B77" s="55"/>
      <c r="C77" s="55"/>
      <c r="D77" s="55"/>
      <c r="E77" s="55"/>
      <c r="F77" s="55"/>
    </row>
    <row r="78" spans="1:6" x14ac:dyDescent="0.4">
      <c r="A78" s="55"/>
      <c r="B78" s="55"/>
      <c r="C78" s="55"/>
      <c r="D78" s="55"/>
      <c r="E78" s="55"/>
      <c r="F78" s="55"/>
    </row>
    <row r="79" spans="1:6" x14ac:dyDescent="0.4">
      <c r="A79" s="55"/>
      <c r="B79" s="55"/>
      <c r="C79" s="55"/>
      <c r="D79" s="55"/>
      <c r="E79" s="55"/>
      <c r="F79" s="55"/>
    </row>
    <row r="80" spans="1:6" x14ac:dyDescent="0.4">
      <c r="A80" s="55"/>
      <c r="B80" s="55"/>
      <c r="C80" s="55"/>
      <c r="D80" s="55"/>
      <c r="E80" s="55"/>
      <c r="F80" s="55"/>
    </row>
    <row r="81" spans="1:6" x14ac:dyDescent="0.4">
      <c r="A81" s="55"/>
      <c r="B81" s="55"/>
      <c r="C81" s="55"/>
      <c r="D81" s="55"/>
      <c r="E81" s="55"/>
      <c r="F81" s="55"/>
    </row>
    <row r="82" spans="1:6" x14ac:dyDescent="0.4">
      <c r="A82" s="55"/>
      <c r="B82" s="55"/>
      <c r="C82" s="55"/>
      <c r="D82" s="55"/>
      <c r="E82" s="55"/>
      <c r="F82" s="55"/>
    </row>
    <row r="83" spans="1:6" x14ac:dyDescent="0.4">
      <c r="A83" s="55"/>
      <c r="B83" s="55"/>
      <c r="C83" s="55"/>
      <c r="D83" s="55"/>
      <c r="E83" s="55"/>
      <c r="F83" s="55"/>
    </row>
    <row r="84" spans="1:6" x14ac:dyDescent="0.4">
      <c r="A84" s="55"/>
      <c r="B84" s="55"/>
      <c r="C84" s="55"/>
      <c r="D84" s="55"/>
      <c r="E84" s="55"/>
      <c r="F84" s="55"/>
    </row>
    <row r="85" spans="1:6" x14ac:dyDescent="0.4">
      <c r="A85" s="55"/>
      <c r="B85" s="55"/>
      <c r="C85" s="55"/>
      <c r="D85" s="55"/>
      <c r="E85" s="55"/>
      <c r="F85" s="55"/>
    </row>
    <row r="86" spans="1:6" x14ac:dyDescent="0.4">
      <c r="A86" s="55"/>
      <c r="B86" s="55"/>
      <c r="C86" s="55"/>
      <c r="D86" s="55"/>
      <c r="E86" s="55"/>
      <c r="F86" s="55"/>
    </row>
    <row r="87" spans="1:6" x14ac:dyDescent="0.4">
      <c r="A87" s="55"/>
      <c r="B87" s="55"/>
      <c r="C87" s="55"/>
      <c r="D87" s="55"/>
      <c r="E87" s="55"/>
      <c r="F87" s="55"/>
    </row>
    <row r="88" spans="1:6" x14ac:dyDescent="0.4">
      <c r="A88" s="55"/>
      <c r="B88" s="55"/>
      <c r="C88" s="55"/>
      <c r="D88" s="55"/>
      <c r="E88" s="55"/>
      <c r="F88" s="55"/>
    </row>
    <row r="89" spans="1:6" x14ac:dyDescent="0.4">
      <c r="A89" s="55"/>
      <c r="B89" s="55"/>
      <c r="C89" s="55"/>
      <c r="D89" s="55"/>
      <c r="E89" s="55"/>
      <c r="F89" s="55"/>
    </row>
    <row r="90" spans="1:6" x14ac:dyDescent="0.4">
      <c r="A90" s="55"/>
      <c r="B90" s="55"/>
      <c r="C90" s="55"/>
      <c r="D90" s="55"/>
      <c r="E90" s="55"/>
      <c r="F90" s="55"/>
    </row>
    <row r="91" spans="1:6" x14ac:dyDescent="0.4">
      <c r="A91" s="55"/>
      <c r="B91" s="55"/>
      <c r="C91" s="55"/>
      <c r="D91" s="55"/>
      <c r="E91" s="55"/>
      <c r="F91" s="55"/>
    </row>
    <row r="92" spans="1:6" x14ac:dyDescent="0.4">
      <c r="A92" s="55"/>
      <c r="B92" s="55"/>
      <c r="C92" s="55"/>
      <c r="D92" s="55"/>
      <c r="E92" s="55"/>
      <c r="F92" s="55"/>
    </row>
    <row r="93" spans="1:6" x14ac:dyDescent="0.4">
      <c r="A93" s="55"/>
      <c r="B93" s="55"/>
      <c r="C93" s="55"/>
      <c r="D93" s="55"/>
      <c r="E93" s="55"/>
      <c r="F93" s="55"/>
    </row>
    <row r="94" spans="1:6" x14ac:dyDescent="0.4">
      <c r="A94" s="55"/>
      <c r="B94" s="55"/>
      <c r="C94" s="55"/>
      <c r="D94" s="55"/>
      <c r="E94" s="55"/>
      <c r="F94" s="55"/>
    </row>
    <row r="95" spans="1:6" x14ac:dyDescent="0.4">
      <c r="A95" s="55"/>
      <c r="B95" s="55"/>
      <c r="C95" s="55"/>
      <c r="D95" s="55"/>
      <c r="E95" s="55"/>
      <c r="F95" s="55"/>
    </row>
    <row r="96" spans="1:6" x14ac:dyDescent="0.4">
      <c r="A96" s="55"/>
      <c r="B96" s="55"/>
      <c r="C96" s="55"/>
      <c r="D96" s="55"/>
      <c r="E96" s="55"/>
      <c r="F96" s="55"/>
    </row>
    <row r="97" spans="1:6" x14ac:dyDescent="0.4">
      <c r="A97" s="55"/>
      <c r="B97" s="55"/>
      <c r="C97" s="55"/>
      <c r="D97" s="55"/>
      <c r="E97" s="55"/>
      <c r="F97" s="55"/>
    </row>
    <row r="98" spans="1:6" x14ac:dyDescent="0.4">
      <c r="A98" s="55"/>
      <c r="B98" s="55"/>
      <c r="C98" s="55"/>
      <c r="D98" s="55"/>
      <c r="E98" s="55"/>
      <c r="F98" s="55"/>
    </row>
    <row r="99" spans="1:6" x14ac:dyDescent="0.4">
      <c r="A99" s="55"/>
      <c r="B99" s="55"/>
      <c r="C99" s="55"/>
      <c r="D99" s="55"/>
      <c r="E99" s="55"/>
      <c r="F99" s="55"/>
    </row>
    <row r="100" spans="1:6" x14ac:dyDescent="0.4">
      <c r="A100" s="55"/>
      <c r="B100" s="55"/>
      <c r="C100" s="55"/>
      <c r="D100" s="55"/>
      <c r="E100" s="55"/>
      <c r="F100" s="55"/>
    </row>
    <row r="101" spans="1:6" x14ac:dyDescent="0.4">
      <c r="A101" s="55"/>
      <c r="B101" s="55"/>
      <c r="C101" s="55"/>
      <c r="D101" s="55"/>
      <c r="E101" s="55"/>
      <c r="F101" s="55"/>
    </row>
    <row r="102" spans="1:6" x14ac:dyDescent="0.4">
      <c r="A102" s="55"/>
      <c r="B102" s="55"/>
      <c r="C102" s="55"/>
      <c r="D102" s="55"/>
      <c r="E102" s="55"/>
      <c r="F102" s="55"/>
    </row>
    <row r="103" spans="1:6" x14ac:dyDescent="0.4">
      <c r="A103" s="55"/>
      <c r="B103" s="55"/>
      <c r="C103" s="55"/>
      <c r="D103" s="55"/>
      <c r="E103" s="55"/>
      <c r="F103" s="55"/>
    </row>
    <row r="104" spans="1:6" x14ac:dyDescent="0.4">
      <c r="A104" s="55"/>
      <c r="B104" s="55"/>
      <c r="C104" s="55"/>
      <c r="D104" s="55"/>
      <c r="E104" s="55"/>
      <c r="F104" s="55"/>
    </row>
    <row r="105" spans="1:6" x14ac:dyDescent="0.4">
      <c r="A105" s="55"/>
      <c r="B105" s="55"/>
      <c r="C105" s="55"/>
      <c r="D105" s="55"/>
      <c r="E105" s="55"/>
      <c r="F105" s="55"/>
    </row>
    <row r="106" spans="1:6" x14ac:dyDescent="0.4">
      <c r="A106" s="55"/>
      <c r="B106" s="55"/>
      <c r="C106" s="55"/>
      <c r="D106" s="55"/>
      <c r="E106" s="55"/>
      <c r="F106" s="55"/>
    </row>
    <row r="107" spans="1:6" x14ac:dyDescent="0.4">
      <c r="A107" s="55"/>
      <c r="B107" s="55"/>
      <c r="C107" s="55"/>
      <c r="D107" s="55"/>
      <c r="E107" s="55"/>
      <c r="F107" s="55"/>
    </row>
    <row r="108" spans="1:6" x14ac:dyDescent="0.4">
      <c r="A108" s="55"/>
      <c r="B108" s="55"/>
      <c r="C108" s="55"/>
      <c r="D108" s="55"/>
      <c r="E108" s="55"/>
      <c r="F108" s="55"/>
    </row>
    <row r="109" spans="1:6" x14ac:dyDescent="0.4">
      <c r="A109" s="55"/>
      <c r="B109" s="55"/>
      <c r="C109" s="55"/>
      <c r="D109" s="55"/>
      <c r="E109" s="55"/>
      <c r="F109" s="55"/>
    </row>
    <row r="110" spans="1:6" x14ac:dyDescent="0.4">
      <c r="A110" s="55"/>
      <c r="B110" s="55"/>
      <c r="C110" s="55"/>
      <c r="D110" s="55"/>
      <c r="E110" s="55"/>
      <c r="F110" s="55"/>
    </row>
    <row r="111" spans="1:6" x14ac:dyDescent="0.4">
      <c r="A111" s="55"/>
      <c r="B111" s="55"/>
      <c r="C111" s="55"/>
      <c r="D111" s="55"/>
      <c r="E111" s="55"/>
      <c r="F111" s="55"/>
    </row>
    <row r="112" spans="1:6" x14ac:dyDescent="0.4">
      <c r="A112" s="55"/>
      <c r="B112" s="55"/>
      <c r="C112" s="55"/>
      <c r="D112" s="55"/>
      <c r="E112" s="55"/>
      <c r="F112" s="55"/>
    </row>
    <row r="113" spans="1:6" x14ac:dyDescent="0.4">
      <c r="A113" s="55"/>
      <c r="B113" s="55"/>
      <c r="C113" s="55"/>
      <c r="D113" s="55"/>
      <c r="E113" s="55"/>
      <c r="F113" s="55"/>
    </row>
    <row r="114" spans="1:6" x14ac:dyDescent="0.4">
      <c r="A114" s="55"/>
      <c r="B114" s="55"/>
      <c r="C114" s="55"/>
      <c r="D114" s="55"/>
      <c r="E114" s="55"/>
      <c r="F114" s="55"/>
    </row>
    <row r="115" spans="1:6" x14ac:dyDescent="0.4">
      <c r="A115" s="55"/>
      <c r="B115" s="55"/>
      <c r="C115" s="55"/>
      <c r="D115" s="55"/>
      <c r="E115" s="55"/>
      <c r="F115" s="55"/>
    </row>
    <row r="116" spans="1:6" x14ac:dyDescent="0.4">
      <c r="A116" s="55"/>
      <c r="B116" s="55"/>
      <c r="C116" s="55"/>
      <c r="D116" s="55"/>
      <c r="E116" s="55"/>
      <c r="F116" s="55"/>
    </row>
    <row r="117" spans="1:6" x14ac:dyDescent="0.4">
      <c r="A117" s="55"/>
      <c r="B117" s="55"/>
      <c r="C117" s="55"/>
      <c r="D117" s="55"/>
      <c r="E117" s="55"/>
      <c r="F117" s="55"/>
    </row>
    <row r="118" spans="1:6" x14ac:dyDescent="0.4">
      <c r="A118" s="55"/>
      <c r="B118" s="55"/>
      <c r="C118" s="55"/>
      <c r="D118" s="55"/>
      <c r="E118" s="55"/>
      <c r="F118" s="55"/>
    </row>
    <row r="119" spans="1:6" x14ac:dyDescent="0.4">
      <c r="A119" s="55"/>
      <c r="B119" s="55"/>
      <c r="C119" s="55"/>
      <c r="D119" s="55"/>
      <c r="E119" s="55"/>
      <c r="F119" s="55"/>
    </row>
    <row r="120" spans="1:6" x14ac:dyDescent="0.4">
      <c r="A120" s="55"/>
      <c r="B120" s="55"/>
      <c r="C120" s="55"/>
      <c r="D120" s="55"/>
      <c r="E120" s="55"/>
      <c r="F120" s="55"/>
    </row>
    <row r="121" spans="1:6" x14ac:dyDescent="0.4">
      <c r="A121" s="55"/>
      <c r="B121" s="55"/>
      <c r="C121" s="55"/>
      <c r="D121" s="55"/>
      <c r="E121" s="55"/>
      <c r="F121" s="55"/>
    </row>
    <row r="122" spans="1:6" x14ac:dyDescent="0.4">
      <c r="A122" s="55"/>
      <c r="B122" s="55"/>
      <c r="C122" s="55"/>
      <c r="D122" s="55"/>
      <c r="E122" s="55"/>
      <c r="F122" s="55"/>
    </row>
    <row r="123" spans="1:6" x14ac:dyDescent="0.4">
      <c r="A123" s="55"/>
      <c r="B123" s="55"/>
      <c r="C123" s="55"/>
      <c r="D123" s="55"/>
      <c r="E123" s="55"/>
      <c r="F123" s="55"/>
    </row>
    <row r="124" spans="1:6" x14ac:dyDescent="0.4">
      <c r="A124" s="55"/>
      <c r="B124" s="55"/>
      <c r="C124" s="55"/>
      <c r="D124" s="55"/>
      <c r="E124" s="55"/>
      <c r="F124" s="55"/>
    </row>
    <row r="125" spans="1:6" x14ac:dyDescent="0.4">
      <c r="A125" s="55"/>
      <c r="B125" s="55"/>
      <c r="C125" s="55"/>
      <c r="D125" s="55"/>
      <c r="E125" s="55"/>
      <c r="F125" s="55"/>
    </row>
    <row r="126" spans="1:6" x14ac:dyDescent="0.4">
      <c r="A126" s="55"/>
      <c r="B126" s="55"/>
      <c r="C126" s="55"/>
      <c r="D126" s="55"/>
      <c r="E126" s="55"/>
      <c r="F126" s="55"/>
    </row>
    <row r="127" spans="1:6" x14ac:dyDescent="0.4">
      <c r="A127" s="55"/>
      <c r="B127" s="55"/>
      <c r="C127" s="55"/>
      <c r="D127" s="55"/>
      <c r="E127" s="55"/>
      <c r="F127" s="55"/>
    </row>
    <row r="128" spans="1:6" x14ac:dyDescent="0.4">
      <c r="A128" s="55"/>
      <c r="B128" s="55"/>
      <c r="C128" s="55"/>
      <c r="D128" s="55"/>
      <c r="E128" s="55"/>
      <c r="F128" s="55"/>
    </row>
    <row r="129" spans="1:6" x14ac:dyDescent="0.4">
      <c r="A129" s="55"/>
      <c r="B129" s="55"/>
      <c r="C129" s="55"/>
      <c r="D129" s="55"/>
      <c r="E129" s="55"/>
      <c r="F129" s="55"/>
    </row>
    <row r="130" spans="1:6" x14ac:dyDescent="0.4">
      <c r="A130" s="55"/>
      <c r="B130" s="55"/>
      <c r="C130" s="55"/>
      <c r="D130" s="55"/>
      <c r="E130" s="55"/>
      <c r="F130" s="55"/>
    </row>
    <row r="131" spans="1:6" x14ac:dyDescent="0.4">
      <c r="A131" s="55"/>
      <c r="B131" s="55"/>
      <c r="C131" s="55"/>
      <c r="D131" s="55"/>
      <c r="E131" s="55"/>
      <c r="F131" s="55"/>
    </row>
    <row r="132" spans="1:6" x14ac:dyDescent="0.4">
      <c r="A132" s="55"/>
      <c r="B132" s="55"/>
      <c r="C132" s="55"/>
      <c r="D132" s="55"/>
      <c r="E132" s="55"/>
      <c r="F132" s="55"/>
    </row>
    <row r="133" spans="1:6" x14ac:dyDescent="0.4">
      <c r="A133" s="55"/>
      <c r="B133" s="55"/>
      <c r="C133" s="55"/>
      <c r="D133" s="55"/>
      <c r="E133" s="55"/>
      <c r="F133" s="55"/>
    </row>
    <row r="134" spans="1:6" x14ac:dyDescent="0.4">
      <c r="A134" s="55"/>
      <c r="B134" s="55"/>
      <c r="C134" s="55"/>
      <c r="D134" s="55"/>
      <c r="E134" s="55"/>
      <c r="F134" s="55"/>
    </row>
    <row r="135" spans="1:6" x14ac:dyDescent="0.4">
      <c r="A135" s="55"/>
      <c r="B135" s="55"/>
      <c r="C135" s="55"/>
      <c r="D135" s="55"/>
      <c r="E135" s="55"/>
      <c r="F135" s="55"/>
    </row>
    <row r="136" spans="1:6" x14ac:dyDescent="0.4">
      <c r="A136" s="55"/>
      <c r="B136" s="55"/>
      <c r="C136" s="55"/>
      <c r="D136" s="55"/>
      <c r="E136" s="55"/>
      <c r="F136" s="55"/>
    </row>
    <row r="137" spans="1:6" x14ac:dyDescent="0.4">
      <c r="A137" s="55"/>
      <c r="B137" s="55"/>
      <c r="C137" s="55"/>
      <c r="D137" s="55"/>
      <c r="E137" s="55"/>
      <c r="F137" s="55"/>
    </row>
    <row r="138" spans="1:6" x14ac:dyDescent="0.4">
      <c r="A138" s="55"/>
      <c r="B138" s="55"/>
      <c r="C138" s="55"/>
      <c r="D138" s="55"/>
      <c r="E138" s="55"/>
      <c r="F138" s="55"/>
    </row>
    <row r="139" spans="1:6" x14ac:dyDescent="0.4">
      <c r="A139" s="55"/>
      <c r="B139" s="55"/>
      <c r="C139" s="55"/>
      <c r="D139" s="55"/>
      <c r="E139" s="55"/>
      <c r="F139" s="55"/>
    </row>
    <row r="140" spans="1:6" x14ac:dyDescent="0.4">
      <c r="A140" s="55"/>
      <c r="B140" s="55"/>
      <c r="C140" s="55"/>
      <c r="D140" s="55"/>
      <c r="E140" s="55"/>
      <c r="F140" s="55"/>
    </row>
    <row r="141" spans="1:6" x14ac:dyDescent="0.4">
      <c r="A141" s="55"/>
      <c r="B141" s="55"/>
      <c r="C141" s="55"/>
      <c r="D141" s="55"/>
      <c r="E141" s="55"/>
      <c r="F141" s="55"/>
    </row>
    <row r="142" spans="1:6" x14ac:dyDescent="0.4">
      <c r="A142" s="55"/>
      <c r="B142" s="55"/>
      <c r="C142" s="55"/>
      <c r="D142" s="55"/>
      <c r="E142" s="55"/>
      <c r="F142" s="55"/>
    </row>
    <row r="143" spans="1:6" x14ac:dyDescent="0.4">
      <c r="A143" s="55"/>
      <c r="B143" s="55"/>
      <c r="C143" s="55"/>
      <c r="D143" s="55"/>
      <c r="E143" s="55"/>
      <c r="F143" s="55"/>
    </row>
    <row r="144" spans="1:6" x14ac:dyDescent="0.4">
      <c r="A144" s="55"/>
      <c r="B144" s="55"/>
      <c r="C144" s="55"/>
      <c r="D144" s="55"/>
      <c r="E144" s="55"/>
      <c r="F144" s="55"/>
    </row>
    <row r="145" spans="1:6" x14ac:dyDescent="0.4">
      <c r="A145" s="55"/>
      <c r="B145" s="55"/>
      <c r="C145" s="55"/>
      <c r="D145" s="55"/>
      <c r="E145" s="55"/>
      <c r="F145" s="55"/>
    </row>
    <row r="146" spans="1:6" x14ac:dyDescent="0.4">
      <c r="A146" s="55"/>
      <c r="B146" s="55"/>
      <c r="C146" s="55"/>
      <c r="D146" s="55"/>
      <c r="E146" s="55"/>
      <c r="F146" s="55"/>
    </row>
    <row r="147" spans="1:6" x14ac:dyDescent="0.4">
      <c r="A147" s="55"/>
      <c r="B147" s="55"/>
      <c r="C147" s="55"/>
      <c r="D147" s="55"/>
      <c r="E147" s="55"/>
      <c r="F147" s="55"/>
    </row>
    <row r="148" spans="1:6" x14ac:dyDescent="0.4">
      <c r="A148" s="55"/>
      <c r="B148" s="55"/>
      <c r="C148" s="55"/>
      <c r="D148" s="55"/>
      <c r="E148" s="55"/>
      <c r="F148" s="55"/>
    </row>
    <row r="149" spans="1:6" x14ac:dyDescent="0.4">
      <c r="A149" s="55"/>
      <c r="B149" s="55"/>
      <c r="C149" s="55"/>
      <c r="D149" s="55"/>
      <c r="E149" s="55"/>
      <c r="F149" s="55"/>
    </row>
    <row r="150" spans="1:6" x14ac:dyDescent="0.4">
      <c r="A150" s="55"/>
      <c r="B150" s="55"/>
      <c r="C150" s="55"/>
      <c r="D150" s="55"/>
      <c r="E150" s="55"/>
      <c r="F150" s="55"/>
    </row>
    <row r="151" spans="1:6" x14ac:dyDescent="0.4">
      <c r="A151" s="55"/>
      <c r="B151" s="55"/>
      <c r="C151" s="55"/>
      <c r="D151" s="55"/>
      <c r="E151" s="55"/>
      <c r="F151" s="55"/>
    </row>
    <row r="152" spans="1:6" x14ac:dyDescent="0.4">
      <c r="A152" s="55"/>
      <c r="B152" s="55"/>
      <c r="C152" s="55"/>
      <c r="D152" s="55"/>
      <c r="E152" s="55"/>
      <c r="F152" s="55"/>
    </row>
    <row r="153" spans="1:6" x14ac:dyDescent="0.4">
      <c r="A153" s="55"/>
      <c r="B153" s="55"/>
      <c r="C153" s="55"/>
      <c r="D153" s="55"/>
      <c r="E153" s="55"/>
      <c r="F153" s="55"/>
    </row>
    <row r="154" spans="1:6" x14ac:dyDescent="0.4">
      <c r="A154" s="55"/>
      <c r="B154" s="55"/>
      <c r="C154" s="55"/>
      <c r="D154" s="55"/>
      <c r="E154" s="55"/>
      <c r="F154" s="55"/>
    </row>
    <row r="155" spans="1:6" x14ac:dyDescent="0.4">
      <c r="A155" s="55"/>
      <c r="B155" s="55"/>
      <c r="C155" s="55"/>
      <c r="D155" s="55"/>
      <c r="E155" s="55"/>
      <c r="F155" s="55"/>
    </row>
    <row r="156" spans="1:6" x14ac:dyDescent="0.4">
      <c r="A156" s="55"/>
      <c r="B156" s="55"/>
      <c r="C156" s="55"/>
      <c r="D156" s="55"/>
      <c r="E156" s="55"/>
      <c r="F156" s="55"/>
    </row>
    <row r="157" spans="1:6" x14ac:dyDescent="0.4">
      <c r="A157" s="55"/>
      <c r="B157" s="55"/>
      <c r="C157" s="55"/>
      <c r="D157" s="55"/>
      <c r="E157" s="55"/>
      <c r="F157" s="55"/>
    </row>
    <row r="158" spans="1:6" x14ac:dyDescent="0.4">
      <c r="A158" s="55"/>
      <c r="B158" s="55"/>
      <c r="C158" s="55"/>
      <c r="D158" s="55"/>
      <c r="E158" s="55"/>
      <c r="F158" s="55"/>
    </row>
    <row r="159" spans="1:6" x14ac:dyDescent="0.4">
      <c r="A159" s="55"/>
      <c r="B159" s="55"/>
      <c r="C159" s="55"/>
      <c r="D159" s="55"/>
      <c r="E159" s="55"/>
      <c r="F159" s="55"/>
    </row>
    <row r="160" spans="1:6" x14ac:dyDescent="0.4">
      <c r="A160" s="55"/>
      <c r="B160" s="55"/>
      <c r="C160" s="55"/>
      <c r="D160" s="55"/>
      <c r="E160" s="55"/>
      <c r="F160" s="55"/>
    </row>
    <row r="161" spans="1:6" x14ac:dyDescent="0.4">
      <c r="A161" s="55"/>
      <c r="B161" s="55"/>
      <c r="C161" s="55"/>
      <c r="D161" s="55"/>
      <c r="E161" s="55"/>
      <c r="F161" s="55"/>
    </row>
    <row r="162" spans="1:6" x14ac:dyDescent="0.4">
      <c r="A162" s="55"/>
      <c r="B162" s="55"/>
      <c r="C162" s="55"/>
      <c r="D162" s="55"/>
      <c r="E162" s="55"/>
      <c r="F162" s="55"/>
    </row>
    <row r="163" spans="1:6" x14ac:dyDescent="0.4">
      <c r="A163" s="55"/>
      <c r="B163" s="55"/>
      <c r="C163" s="55"/>
      <c r="D163" s="55"/>
      <c r="E163" s="55"/>
      <c r="F163" s="55"/>
    </row>
    <row r="164" spans="1:6" x14ac:dyDescent="0.4">
      <c r="A164" s="55"/>
      <c r="B164" s="55"/>
      <c r="C164" s="55"/>
      <c r="D164" s="55"/>
      <c r="E164" s="55"/>
      <c r="F164" s="55"/>
    </row>
    <row r="165" spans="1:6" x14ac:dyDescent="0.4">
      <c r="A165" s="55"/>
      <c r="B165" s="55"/>
      <c r="C165" s="55"/>
      <c r="D165" s="55"/>
      <c r="E165" s="55"/>
      <c r="F165" s="55"/>
    </row>
    <row r="166" spans="1:6" x14ac:dyDescent="0.4">
      <c r="A166" s="55"/>
      <c r="B166" s="55"/>
      <c r="C166" s="55"/>
      <c r="D166" s="55"/>
      <c r="E166" s="55"/>
      <c r="F166" s="55"/>
    </row>
    <row r="167" spans="1:6" x14ac:dyDescent="0.4">
      <c r="A167" s="55"/>
      <c r="B167" s="55"/>
      <c r="C167" s="55"/>
      <c r="D167" s="55"/>
      <c r="E167" s="55"/>
      <c r="F167" s="55"/>
    </row>
    <row r="168" spans="1:6" x14ac:dyDescent="0.4">
      <c r="A168" s="55"/>
      <c r="B168" s="55"/>
      <c r="C168" s="55"/>
      <c r="D168" s="55"/>
      <c r="E168" s="55"/>
      <c r="F168" s="55"/>
    </row>
    <row r="169" spans="1:6" x14ac:dyDescent="0.4">
      <c r="A169" s="55"/>
      <c r="B169" s="55"/>
      <c r="C169" s="55"/>
      <c r="D169" s="55"/>
      <c r="E169" s="55"/>
      <c r="F169" s="55"/>
    </row>
    <row r="170" spans="1:6" x14ac:dyDescent="0.4">
      <c r="A170" s="55"/>
      <c r="B170" s="55"/>
      <c r="C170" s="55"/>
      <c r="D170" s="55"/>
      <c r="E170" s="55"/>
      <c r="F170" s="55"/>
    </row>
    <row r="171" spans="1:6" x14ac:dyDescent="0.4">
      <c r="A171" s="55"/>
      <c r="B171" s="55"/>
      <c r="C171" s="55"/>
      <c r="D171" s="55"/>
      <c r="E171" s="55"/>
      <c r="F171" s="55"/>
    </row>
    <row r="172" spans="1:6" x14ac:dyDescent="0.4">
      <c r="A172" s="55"/>
      <c r="B172" s="55"/>
      <c r="C172" s="55"/>
      <c r="D172" s="55"/>
      <c r="E172" s="55"/>
      <c r="F172" s="55"/>
    </row>
    <row r="173" spans="1:6" x14ac:dyDescent="0.4">
      <c r="A173" s="55"/>
      <c r="B173" s="55"/>
      <c r="C173" s="55"/>
      <c r="D173" s="55"/>
      <c r="E173" s="55"/>
      <c r="F173" s="55"/>
    </row>
    <row r="174" spans="1:6" x14ac:dyDescent="0.4">
      <c r="A174" s="55"/>
      <c r="B174" s="55"/>
      <c r="C174" s="55"/>
      <c r="D174" s="55"/>
      <c r="E174" s="55"/>
      <c r="F174" s="55"/>
    </row>
    <row r="175" spans="1:6" x14ac:dyDescent="0.4">
      <c r="A175" s="55"/>
      <c r="B175" s="55"/>
      <c r="C175" s="55"/>
      <c r="D175" s="55"/>
      <c r="E175" s="55"/>
      <c r="F175" s="55"/>
    </row>
    <row r="176" spans="1:6" x14ac:dyDescent="0.4">
      <c r="A176" s="55"/>
      <c r="B176" s="55"/>
      <c r="C176" s="55"/>
      <c r="D176" s="55"/>
      <c r="E176" s="55"/>
      <c r="F176" s="55"/>
    </row>
    <row r="177" spans="1:6" x14ac:dyDescent="0.4">
      <c r="A177" s="55"/>
      <c r="B177" s="55"/>
      <c r="C177" s="55"/>
      <c r="D177" s="55"/>
      <c r="E177" s="55"/>
      <c r="F177" s="55"/>
    </row>
    <row r="178" spans="1:6" x14ac:dyDescent="0.4">
      <c r="A178" s="55"/>
      <c r="B178" s="55"/>
      <c r="C178" s="55"/>
      <c r="D178" s="55"/>
      <c r="E178" s="55"/>
      <c r="F178" s="55"/>
    </row>
    <row r="179" spans="1:6" x14ac:dyDescent="0.4">
      <c r="A179" s="55"/>
      <c r="B179" s="55"/>
      <c r="C179" s="55"/>
      <c r="D179" s="55"/>
      <c r="E179" s="55"/>
      <c r="F179" s="55"/>
    </row>
    <row r="180" spans="1:6" x14ac:dyDescent="0.4">
      <c r="A180" s="55"/>
      <c r="B180" s="55"/>
      <c r="C180" s="55"/>
      <c r="D180" s="55"/>
      <c r="E180" s="55"/>
      <c r="F180" s="55"/>
    </row>
    <row r="181" spans="1:6" x14ac:dyDescent="0.4">
      <c r="A181" s="55"/>
      <c r="B181" s="55"/>
      <c r="C181" s="55"/>
      <c r="D181" s="55"/>
      <c r="E181" s="55"/>
      <c r="F181" s="55"/>
    </row>
    <row r="182" spans="1:6" x14ac:dyDescent="0.4">
      <c r="A182" s="55"/>
      <c r="B182" s="55"/>
      <c r="C182" s="55"/>
      <c r="D182" s="55"/>
      <c r="E182" s="55"/>
      <c r="F182" s="55"/>
    </row>
    <row r="183" spans="1:6" x14ac:dyDescent="0.4">
      <c r="A183" s="55"/>
      <c r="B183" s="55"/>
      <c r="C183" s="55"/>
      <c r="D183" s="55"/>
      <c r="E183" s="55"/>
      <c r="F183" s="55"/>
    </row>
    <row r="184" spans="1:6" x14ac:dyDescent="0.4">
      <c r="A184" s="55"/>
      <c r="B184" s="55"/>
      <c r="C184" s="55"/>
      <c r="D184" s="55"/>
      <c r="E184" s="55"/>
      <c r="F184" s="55"/>
    </row>
    <row r="185" spans="1:6" x14ac:dyDescent="0.4">
      <c r="A185" s="55"/>
      <c r="B185" s="55"/>
      <c r="C185" s="55"/>
      <c r="D185" s="55"/>
      <c r="E185" s="55"/>
      <c r="F185" s="55"/>
    </row>
    <row r="186" spans="1:6" x14ac:dyDescent="0.4">
      <c r="A186" s="55"/>
      <c r="B186" s="55"/>
      <c r="C186" s="55"/>
      <c r="D186" s="55"/>
      <c r="E186" s="55"/>
      <c r="F186" s="55"/>
    </row>
    <row r="187" spans="1:6" x14ac:dyDescent="0.4">
      <c r="A187" s="55"/>
      <c r="B187" s="55"/>
      <c r="C187" s="55"/>
      <c r="D187" s="55"/>
      <c r="E187" s="55"/>
      <c r="F187" s="55"/>
    </row>
    <row r="188" spans="1:6" x14ac:dyDescent="0.4">
      <c r="A188" s="55"/>
      <c r="B188" s="55"/>
      <c r="C188" s="55"/>
      <c r="D188" s="55"/>
      <c r="E188" s="55"/>
      <c r="F188" s="55"/>
    </row>
    <row r="189" spans="1:6" x14ac:dyDescent="0.4">
      <c r="A189" s="55"/>
      <c r="B189" s="55"/>
      <c r="C189" s="55"/>
      <c r="D189" s="55"/>
      <c r="E189" s="55"/>
      <c r="F189" s="55"/>
    </row>
    <row r="190" spans="1:6" x14ac:dyDescent="0.4">
      <c r="A190" s="55"/>
      <c r="B190" s="55"/>
      <c r="C190" s="55"/>
      <c r="D190" s="55"/>
      <c r="E190" s="55"/>
      <c r="F190" s="55"/>
    </row>
    <row r="191" spans="1:6" x14ac:dyDescent="0.4">
      <c r="A191" s="55"/>
      <c r="B191" s="55"/>
      <c r="C191" s="55"/>
      <c r="D191" s="55"/>
      <c r="E191" s="55"/>
      <c r="F191" s="55"/>
    </row>
    <row r="192" spans="1:6" x14ac:dyDescent="0.4">
      <c r="A192" s="55"/>
      <c r="B192" s="55"/>
      <c r="C192" s="55"/>
      <c r="D192" s="55"/>
      <c r="E192" s="55"/>
      <c r="F192" s="55"/>
    </row>
    <row r="193" spans="1:6" x14ac:dyDescent="0.4">
      <c r="A193" s="55"/>
      <c r="B193" s="55"/>
      <c r="C193" s="55"/>
      <c r="D193" s="55"/>
      <c r="E193" s="55"/>
      <c r="F193" s="55"/>
    </row>
    <row r="194" spans="1:6" x14ac:dyDescent="0.4">
      <c r="A194" s="55"/>
      <c r="B194" s="55"/>
      <c r="C194" s="55"/>
      <c r="D194" s="55"/>
      <c r="E194" s="55"/>
      <c r="F194" s="55"/>
    </row>
    <row r="195" spans="1:6" x14ac:dyDescent="0.4">
      <c r="A195" s="55"/>
      <c r="B195" s="55"/>
      <c r="C195" s="55"/>
      <c r="D195" s="55"/>
      <c r="E195" s="55"/>
      <c r="F195" s="55"/>
    </row>
    <row r="196" spans="1:6" x14ac:dyDescent="0.4">
      <c r="A196" s="55"/>
      <c r="B196" s="55"/>
      <c r="C196" s="55"/>
      <c r="D196" s="55"/>
      <c r="E196" s="55"/>
      <c r="F196" s="55"/>
    </row>
    <row r="197" spans="1:6" x14ac:dyDescent="0.4">
      <c r="A197" s="55"/>
      <c r="B197" s="55"/>
      <c r="C197" s="55"/>
      <c r="D197" s="55"/>
      <c r="E197" s="55"/>
      <c r="F197" s="55"/>
    </row>
    <row r="198" spans="1:6" x14ac:dyDescent="0.4">
      <c r="A198" s="55"/>
      <c r="B198" s="55"/>
      <c r="C198" s="55"/>
      <c r="D198" s="55"/>
      <c r="E198" s="55"/>
      <c r="F198" s="55"/>
    </row>
    <row r="199" spans="1:6" x14ac:dyDescent="0.4">
      <c r="A199" s="55"/>
      <c r="B199" s="55"/>
      <c r="C199" s="55"/>
      <c r="D199" s="55"/>
      <c r="E199" s="55"/>
      <c r="F199" s="55"/>
    </row>
    <row r="200" spans="1:6" x14ac:dyDescent="0.4">
      <c r="A200" s="55"/>
      <c r="B200" s="55"/>
      <c r="C200" s="55"/>
      <c r="D200" s="55"/>
      <c r="E200" s="55"/>
      <c r="F200" s="55"/>
    </row>
    <row r="201" spans="1:6" x14ac:dyDescent="0.4">
      <c r="A201" s="55"/>
      <c r="B201" s="55"/>
      <c r="C201" s="55"/>
      <c r="D201" s="55"/>
      <c r="E201" s="55"/>
      <c r="F201" s="55"/>
    </row>
    <row r="202" spans="1:6" x14ac:dyDescent="0.4">
      <c r="A202" s="55"/>
      <c r="B202" s="55"/>
      <c r="C202" s="55"/>
      <c r="D202" s="55"/>
      <c r="E202" s="55"/>
      <c r="F202" s="55"/>
    </row>
    <row r="203" spans="1:6" x14ac:dyDescent="0.4">
      <c r="A203" s="55"/>
      <c r="B203" s="55"/>
      <c r="C203" s="55"/>
      <c r="D203" s="55"/>
      <c r="E203" s="55"/>
      <c r="F203" s="55"/>
    </row>
    <row r="204" spans="1:6" x14ac:dyDescent="0.4">
      <c r="A204" s="55"/>
      <c r="B204" s="55"/>
      <c r="C204" s="55"/>
      <c r="D204" s="55"/>
      <c r="E204" s="55"/>
      <c r="F204" s="55"/>
    </row>
    <row r="205" spans="1:6" x14ac:dyDescent="0.4">
      <c r="A205" s="55"/>
      <c r="B205" s="55"/>
      <c r="C205" s="55"/>
      <c r="D205" s="55"/>
      <c r="E205" s="55"/>
      <c r="F205" s="55"/>
    </row>
    <row r="206" spans="1:6" x14ac:dyDescent="0.4">
      <c r="A206" s="55"/>
      <c r="B206" s="55"/>
      <c r="C206" s="55"/>
      <c r="D206" s="55"/>
      <c r="E206" s="55"/>
      <c r="F206" s="55"/>
    </row>
    <row r="207" spans="1:6" x14ac:dyDescent="0.4">
      <c r="A207" s="55"/>
      <c r="B207" s="55"/>
      <c r="C207" s="55"/>
      <c r="D207" s="55"/>
      <c r="E207" s="55"/>
      <c r="F207" s="55"/>
    </row>
    <row r="208" spans="1:6" x14ac:dyDescent="0.4">
      <c r="A208" s="55"/>
      <c r="B208" s="55"/>
      <c r="C208" s="55"/>
      <c r="D208" s="55"/>
      <c r="E208" s="55"/>
      <c r="F208" s="55"/>
    </row>
    <row r="209" spans="1:6" x14ac:dyDescent="0.4">
      <c r="A209" s="55"/>
      <c r="B209" s="55"/>
      <c r="C209" s="55"/>
      <c r="D209" s="55"/>
      <c r="E209" s="55"/>
      <c r="F209" s="55"/>
    </row>
    <row r="210" spans="1:6" x14ac:dyDescent="0.4">
      <c r="A210" s="55"/>
      <c r="B210" s="55"/>
      <c r="C210" s="55"/>
      <c r="D210" s="55"/>
      <c r="E210" s="55"/>
      <c r="F210" s="55"/>
    </row>
    <row r="211" spans="1:6" x14ac:dyDescent="0.4">
      <c r="A211" s="55"/>
      <c r="B211" s="55"/>
      <c r="C211" s="55"/>
      <c r="D211" s="55"/>
      <c r="E211" s="55"/>
      <c r="F211" s="55"/>
    </row>
    <row r="212" spans="1:6" x14ac:dyDescent="0.4">
      <c r="A212" s="55"/>
      <c r="B212" s="55"/>
      <c r="C212" s="55"/>
      <c r="D212" s="55"/>
      <c r="E212" s="55"/>
      <c r="F212" s="55"/>
    </row>
    <row r="213" spans="1:6" x14ac:dyDescent="0.4">
      <c r="A213" s="55"/>
      <c r="B213" s="55"/>
      <c r="C213" s="55"/>
      <c r="D213" s="55"/>
      <c r="E213" s="55"/>
      <c r="F213" s="55"/>
    </row>
    <row r="214" spans="1:6" x14ac:dyDescent="0.4">
      <c r="A214" s="55"/>
      <c r="B214" s="55"/>
      <c r="C214" s="55"/>
      <c r="D214" s="55"/>
      <c r="E214" s="55"/>
      <c r="F214" s="55"/>
    </row>
    <row r="215" spans="1:6" x14ac:dyDescent="0.4">
      <c r="A215" s="55"/>
      <c r="B215" s="55"/>
      <c r="C215" s="55"/>
      <c r="D215" s="55"/>
      <c r="E215" s="55"/>
      <c r="F215" s="55"/>
    </row>
    <row r="216" spans="1:6" x14ac:dyDescent="0.4">
      <c r="A216" s="55"/>
      <c r="B216" s="55"/>
      <c r="C216" s="55"/>
      <c r="D216" s="55"/>
      <c r="E216" s="55"/>
      <c r="F216" s="55"/>
    </row>
    <row r="217" spans="1:6" x14ac:dyDescent="0.4">
      <c r="A217" s="55"/>
      <c r="B217" s="55"/>
      <c r="C217" s="55"/>
      <c r="D217" s="55"/>
      <c r="E217" s="55"/>
      <c r="F217" s="55"/>
    </row>
    <row r="218" spans="1:6" x14ac:dyDescent="0.4">
      <c r="A218" s="55"/>
      <c r="B218" s="55"/>
      <c r="C218" s="55"/>
      <c r="D218" s="55"/>
      <c r="E218" s="55"/>
      <c r="F218" s="55"/>
    </row>
    <row r="219" spans="1:6" x14ac:dyDescent="0.4">
      <c r="A219" s="55"/>
      <c r="B219" s="55"/>
      <c r="C219" s="55"/>
      <c r="D219" s="55"/>
      <c r="E219" s="55"/>
      <c r="F219" s="55"/>
    </row>
    <row r="220" spans="1:6" x14ac:dyDescent="0.4">
      <c r="A220" s="55"/>
      <c r="B220" s="55"/>
      <c r="C220" s="55"/>
      <c r="D220" s="55"/>
      <c r="E220" s="55"/>
      <c r="F220" s="55"/>
    </row>
    <row r="221" spans="1:6" x14ac:dyDescent="0.4">
      <c r="A221" s="55"/>
      <c r="B221" s="55"/>
      <c r="C221" s="55"/>
      <c r="D221" s="55"/>
      <c r="E221" s="55"/>
      <c r="F221" s="55"/>
    </row>
    <row r="222" spans="1:6" x14ac:dyDescent="0.4">
      <c r="A222" s="55"/>
      <c r="B222" s="55"/>
      <c r="C222" s="55"/>
      <c r="D222" s="55"/>
      <c r="E222" s="55"/>
      <c r="F222" s="55"/>
    </row>
    <row r="223" spans="1:6" x14ac:dyDescent="0.4">
      <c r="A223" s="55"/>
      <c r="B223" s="55"/>
      <c r="C223" s="55"/>
      <c r="D223" s="55"/>
      <c r="E223" s="55"/>
      <c r="F223" s="55"/>
    </row>
    <row r="224" spans="1:6" x14ac:dyDescent="0.4">
      <c r="A224" s="55"/>
      <c r="B224" s="55"/>
      <c r="C224" s="55"/>
      <c r="D224" s="55"/>
      <c r="E224" s="55"/>
      <c r="F224" s="55"/>
    </row>
    <row r="225" spans="1:6" x14ac:dyDescent="0.4">
      <c r="A225" s="55"/>
      <c r="B225" s="55"/>
      <c r="C225" s="55"/>
      <c r="D225" s="55"/>
      <c r="E225" s="55"/>
      <c r="F225" s="55"/>
    </row>
    <row r="226" spans="1:6" x14ac:dyDescent="0.4">
      <c r="A226" s="55"/>
      <c r="B226" s="55"/>
      <c r="C226" s="55"/>
      <c r="D226" s="55"/>
      <c r="E226" s="55"/>
      <c r="F226" s="55"/>
    </row>
    <row r="227" spans="1:6" x14ac:dyDescent="0.4">
      <c r="A227" s="55"/>
      <c r="B227" s="55"/>
      <c r="C227" s="55"/>
      <c r="D227" s="55"/>
      <c r="E227" s="55"/>
      <c r="F227" s="55"/>
    </row>
    <row r="228" spans="1:6" x14ac:dyDescent="0.4">
      <c r="A228" s="55"/>
      <c r="B228" s="55"/>
      <c r="C228" s="55"/>
      <c r="D228" s="55"/>
      <c r="E228" s="55"/>
      <c r="F228" s="55"/>
    </row>
    <row r="229" spans="1:6" x14ac:dyDescent="0.4">
      <c r="A229" s="55"/>
      <c r="B229" s="55"/>
      <c r="C229" s="55"/>
      <c r="D229" s="55"/>
      <c r="E229" s="55"/>
      <c r="F229" s="55"/>
    </row>
    <row r="230" spans="1:6" x14ac:dyDescent="0.4">
      <c r="A230" s="55"/>
      <c r="B230" s="55"/>
      <c r="C230" s="55"/>
      <c r="D230" s="55"/>
      <c r="E230" s="55"/>
      <c r="F230" s="55"/>
    </row>
    <row r="231" spans="1:6" x14ac:dyDescent="0.4">
      <c r="A231" s="55"/>
      <c r="B231" s="55"/>
      <c r="C231" s="55"/>
      <c r="D231" s="55"/>
      <c r="E231" s="55"/>
      <c r="F231" s="55"/>
    </row>
    <row r="232" spans="1:6" x14ac:dyDescent="0.4">
      <c r="A232" s="55"/>
      <c r="B232" s="55"/>
      <c r="C232" s="55"/>
      <c r="D232" s="55"/>
      <c r="E232" s="55"/>
      <c r="F232" s="55"/>
    </row>
    <row r="233" spans="1:6" x14ac:dyDescent="0.4">
      <c r="A233" s="55"/>
      <c r="B233" s="55"/>
      <c r="C233" s="55"/>
      <c r="D233" s="55"/>
      <c r="E233" s="55"/>
      <c r="F233" s="55"/>
    </row>
    <row r="234" spans="1:6" x14ac:dyDescent="0.4">
      <c r="A234" s="55"/>
      <c r="B234" s="55"/>
      <c r="C234" s="55"/>
      <c r="D234" s="55"/>
      <c r="E234" s="55"/>
      <c r="F234" s="55"/>
    </row>
    <row r="235" spans="1:6" x14ac:dyDescent="0.4">
      <c r="A235" s="55"/>
      <c r="B235" s="55"/>
      <c r="C235" s="55"/>
      <c r="D235" s="55"/>
      <c r="E235" s="55"/>
      <c r="F235" s="55"/>
    </row>
    <row r="236" spans="1:6" x14ac:dyDescent="0.4">
      <c r="A236" s="55"/>
      <c r="B236" s="55"/>
      <c r="C236" s="55"/>
      <c r="D236" s="55"/>
      <c r="E236" s="55"/>
      <c r="F236" s="55"/>
    </row>
    <row r="237" spans="1:6" x14ac:dyDescent="0.4">
      <c r="A237" s="55"/>
      <c r="B237" s="55"/>
      <c r="C237" s="55"/>
      <c r="D237" s="55"/>
      <c r="E237" s="55"/>
      <c r="F237" s="55"/>
    </row>
    <row r="238" spans="1:6" x14ac:dyDescent="0.4">
      <c r="A238" s="55"/>
      <c r="B238" s="55"/>
      <c r="C238" s="55"/>
      <c r="D238" s="55"/>
      <c r="E238" s="55"/>
      <c r="F238" s="55"/>
    </row>
    <row r="239" spans="1:6" x14ac:dyDescent="0.4">
      <c r="A239" s="55"/>
      <c r="B239" s="55"/>
      <c r="C239" s="55"/>
      <c r="D239" s="55"/>
      <c r="E239" s="55"/>
      <c r="F239" s="55"/>
    </row>
    <row r="240" spans="1:6" x14ac:dyDescent="0.4">
      <c r="A240" s="55"/>
      <c r="B240" s="55"/>
      <c r="C240" s="55"/>
      <c r="D240" s="55"/>
      <c r="E240" s="55"/>
      <c r="F240" s="55"/>
    </row>
    <row r="241" spans="1:6" x14ac:dyDescent="0.4">
      <c r="A241" s="55"/>
      <c r="B241" s="55"/>
      <c r="C241" s="55"/>
      <c r="D241" s="55"/>
      <c r="E241" s="55"/>
      <c r="F241" s="55"/>
    </row>
    <row r="242" spans="1:6" x14ac:dyDescent="0.4">
      <c r="A242" s="55"/>
      <c r="B242" s="55"/>
      <c r="C242" s="55"/>
      <c r="D242" s="55"/>
      <c r="E242" s="55"/>
      <c r="F242" s="55"/>
    </row>
    <row r="243" spans="1:6" x14ac:dyDescent="0.4">
      <c r="A243" s="55"/>
      <c r="B243" s="55"/>
      <c r="C243" s="55"/>
      <c r="D243" s="55"/>
      <c r="E243" s="55"/>
      <c r="F243" s="55"/>
    </row>
    <row r="244" spans="1:6" x14ac:dyDescent="0.4">
      <c r="A244" s="55"/>
      <c r="B244" s="55"/>
      <c r="C244" s="55"/>
      <c r="D244" s="55"/>
      <c r="E244" s="55"/>
      <c r="F244" s="55"/>
    </row>
    <row r="245" spans="1:6" x14ac:dyDescent="0.4">
      <c r="A245" s="55"/>
      <c r="B245" s="55"/>
      <c r="C245" s="55"/>
      <c r="D245" s="55"/>
      <c r="E245" s="55"/>
      <c r="F245" s="55"/>
    </row>
    <row r="246" spans="1:6" x14ac:dyDescent="0.4">
      <c r="A246" s="55"/>
      <c r="B246" s="55"/>
      <c r="C246" s="55"/>
      <c r="D246" s="55"/>
      <c r="E246" s="55"/>
      <c r="F246" s="55"/>
    </row>
    <row r="247" spans="1:6" x14ac:dyDescent="0.4">
      <c r="A247" s="55"/>
      <c r="B247" s="55"/>
      <c r="C247" s="55"/>
      <c r="D247" s="55"/>
      <c r="E247" s="55"/>
      <c r="F247" s="55"/>
    </row>
    <row r="248" spans="1:6" x14ac:dyDescent="0.4">
      <c r="A248" s="55"/>
      <c r="B248" s="55"/>
      <c r="C248" s="55"/>
      <c r="D248" s="55"/>
      <c r="E248" s="55"/>
      <c r="F248" s="55"/>
    </row>
    <row r="249" spans="1:6" x14ac:dyDescent="0.4">
      <c r="A249" s="55"/>
      <c r="B249" s="55"/>
      <c r="C249" s="55"/>
      <c r="D249" s="55"/>
      <c r="E249" s="55"/>
      <c r="F249" s="55"/>
    </row>
    <row r="250" spans="1:6" x14ac:dyDescent="0.4">
      <c r="A250" s="55"/>
      <c r="B250" s="55"/>
      <c r="C250" s="55"/>
      <c r="D250" s="55"/>
      <c r="E250" s="55"/>
      <c r="F250" s="55"/>
    </row>
    <row r="251" spans="1:6" x14ac:dyDescent="0.4">
      <c r="A251" s="55"/>
      <c r="B251" s="55"/>
      <c r="C251" s="55"/>
      <c r="D251" s="55"/>
      <c r="E251" s="55"/>
      <c r="F251" s="55"/>
    </row>
    <row r="252" spans="1:6" x14ac:dyDescent="0.4">
      <c r="A252" s="55"/>
      <c r="B252" s="55"/>
      <c r="C252" s="55"/>
      <c r="D252" s="55"/>
      <c r="E252" s="55"/>
      <c r="F252" s="55"/>
    </row>
    <row r="253" spans="1:6" x14ac:dyDescent="0.4">
      <c r="A253" s="55"/>
      <c r="B253" s="55"/>
      <c r="C253" s="55"/>
      <c r="D253" s="55"/>
      <c r="E253" s="55"/>
      <c r="F253" s="55"/>
    </row>
    <row r="254" spans="1:6" x14ac:dyDescent="0.4">
      <c r="A254" s="55"/>
      <c r="B254" s="55"/>
      <c r="C254" s="55"/>
      <c r="D254" s="55"/>
      <c r="E254" s="55"/>
      <c r="F254" s="55"/>
    </row>
    <row r="255" spans="1:6" x14ac:dyDescent="0.4">
      <c r="A255" s="55"/>
      <c r="B255" s="55"/>
      <c r="C255" s="55"/>
      <c r="D255" s="55"/>
      <c r="E255" s="55"/>
      <c r="F255" s="55"/>
    </row>
    <row r="256" spans="1:6" x14ac:dyDescent="0.4">
      <c r="A256" s="55"/>
      <c r="B256" s="55"/>
      <c r="C256" s="55"/>
      <c r="D256" s="55"/>
      <c r="E256" s="55"/>
      <c r="F256" s="55"/>
    </row>
    <row r="257" spans="1:6" x14ac:dyDescent="0.4">
      <c r="A257" s="55"/>
      <c r="B257" s="55"/>
      <c r="C257" s="55"/>
      <c r="D257" s="55"/>
      <c r="E257" s="55"/>
      <c r="F257" s="55"/>
    </row>
    <row r="258" spans="1:6" x14ac:dyDescent="0.4">
      <c r="A258" s="55"/>
      <c r="B258" s="55"/>
      <c r="C258" s="55"/>
      <c r="D258" s="55"/>
      <c r="E258" s="55"/>
      <c r="F258" s="55"/>
    </row>
    <row r="259" spans="1:6" x14ac:dyDescent="0.4">
      <c r="A259" s="55"/>
      <c r="B259" s="55"/>
      <c r="C259" s="55"/>
      <c r="D259" s="55"/>
      <c r="E259" s="55"/>
      <c r="F259" s="55"/>
    </row>
    <row r="260" spans="1:6" x14ac:dyDescent="0.4">
      <c r="A260" s="55"/>
      <c r="B260" s="55"/>
      <c r="C260" s="55"/>
      <c r="D260" s="55"/>
      <c r="E260" s="55"/>
      <c r="F260" s="55"/>
    </row>
    <row r="261" spans="1:6" x14ac:dyDescent="0.4">
      <c r="A261" s="55"/>
      <c r="B261" s="55"/>
      <c r="C261" s="55"/>
      <c r="D261" s="55"/>
      <c r="E261" s="55"/>
      <c r="F261" s="55"/>
    </row>
    <row r="262" spans="1:6" x14ac:dyDescent="0.4">
      <c r="A262" s="55"/>
      <c r="B262" s="55"/>
      <c r="C262" s="55"/>
      <c r="D262" s="55"/>
      <c r="E262" s="55"/>
      <c r="F262" s="55"/>
    </row>
    <row r="263" spans="1:6" x14ac:dyDescent="0.4">
      <c r="A263" s="55"/>
      <c r="B263" s="55"/>
      <c r="C263" s="55"/>
      <c r="D263" s="55"/>
      <c r="E263" s="55"/>
      <c r="F263" s="55"/>
    </row>
    <row r="264" spans="1:6" x14ac:dyDescent="0.4">
      <c r="A264" s="55"/>
      <c r="B264" s="55"/>
      <c r="C264" s="55"/>
      <c r="D264" s="55"/>
      <c r="E264" s="55"/>
      <c r="F264" s="55"/>
    </row>
    <row r="265" spans="1:6" x14ac:dyDescent="0.4">
      <c r="A265" s="55"/>
      <c r="B265" s="55"/>
      <c r="C265" s="55"/>
      <c r="D265" s="55"/>
      <c r="E265" s="55"/>
      <c r="F265" s="55"/>
    </row>
    <row r="266" spans="1:6" x14ac:dyDescent="0.4">
      <c r="A266" s="55"/>
      <c r="B266" s="55"/>
      <c r="C266" s="55"/>
      <c r="D266" s="55"/>
      <c r="E266" s="55"/>
      <c r="F266" s="55"/>
    </row>
    <row r="267" spans="1:6" x14ac:dyDescent="0.4">
      <c r="A267" s="55"/>
      <c r="B267" s="55"/>
      <c r="C267" s="55"/>
      <c r="D267" s="55"/>
      <c r="E267" s="55"/>
      <c r="F267" s="55"/>
    </row>
    <row r="268" spans="1:6" x14ac:dyDescent="0.4">
      <c r="A268" s="55"/>
      <c r="B268" s="55"/>
      <c r="C268" s="55"/>
      <c r="D268" s="55"/>
      <c r="E268" s="55"/>
      <c r="F268" s="55"/>
    </row>
    <row r="269" spans="1:6" x14ac:dyDescent="0.4">
      <c r="A269" s="55"/>
      <c r="B269" s="55"/>
      <c r="C269" s="55"/>
      <c r="D269" s="55"/>
      <c r="E269" s="55"/>
      <c r="F269" s="55"/>
    </row>
    <row r="270" spans="1:6" x14ac:dyDescent="0.4">
      <c r="A270" s="55"/>
      <c r="B270" s="55"/>
      <c r="C270" s="55"/>
      <c r="D270" s="55"/>
      <c r="E270" s="55"/>
      <c r="F270" s="55"/>
    </row>
    <row r="271" spans="1:6" x14ac:dyDescent="0.4">
      <c r="A271" s="55"/>
      <c r="B271" s="55"/>
      <c r="C271" s="55"/>
      <c r="D271" s="55"/>
      <c r="E271" s="55"/>
      <c r="F271" s="55"/>
    </row>
    <row r="272" spans="1:6" x14ac:dyDescent="0.4">
      <c r="A272" s="55"/>
      <c r="B272" s="55"/>
      <c r="C272" s="55"/>
      <c r="D272" s="55"/>
      <c r="E272" s="55"/>
      <c r="F272" s="55"/>
    </row>
    <row r="273" spans="1:6" x14ac:dyDescent="0.4">
      <c r="A273" s="55"/>
      <c r="B273" s="55"/>
      <c r="C273" s="55"/>
      <c r="D273" s="55"/>
      <c r="E273" s="55"/>
      <c r="F273" s="55"/>
    </row>
    <row r="274" spans="1:6" x14ac:dyDescent="0.4">
      <c r="A274" s="55"/>
      <c r="B274" s="55"/>
      <c r="C274" s="55"/>
      <c r="D274" s="55"/>
      <c r="E274" s="55"/>
      <c r="F274" s="55"/>
    </row>
    <row r="275" spans="1:6" x14ac:dyDescent="0.4">
      <c r="A275" s="55"/>
      <c r="B275" s="55"/>
      <c r="C275" s="55"/>
      <c r="D275" s="55"/>
      <c r="E275" s="55"/>
      <c r="F275" s="55"/>
    </row>
    <row r="276" spans="1:6" x14ac:dyDescent="0.4">
      <c r="A276" s="55"/>
      <c r="B276" s="55"/>
      <c r="C276" s="55"/>
      <c r="D276" s="55"/>
      <c r="E276" s="55"/>
      <c r="F276" s="55"/>
    </row>
    <row r="277" spans="1:6" x14ac:dyDescent="0.4">
      <c r="A277" s="55"/>
      <c r="B277" s="55"/>
      <c r="C277" s="55"/>
      <c r="D277" s="55"/>
      <c r="E277" s="55"/>
      <c r="F277" s="55"/>
    </row>
    <row r="278" spans="1:6" x14ac:dyDescent="0.4">
      <c r="A278" s="55"/>
      <c r="B278" s="55"/>
      <c r="C278" s="55"/>
      <c r="D278" s="55"/>
      <c r="E278" s="55"/>
      <c r="F278" s="55"/>
    </row>
    <row r="279" spans="1:6" x14ac:dyDescent="0.4">
      <c r="A279" s="55"/>
      <c r="B279" s="55"/>
      <c r="C279" s="55"/>
      <c r="D279" s="55"/>
      <c r="E279" s="55"/>
      <c r="F279" s="55"/>
    </row>
    <row r="280" spans="1:6" x14ac:dyDescent="0.4">
      <c r="A280" s="55"/>
      <c r="B280" s="55"/>
      <c r="C280" s="55"/>
      <c r="D280" s="55"/>
      <c r="E280" s="55"/>
      <c r="F280" s="55"/>
    </row>
    <row r="281" spans="1:6" x14ac:dyDescent="0.4">
      <c r="A281" s="55"/>
      <c r="B281" s="55"/>
      <c r="C281" s="55"/>
      <c r="D281" s="55"/>
      <c r="E281" s="55"/>
      <c r="F281" s="55"/>
    </row>
    <row r="282" spans="1:6" x14ac:dyDescent="0.4">
      <c r="A282" s="55"/>
      <c r="B282" s="55"/>
      <c r="C282" s="55"/>
      <c r="D282" s="55"/>
      <c r="E282" s="55"/>
      <c r="F282" s="55"/>
    </row>
    <row r="283" spans="1:6" x14ac:dyDescent="0.4">
      <c r="A283" s="55"/>
      <c r="B283" s="55"/>
      <c r="C283" s="55"/>
      <c r="D283" s="55"/>
      <c r="E283" s="55"/>
      <c r="F283" s="55"/>
    </row>
    <row r="284" spans="1:6" x14ac:dyDescent="0.4">
      <c r="A284" s="55"/>
      <c r="B284" s="55"/>
      <c r="C284" s="55"/>
      <c r="D284" s="55"/>
      <c r="E284" s="55"/>
      <c r="F284" s="55"/>
    </row>
    <row r="285" spans="1:6" x14ac:dyDescent="0.4">
      <c r="A285" s="55"/>
      <c r="B285" s="55"/>
      <c r="C285" s="55"/>
      <c r="D285" s="55"/>
      <c r="E285" s="55"/>
      <c r="F285" s="55"/>
    </row>
    <row r="286" spans="1:6" x14ac:dyDescent="0.4">
      <c r="A286" s="55"/>
      <c r="B286" s="55"/>
      <c r="C286" s="55"/>
      <c r="D286" s="55"/>
      <c r="E286" s="55"/>
      <c r="F286" s="55"/>
    </row>
    <row r="287" spans="1:6" x14ac:dyDescent="0.4">
      <c r="A287" s="55"/>
      <c r="B287" s="55"/>
      <c r="C287" s="55"/>
      <c r="D287" s="55"/>
      <c r="E287" s="55"/>
      <c r="F287" s="55"/>
    </row>
    <row r="288" spans="1:6" x14ac:dyDescent="0.4">
      <c r="A288" s="55"/>
      <c r="B288" s="55"/>
      <c r="C288" s="55"/>
      <c r="D288" s="55"/>
      <c r="E288" s="55"/>
      <c r="F288" s="55"/>
    </row>
    <row r="289" spans="1:6" x14ac:dyDescent="0.4">
      <c r="A289" s="55"/>
      <c r="B289" s="55"/>
      <c r="C289" s="55"/>
      <c r="D289" s="55"/>
      <c r="E289" s="55"/>
      <c r="F289" s="55"/>
    </row>
    <row r="290" spans="1:6" x14ac:dyDescent="0.4">
      <c r="A290" s="55"/>
      <c r="B290" s="55"/>
      <c r="C290" s="55"/>
      <c r="D290" s="55"/>
      <c r="E290" s="55"/>
      <c r="F290" s="55"/>
    </row>
    <row r="291" spans="1:6" x14ac:dyDescent="0.4">
      <c r="A291" s="55"/>
      <c r="B291" s="55"/>
      <c r="C291" s="55"/>
      <c r="D291" s="55"/>
      <c r="E291" s="55"/>
      <c r="F291" s="55"/>
    </row>
    <row r="292" spans="1:6" x14ac:dyDescent="0.4">
      <c r="A292" s="55"/>
      <c r="B292" s="55"/>
      <c r="C292" s="55"/>
      <c r="D292" s="55"/>
      <c r="E292" s="55"/>
      <c r="F292" s="55"/>
    </row>
    <row r="293" spans="1:6" x14ac:dyDescent="0.4">
      <c r="A293" s="55"/>
      <c r="B293" s="55"/>
      <c r="C293" s="55"/>
      <c r="D293" s="55"/>
      <c r="E293" s="55"/>
      <c r="F293" s="55"/>
    </row>
    <row r="294" spans="1:6" x14ac:dyDescent="0.4">
      <c r="A294" s="55"/>
      <c r="B294" s="55"/>
      <c r="C294" s="55"/>
      <c r="D294" s="55"/>
      <c r="E294" s="55"/>
      <c r="F294" s="55"/>
    </row>
    <row r="295" spans="1:6" x14ac:dyDescent="0.4">
      <c r="A295" s="55"/>
      <c r="B295" s="55"/>
      <c r="C295" s="55"/>
      <c r="D295" s="55"/>
      <c r="E295" s="55"/>
      <c r="F295" s="55"/>
    </row>
    <row r="296" spans="1:6" x14ac:dyDescent="0.4">
      <c r="A296" s="55"/>
      <c r="B296" s="55"/>
      <c r="C296" s="55"/>
      <c r="D296" s="55"/>
      <c r="E296" s="55"/>
      <c r="F296" s="55"/>
    </row>
    <row r="297" spans="1:6" x14ac:dyDescent="0.4">
      <c r="A297" s="55"/>
      <c r="B297" s="55"/>
      <c r="C297" s="55"/>
      <c r="D297" s="55"/>
      <c r="E297" s="55"/>
      <c r="F297" s="55"/>
    </row>
    <row r="298" spans="1:6" x14ac:dyDescent="0.4">
      <c r="A298" s="55"/>
      <c r="B298" s="55"/>
      <c r="C298" s="55"/>
      <c r="D298" s="55"/>
      <c r="E298" s="55"/>
      <c r="F298" s="55"/>
    </row>
    <row r="299" spans="1:6" x14ac:dyDescent="0.4">
      <c r="A299" s="55"/>
      <c r="B299" s="55"/>
      <c r="C299" s="55"/>
      <c r="D299" s="55"/>
      <c r="E299" s="55"/>
      <c r="F299" s="55"/>
    </row>
    <row r="300" spans="1:6" x14ac:dyDescent="0.4">
      <c r="A300" s="55"/>
      <c r="B300" s="55"/>
      <c r="C300" s="55"/>
      <c r="D300" s="55"/>
      <c r="E300" s="55"/>
      <c r="F300" s="55"/>
    </row>
    <row r="301" spans="1:6" x14ac:dyDescent="0.4">
      <c r="A301" s="55"/>
      <c r="B301" s="55"/>
      <c r="C301" s="55"/>
      <c r="D301" s="55"/>
      <c r="E301" s="55"/>
      <c r="F301" s="55"/>
    </row>
    <row r="302" spans="1:6" x14ac:dyDescent="0.4">
      <c r="A302" s="55"/>
      <c r="B302" s="55"/>
      <c r="C302" s="55"/>
      <c r="D302" s="55"/>
      <c r="E302" s="55"/>
      <c r="F302" s="55"/>
    </row>
    <row r="303" spans="1:6" x14ac:dyDescent="0.4">
      <c r="A303" s="55"/>
      <c r="B303" s="55"/>
      <c r="C303" s="55"/>
      <c r="D303" s="55"/>
      <c r="E303" s="55"/>
      <c r="F303" s="55"/>
    </row>
    <row r="304" spans="1:6" x14ac:dyDescent="0.4">
      <c r="A304" s="55"/>
      <c r="B304" s="55"/>
      <c r="C304" s="55"/>
      <c r="D304" s="55"/>
      <c r="E304" s="55"/>
      <c r="F304" s="55"/>
    </row>
    <row r="305" spans="1:6" x14ac:dyDescent="0.4">
      <c r="A305" s="55"/>
      <c r="B305" s="55"/>
      <c r="C305" s="55"/>
      <c r="D305" s="55"/>
      <c r="E305" s="55"/>
      <c r="F305" s="55"/>
    </row>
    <row r="306" spans="1:6" x14ac:dyDescent="0.4">
      <c r="A306" s="55"/>
      <c r="B306" s="55"/>
      <c r="C306" s="55"/>
      <c r="D306" s="55"/>
      <c r="E306" s="55"/>
      <c r="F306" s="55"/>
    </row>
    <row r="307" spans="1:6" x14ac:dyDescent="0.4">
      <c r="A307" s="55"/>
      <c r="B307" s="55"/>
      <c r="C307" s="55"/>
      <c r="D307" s="55"/>
      <c r="E307" s="55"/>
      <c r="F307" s="55"/>
    </row>
    <row r="308" spans="1:6" x14ac:dyDescent="0.4">
      <c r="A308" s="55"/>
      <c r="B308" s="55"/>
      <c r="C308" s="55"/>
      <c r="D308" s="55"/>
      <c r="E308" s="55"/>
      <c r="F308" s="55"/>
    </row>
    <row r="309" spans="1:6" x14ac:dyDescent="0.4">
      <c r="A309" s="55"/>
      <c r="B309" s="55"/>
      <c r="C309" s="55"/>
      <c r="D309" s="55"/>
      <c r="E309" s="55"/>
      <c r="F309" s="55"/>
    </row>
    <row r="310" spans="1:6" x14ac:dyDescent="0.4">
      <c r="A310" s="55"/>
      <c r="B310" s="55"/>
      <c r="C310" s="55"/>
      <c r="D310" s="55"/>
      <c r="E310" s="55"/>
      <c r="F310" s="55"/>
    </row>
    <row r="311" spans="1:6" x14ac:dyDescent="0.4">
      <c r="A311" s="55"/>
      <c r="B311" s="55"/>
      <c r="C311" s="55"/>
      <c r="D311" s="55"/>
      <c r="E311" s="55"/>
      <c r="F311" s="55"/>
    </row>
    <row r="312" spans="1:6" x14ac:dyDescent="0.4">
      <c r="A312" s="55"/>
      <c r="B312" s="55"/>
      <c r="C312" s="55"/>
      <c r="D312" s="55"/>
      <c r="E312" s="55"/>
      <c r="F312" s="55"/>
    </row>
    <row r="313" spans="1:6" x14ac:dyDescent="0.4">
      <c r="A313" s="55"/>
      <c r="B313" s="55"/>
      <c r="C313" s="55"/>
      <c r="D313" s="55"/>
      <c r="E313" s="55"/>
      <c r="F313" s="55"/>
    </row>
    <row r="314" spans="1:6" x14ac:dyDescent="0.4">
      <c r="A314" s="55"/>
      <c r="B314" s="55"/>
      <c r="C314" s="55"/>
      <c r="D314" s="55"/>
      <c r="E314" s="55"/>
      <c r="F314" s="55"/>
    </row>
    <row r="315" spans="1:6" x14ac:dyDescent="0.4">
      <c r="A315" s="55"/>
      <c r="B315" s="55"/>
      <c r="C315" s="55"/>
      <c r="D315" s="55"/>
      <c r="E315" s="55"/>
      <c r="F315" s="55"/>
    </row>
    <row r="316" spans="1:6" x14ac:dyDescent="0.4">
      <c r="A316" s="55"/>
      <c r="B316" s="55"/>
      <c r="C316" s="55"/>
      <c r="D316" s="55"/>
      <c r="E316" s="55"/>
      <c r="F316" s="55"/>
    </row>
    <row r="317" spans="1:6" x14ac:dyDescent="0.4">
      <c r="A317" s="55"/>
      <c r="B317" s="55"/>
      <c r="C317" s="55"/>
      <c r="D317" s="55"/>
      <c r="E317" s="55"/>
      <c r="F317" s="55"/>
    </row>
    <row r="318" spans="1:6" x14ac:dyDescent="0.4">
      <c r="A318" s="55"/>
      <c r="B318" s="55"/>
      <c r="C318" s="55"/>
      <c r="D318" s="55"/>
      <c r="E318" s="55"/>
      <c r="F318" s="55"/>
    </row>
    <row r="319" spans="1:6" x14ac:dyDescent="0.4">
      <c r="A319" s="55"/>
      <c r="B319" s="55"/>
      <c r="C319" s="55"/>
      <c r="D319" s="55"/>
      <c r="E319" s="55"/>
      <c r="F319" s="55"/>
    </row>
    <row r="320" spans="1:6" x14ac:dyDescent="0.4">
      <c r="A320" s="55"/>
      <c r="B320" s="55"/>
      <c r="C320" s="55"/>
      <c r="D320" s="55"/>
      <c r="E320" s="55"/>
      <c r="F320" s="55"/>
    </row>
    <row r="321" spans="1:6" x14ac:dyDescent="0.4">
      <c r="A321" s="55"/>
      <c r="B321" s="55"/>
      <c r="C321" s="55"/>
      <c r="D321" s="55"/>
      <c r="E321" s="55"/>
      <c r="F321" s="55"/>
    </row>
    <row r="322" spans="1:6" x14ac:dyDescent="0.4">
      <c r="A322" s="55"/>
      <c r="B322" s="55"/>
      <c r="C322" s="55"/>
      <c r="D322" s="55"/>
      <c r="E322" s="55"/>
      <c r="F322" s="55"/>
    </row>
    <row r="323" spans="1:6" x14ac:dyDescent="0.4">
      <c r="A323" s="55"/>
      <c r="B323" s="55"/>
      <c r="C323" s="55"/>
      <c r="D323" s="55"/>
      <c r="E323" s="55"/>
      <c r="F323" s="55"/>
    </row>
    <row r="324" spans="1:6" x14ac:dyDescent="0.4">
      <c r="A324" s="55"/>
      <c r="B324" s="55"/>
      <c r="C324" s="55"/>
      <c r="D324" s="55"/>
      <c r="E324" s="55"/>
      <c r="F324" s="55"/>
    </row>
    <row r="325" spans="1:6" x14ac:dyDescent="0.4">
      <c r="A325" s="55"/>
      <c r="B325" s="55"/>
      <c r="C325" s="55"/>
      <c r="D325" s="55"/>
      <c r="E325" s="55"/>
      <c r="F325" s="55"/>
    </row>
    <row r="326" spans="1:6" x14ac:dyDescent="0.4">
      <c r="A326" s="55"/>
      <c r="B326" s="55"/>
      <c r="C326" s="55"/>
      <c r="D326" s="55"/>
      <c r="E326" s="55"/>
      <c r="F326" s="55"/>
    </row>
    <row r="327" spans="1:6" x14ac:dyDescent="0.4">
      <c r="A327" s="55"/>
      <c r="B327" s="55"/>
      <c r="C327" s="55"/>
      <c r="D327" s="55"/>
      <c r="E327" s="55"/>
      <c r="F327" s="55"/>
    </row>
    <row r="328" spans="1:6" x14ac:dyDescent="0.4">
      <c r="A328" s="55"/>
      <c r="B328" s="55"/>
      <c r="C328" s="55"/>
      <c r="D328" s="55"/>
      <c r="E328" s="55"/>
      <c r="F328" s="55"/>
    </row>
    <row r="329" spans="1:6" x14ac:dyDescent="0.4">
      <c r="A329" s="55"/>
      <c r="B329" s="55"/>
      <c r="C329" s="55"/>
      <c r="D329" s="55"/>
      <c r="E329" s="55"/>
      <c r="F329" s="55"/>
    </row>
    <row r="330" spans="1:6" x14ac:dyDescent="0.4">
      <c r="A330" s="55"/>
      <c r="B330" s="55"/>
      <c r="C330" s="55"/>
      <c r="D330" s="55"/>
      <c r="E330" s="55"/>
      <c r="F330" s="55"/>
    </row>
    <row r="331" spans="1:6" x14ac:dyDescent="0.4">
      <c r="A331" s="55"/>
      <c r="B331" s="55"/>
      <c r="C331" s="55"/>
      <c r="D331" s="55"/>
      <c r="E331" s="55"/>
      <c r="F331" s="55"/>
    </row>
    <row r="332" spans="1:6" x14ac:dyDescent="0.4">
      <c r="A332" s="55"/>
      <c r="B332" s="55"/>
      <c r="C332" s="55"/>
      <c r="D332" s="55"/>
      <c r="E332" s="55"/>
      <c r="F332" s="55"/>
    </row>
    <row r="333" spans="1:6" x14ac:dyDescent="0.4">
      <c r="A333" s="55"/>
      <c r="B333" s="55"/>
      <c r="C333" s="55"/>
      <c r="D333" s="55"/>
      <c r="E333" s="55"/>
      <c r="F333" s="55"/>
    </row>
    <row r="334" spans="1:6" x14ac:dyDescent="0.4">
      <c r="A334" s="55"/>
      <c r="B334" s="55"/>
      <c r="C334" s="55"/>
      <c r="D334" s="55"/>
      <c r="E334" s="55"/>
      <c r="F334" s="55"/>
    </row>
    <row r="335" spans="1:6" x14ac:dyDescent="0.4">
      <c r="A335" s="55"/>
      <c r="B335" s="55"/>
      <c r="C335" s="55"/>
      <c r="D335" s="55"/>
      <c r="E335" s="55"/>
      <c r="F335" s="55"/>
    </row>
    <row r="336" spans="1:6" x14ac:dyDescent="0.4">
      <c r="A336" s="55"/>
      <c r="B336" s="55"/>
      <c r="C336" s="55"/>
      <c r="D336" s="55"/>
      <c r="E336" s="55"/>
      <c r="F336" s="55"/>
    </row>
    <row r="337" spans="1:6" x14ac:dyDescent="0.4">
      <c r="A337" s="55"/>
      <c r="B337" s="55"/>
      <c r="C337" s="55"/>
      <c r="D337" s="55"/>
      <c r="E337" s="55"/>
      <c r="F337" s="55"/>
    </row>
    <row r="338" spans="1:6" x14ac:dyDescent="0.4">
      <c r="A338" s="55"/>
      <c r="B338" s="55"/>
      <c r="C338" s="55"/>
      <c r="D338" s="55"/>
      <c r="E338" s="55"/>
      <c r="F338" s="55"/>
    </row>
    <row r="339" spans="1:6" x14ac:dyDescent="0.4">
      <c r="A339" s="55"/>
      <c r="B339" s="55"/>
      <c r="C339" s="55"/>
      <c r="D339" s="55"/>
      <c r="E339" s="55"/>
      <c r="F339" s="55"/>
    </row>
    <row r="340" spans="1:6" x14ac:dyDescent="0.4">
      <c r="A340" s="55"/>
      <c r="B340" s="55"/>
      <c r="C340" s="55"/>
      <c r="D340" s="55"/>
      <c r="E340" s="55"/>
      <c r="F340" s="55"/>
    </row>
    <row r="341" spans="1:6" x14ac:dyDescent="0.4">
      <c r="A341" s="55"/>
      <c r="B341" s="55"/>
      <c r="C341" s="55"/>
      <c r="D341" s="55"/>
      <c r="E341" s="55"/>
      <c r="F341" s="55"/>
    </row>
    <row r="342" spans="1:6" x14ac:dyDescent="0.4">
      <c r="A342" s="55"/>
      <c r="B342" s="55"/>
      <c r="C342" s="55"/>
      <c r="D342" s="55"/>
      <c r="E342" s="55"/>
      <c r="F342" s="55"/>
    </row>
    <row r="343" spans="1:6" x14ac:dyDescent="0.4">
      <c r="A343" s="55"/>
      <c r="B343" s="55"/>
      <c r="C343" s="55"/>
      <c r="D343" s="55"/>
      <c r="E343" s="55"/>
      <c r="F343" s="55"/>
    </row>
    <row r="344" spans="1:6" x14ac:dyDescent="0.4">
      <c r="A344" s="55"/>
      <c r="B344" s="55"/>
      <c r="C344" s="55"/>
      <c r="D344" s="55"/>
      <c r="E344" s="55"/>
      <c r="F344" s="55"/>
    </row>
    <row r="345" spans="1:6" x14ac:dyDescent="0.4">
      <c r="A345" s="55"/>
      <c r="B345" s="55"/>
      <c r="C345" s="55"/>
      <c r="D345" s="55"/>
      <c r="E345" s="55"/>
      <c r="F345" s="55"/>
    </row>
    <row r="346" spans="1:6" x14ac:dyDescent="0.4">
      <c r="A346" s="55"/>
      <c r="B346" s="55"/>
      <c r="C346" s="55"/>
      <c r="D346" s="55"/>
      <c r="E346" s="55"/>
      <c r="F346" s="55"/>
    </row>
    <row r="347" spans="1:6" x14ac:dyDescent="0.4">
      <c r="A347" s="55"/>
      <c r="B347" s="55"/>
      <c r="C347" s="55"/>
      <c r="D347" s="55"/>
      <c r="E347" s="55"/>
      <c r="F347" s="55"/>
    </row>
    <row r="348" spans="1:6" x14ac:dyDescent="0.4">
      <c r="A348" s="55"/>
      <c r="B348" s="55"/>
      <c r="C348" s="55"/>
      <c r="D348" s="55"/>
      <c r="E348" s="55"/>
      <c r="F348" s="55"/>
    </row>
    <row r="349" spans="1:6" x14ac:dyDescent="0.4">
      <c r="A349" s="55"/>
      <c r="B349" s="55"/>
      <c r="C349" s="55"/>
      <c r="D349" s="55"/>
      <c r="E349" s="55"/>
      <c r="F349" s="55"/>
    </row>
    <row r="350" spans="1:6" x14ac:dyDescent="0.4">
      <c r="A350" s="55"/>
      <c r="B350" s="55"/>
      <c r="C350" s="55"/>
      <c r="D350" s="55"/>
      <c r="E350" s="55"/>
      <c r="F350" s="55"/>
    </row>
    <row r="351" spans="1:6" x14ac:dyDescent="0.4">
      <c r="A351" s="55"/>
      <c r="B351" s="55"/>
      <c r="C351" s="55"/>
      <c r="D351" s="55"/>
      <c r="E351" s="55"/>
      <c r="F351" s="55"/>
    </row>
    <row r="352" spans="1:6" x14ac:dyDescent="0.4">
      <c r="A352" s="55"/>
      <c r="B352" s="55"/>
      <c r="C352" s="55"/>
      <c r="D352" s="55"/>
      <c r="E352" s="55"/>
      <c r="F352" s="55"/>
    </row>
    <row r="353" spans="1:6" x14ac:dyDescent="0.4">
      <c r="A353" s="55"/>
      <c r="B353" s="55"/>
      <c r="C353" s="55"/>
      <c r="D353" s="55"/>
      <c r="E353" s="55"/>
      <c r="F353" s="55"/>
    </row>
    <row r="354" spans="1:6" x14ac:dyDescent="0.4">
      <c r="A354" s="55"/>
      <c r="B354" s="55"/>
      <c r="C354" s="55"/>
      <c r="D354" s="55"/>
      <c r="E354" s="55"/>
      <c r="F354" s="55"/>
    </row>
    <row r="355" spans="1:6" x14ac:dyDescent="0.4">
      <c r="A355" s="55"/>
      <c r="B355" s="55"/>
      <c r="C355" s="55"/>
      <c r="D355" s="55"/>
      <c r="E355" s="55"/>
      <c r="F355" s="55"/>
    </row>
    <row r="356" spans="1:6" x14ac:dyDescent="0.4">
      <c r="A356" s="55"/>
      <c r="B356" s="55"/>
      <c r="C356" s="55"/>
      <c r="D356" s="55"/>
      <c r="E356" s="55"/>
      <c r="F356" s="55"/>
    </row>
    <row r="357" spans="1:6" x14ac:dyDescent="0.4">
      <c r="A357" s="55"/>
      <c r="B357" s="55"/>
      <c r="C357" s="55"/>
      <c r="D357" s="55"/>
      <c r="E357" s="55"/>
      <c r="F357" s="55"/>
    </row>
    <row r="358" spans="1:6" x14ac:dyDescent="0.4">
      <c r="A358" s="55"/>
      <c r="B358" s="55"/>
      <c r="C358" s="55"/>
      <c r="D358" s="55"/>
      <c r="E358" s="55"/>
      <c r="F358" s="55"/>
    </row>
    <row r="359" spans="1:6" x14ac:dyDescent="0.4">
      <c r="A359" s="55"/>
      <c r="B359" s="55"/>
      <c r="C359" s="55"/>
      <c r="D359" s="55"/>
      <c r="E359" s="55"/>
      <c r="F359" s="55"/>
    </row>
    <row r="360" spans="1:6" x14ac:dyDescent="0.4">
      <c r="A360" s="55"/>
      <c r="B360" s="55"/>
      <c r="C360" s="55"/>
      <c r="D360" s="55"/>
      <c r="E360" s="55"/>
      <c r="F360" s="55"/>
    </row>
    <row r="361" spans="1:6" x14ac:dyDescent="0.4">
      <c r="A361" s="55"/>
      <c r="B361" s="55"/>
      <c r="C361" s="55"/>
      <c r="D361" s="55"/>
      <c r="E361" s="55"/>
      <c r="F361" s="55"/>
    </row>
    <row r="362" spans="1:6" x14ac:dyDescent="0.4">
      <c r="A362" s="55"/>
      <c r="B362" s="55"/>
      <c r="C362" s="55"/>
      <c r="D362" s="55"/>
      <c r="E362" s="55"/>
      <c r="F362" s="55"/>
    </row>
    <row r="363" spans="1:6" x14ac:dyDescent="0.4">
      <c r="A363" s="55"/>
      <c r="B363" s="55"/>
      <c r="C363" s="55"/>
      <c r="D363" s="55"/>
      <c r="E363" s="55"/>
      <c r="F363" s="55"/>
    </row>
    <row r="364" spans="1:6" x14ac:dyDescent="0.4">
      <c r="A364" s="55"/>
      <c r="B364" s="55"/>
      <c r="C364" s="55"/>
      <c r="D364" s="55"/>
      <c r="E364" s="55"/>
      <c r="F364" s="55"/>
    </row>
    <row r="365" spans="1:6" x14ac:dyDescent="0.4">
      <c r="A365" s="55"/>
      <c r="B365" s="55"/>
      <c r="C365" s="55"/>
      <c r="D365" s="55"/>
      <c r="E365" s="55"/>
      <c r="F365" s="55"/>
    </row>
    <row r="366" spans="1:6" x14ac:dyDescent="0.4">
      <c r="A366" s="55"/>
      <c r="B366" s="55"/>
      <c r="C366" s="55"/>
      <c r="D366" s="55"/>
      <c r="E366" s="55"/>
      <c r="F366" s="55"/>
    </row>
    <row r="367" spans="1:6" x14ac:dyDescent="0.4">
      <c r="A367" s="55"/>
      <c r="B367" s="55"/>
      <c r="C367" s="55"/>
      <c r="D367" s="55"/>
      <c r="E367" s="55"/>
      <c r="F367" s="55"/>
    </row>
    <row r="368" spans="1:6" x14ac:dyDescent="0.4">
      <c r="A368" s="55"/>
      <c r="B368" s="55"/>
      <c r="C368" s="55"/>
      <c r="D368" s="55"/>
      <c r="E368" s="55"/>
      <c r="F368" s="55"/>
    </row>
    <row r="369" spans="1:6" x14ac:dyDescent="0.4">
      <c r="A369" s="55"/>
      <c r="B369" s="55"/>
      <c r="C369" s="55"/>
      <c r="D369" s="55"/>
      <c r="E369" s="55"/>
      <c r="F369" s="55"/>
    </row>
    <row r="370" spans="1:6" x14ac:dyDescent="0.4">
      <c r="A370" s="55"/>
      <c r="B370" s="55"/>
      <c r="C370" s="55"/>
      <c r="D370" s="55"/>
      <c r="E370" s="55"/>
      <c r="F370" s="55"/>
    </row>
    <row r="371" spans="1:6" x14ac:dyDescent="0.4">
      <c r="A371" s="55"/>
      <c r="B371" s="55"/>
      <c r="C371" s="55"/>
      <c r="D371" s="55"/>
      <c r="E371" s="55"/>
      <c r="F371" s="55"/>
    </row>
    <row r="372" spans="1:6" x14ac:dyDescent="0.4">
      <c r="A372" s="55"/>
      <c r="B372" s="55"/>
      <c r="C372" s="55"/>
      <c r="D372" s="55"/>
      <c r="E372" s="55"/>
      <c r="F372" s="55"/>
    </row>
    <row r="373" spans="1:6" x14ac:dyDescent="0.4">
      <c r="A373" s="55"/>
      <c r="B373" s="55"/>
      <c r="C373" s="55"/>
      <c r="D373" s="55"/>
      <c r="E373" s="55"/>
      <c r="F373" s="55"/>
    </row>
    <row r="374" spans="1:6" x14ac:dyDescent="0.4">
      <c r="A374" s="55"/>
      <c r="B374" s="55"/>
      <c r="C374" s="55"/>
      <c r="D374" s="55"/>
      <c r="E374" s="55"/>
      <c r="F374" s="55"/>
    </row>
    <row r="375" spans="1:6" x14ac:dyDescent="0.4">
      <c r="A375" s="55"/>
      <c r="B375" s="55"/>
      <c r="C375" s="55"/>
      <c r="D375" s="55"/>
      <c r="E375" s="55"/>
      <c r="F375" s="55"/>
    </row>
    <row r="376" spans="1:6" x14ac:dyDescent="0.4">
      <c r="A376" s="55"/>
      <c r="B376" s="55"/>
      <c r="C376" s="55"/>
      <c r="D376" s="55"/>
      <c r="E376" s="55"/>
      <c r="F376" s="55"/>
    </row>
    <row r="377" spans="1:6" x14ac:dyDescent="0.4">
      <c r="A377" s="55"/>
      <c r="B377" s="55"/>
      <c r="C377" s="55"/>
      <c r="D377" s="55"/>
      <c r="E377" s="55"/>
      <c r="F377" s="55"/>
    </row>
    <row r="378" spans="1:6" x14ac:dyDescent="0.4">
      <c r="A378" s="55"/>
      <c r="B378" s="55"/>
      <c r="C378" s="55"/>
      <c r="D378" s="55"/>
      <c r="E378" s="55"/>
      <c r="F378" s="55"/>
    </row>
    <row r="379" spans="1:6" x14ac:dyDescent="0.4">
      <c r="A379" s="55"/>
      <c r="B379" s="55"/>
      <c r="C379" s="55"/>
      <c r="D379" s="55"/>
      <c r="E379" s="55"/>
      <c r="F379" s="55"/>
    </row>
    <row r="380" spans="1:6" x14ac:dyDescent="0.4">
      <c r="A380" s="55"/>
      <c r="B380" s="55"/>
      <c r="C380" s="55"/>
      <c r="D380" s="55"/>
      <c r="E380" s="55"/>
      <c r="F380" s="55"/>
    </row>
    <row r="381" spans="1:6" x14ac:dyDescent="0.4">
      <c r="A381" s="55"/>
      <c r="B381" s="55"/>
      <c r="C381" s="55"/>
      <c r="D381" s="55"/>
      <c r="E381" s="55"/>
      <c r="F381" s="55"/>
    </row>
    <row r="382" spans="1:6" x14ac:dyDescent="0.4">
      <c r="A382" s="55"/>
      <c r="B382" s="55"/>
      <c r="C382" s="55"/>
      <c r="D382" s="55"/>
      <c r="E382" s="55"/>
      <c r="F382" s="55"/>
    </row>
    <row r="383" spans="1:6" x14ac:dyDescent="0.4">
      <c r="A383" s="55"/>
      <c r="B383" s="55"/>
      <c r="C383" s="55"/>
      <c r="D383" s="55"/>
      <c r="E383" s="55"/>
      <c r="F383" s="55"/>
    </row>
    <row r="384" spans="1:6" x14ac:dyDescent="0.4">
      <c r="A384" s="55"/>
      <c r="B384" s="55"/>
      <c r="C384" s="55"/>
      <c r="D384" s="55"/>
      <c r="E384" s="55"/>
      <c r="F384" s="55"/>
    </row>
    <row r="385" spans="1:6" x14ac:dyDescent="0.4">
      <c r="A385" s="55"/>
      <c r="B385" s="55"/>
      <c r="C385" s="55"/>
      <c r="D385" s="55"/>
      <c r="E385" s="55"/>
      <c r="F385" s="55"/>
    </row>
    <row r="386" spans="1:6" x14ac:dyDescent="0.4">
      <c r="A386" s="55"/>
      <c r="B386" s="55"/>
      <c r="C386" s="55"/>
      <c r="D386" s="55"/>
      <c r="E386" s="55"/>
      <c r="F386" s="55"/>
    </row>
    <row r="387" spans="1:6" x14ac:dyDescent="0.4">
      <c r="A387" s="55"/>
      <c r="B387" s="55"/>
      <c r="C387" s="55"/>
      <c r="D387" s="55"/>
      <c r="E387" s="55"/>
      <c r="F387" s="55"/>
    </row>
    <row r="388" spans="1:6" x14ac:dyDescent="0.4">
      <c r="A388" s="55"/>
      <c r="B388" s="55"/>
      <c r="C388" s="55"/>
      <c r="D388" s="55"/>
      <c r="E388" s="55"/>
      <c r="F388" s="55"/>
    </row>
    <row r="389" spans="1:6" x14ac:dyDescent="0.4">
      <c r="A389" s="55"/>
      <c r="B389" s="55"/>
      <c r="C389" s="55"/>
      <c r="D389" s="55"/>
      <c r="E389" s="55"/>
      <c r="F389" s="55"/>
    </row>
    <row r="390" spans="1:6" x14ac:dyDescent="0.4">
      <c r="A390" s="55"/>
      <c r="B390" s="55"/>
      <c r="C390" s="55"/>
      <c r="D390" s="55"/>
      <c r="E390" s="55"/>
      <c r="F390" s="55"/>
    </row>
    <row r="391" spans="1:6" x14ac:dyDescent="0.4">
      <c r="A391" s="55"/>
      <c r="B391" s="55"/>
      <c r="C391" s="55"/>
      <c r="D391" s="55"/>
      <c r="E391" s="55"/>
      <c r="F391" s="55"/>
    </row>
    <row r="392" spans="1:6" x14ac:dyDescent="0.4">
      <c r="A392" s="55"/>
      <c r="B392" s="55"/>
      <c r="C392" s="55"/>
      <c r="D392" s="55"/>
      <c r="E392" s="55"/>
      <c r="F392" s="55"/>
    </row>
    <row r="393" spans="1:6" x14ac:dyDescent="0.4">
      <c r="A393" s="55"/>
      <c r="B393" s="55"/>
      <c r="C393" s="55"/>
      <c r="D393" s="55"/>
      <c r="E393" s="55"/>
      <c r="F393" s="55"/>
    </row>
    <row r="394" spans="1:6" x14ac:dyDescent="0.4">
      <c r="A394" s="55"/>
      <c r="B394" s="55"/>
      <c r="C394" s="55"/>
      <c r="D394" s="55"/>
      <c r="E394" s="55"/>
      <c r="F394" s="55"/>
    </row>
    <row r="395" spans="1:6" x14ac:dyDescent="0.4">
      <c r="A395" s="55"/>
      <c r="B395" s="55"/>
      <c r="C395" s="55"/>
      <c r="D395" s="55"/>
      <c r="E395" s="55"/>
      <c r="F395" s="55"/>
    </row>
    <row r="396" spans="1:6" x14ac:dyDescent="0.4">
      <c r="A396" s="55"/>
      <c r="B396" s="55"/>
      <c r="C396" s="55"/>
      <c r="D396" s="55"/>
      <c r="E396" s="55"/>
      <c r="F396" s="55"/>
    </row>
    <row r="397" spans="1:6" x14ac:dyDescent="0.4">
      <c r="A397" s="55"/>
      <c r="B397" s="55"/>
      <c r="C397" s="55"/>
      <c r="D397" s="55"/>
      <c r="E397" s="55"/>
      <c r="F397" s="55"/>
    </row>
    <row r="398" spans="1:6" x14ac:dyDescent="0.4">
      <c r="A398" s="55"/>
      <c r="B398" s="55"/>
      <c r="C398" s="55"/>
      <c r="D398" s="55"/>
      <c r="E398" s="55"/>
      <c r="F398" s="55"/>
    </row>
    <row r="399" spans="1:6" x14ac:dyDescent="0.4">
      <c r="A399" s="55"/>
      <c r="B399" s="55"/>
      <c r="C399" s="55"/>
      <c r="D399" s="55"/>
      <c r="E399" s="55"/>
      <c r="F399" s="55"/>
    </row>
    <row r="400" spans="1:6" x14ac:dyDescent="0.4">
      <c r="A400" s="55"/>
      <c r="B400" s="55"/>
      <c r="C400" s="55"/>
      <c r="D400" s="55"/>
      <c r="E400" s="55"/>
      <c r="F400" s="55"/>
    </row>
    <row r="401" spans="1:6" x14ac:dyDescent="0.4">
      <c r="A401" s="55"/>
      <c r="B401" s="55"/>
      <c r="C401" s="55"/>
      <c r="D401" s="55"/>
      <c r="E401" s="55"/>
      <c r="F401" s="55"/>
    </row>
    <row r="402" spans="1:6" x14ac:dyDescent="0.4">
      <c r="A402" s="55"/>
      <c r="B402" s="55"/>
      <c r="C402" s="55"/>
      <c r="D402" s="55"/>
      <c r="E402" s="55"/>
      <c r="F402" s="55"/>
    </row>
    <row r="403" spans="1:6" x14ac:dyDescent="0.4">
      <c r="A403" s="55"/>
      <c r="B403" s="55"/>
      <c r="C403" s="55"/>
      <c r="D403" s="55"/>
      <c r="E403" s="55"/>
      <c r="F403" s="55"/>
    </row>
    <row r="404" spans="1:6" x14ac:dyDescent="0.4">
      <c r="A404" s="55"/>
      <c r="B404" s="55"/>
      <c r="C404" s="55"/>
      <c r="D404" s="55"/>
      <c r="E404" s="55"/>
      <c r="F404" s="55"/>
    </row>
    <row r="405" spans="1:6" x14ac:dyDescent="0.4">
      <c r="A405" s="55"/>
      <c r="B405" s="55"/>
      <c r="C405" s="55"/>
      <c r="D405" s="55"/>
      <c r="E405" s="55"/>
      <c r="F405" s="55"/>
    </row>
    <row r="406" spans="1:6" x14ac:dyDescent="0.4">
      <c r="A406" s="55"/>
      <c r="B406" s="55"/>
      <c r="C406" s="55"/>
      <c r="D406" s="55"/>
      <c r="E406" s="55"/>
      <c r="F406" s="55"/>
    </row>
    <row r="407" spans="1:6" x14ac:dyDescent="0.4">
      <c r="A407" s="55"/>
      <c r="B407" s="55"/>
      <c r="C407" s="55"/>
      <c r="D407" s="55"/>
      <c r="E407" s="55"/>
      <c r="F407" s="55"/>
    </row>
    <row r="408" spans="1:6" x14ac:dyDescent="0.4">
      <c r="A408" s="55"/>
      <c r="B408" s="55"/>
      <c r="C408" s="55"/>
      <c r="D408" s="55"/>
      <c r="E408" s="55"/>
      <c r="F408" s="55"/>
    </row>
    <row r="409" spans="1:6" x14ac:dyDescent="0.4">
      <c r="A409" s="55"/>
      <c r="B409" s="55"/>
      <c r="C409" s="55"/>
      <c r="D409" s="55"/>
      <c r="E409" s="55"/>
      <c r="F409" s="55"/>
    </row>
    <row r="410" spans="1:6" x14ac:dyDescent="0.4">
      <c r="A410" s="55"/>
      <c r="B410" s="55"/>
      <c r="C410" s="55"/>
      <c r="D410" s="55"/>
      <c r="E410" s="55"/>
      <c r="F410" s="55"/>
    </row>
    <row r="411" spans="1:6" x14ac:dyDescent="0.4">
      <c r="A411" s="55"/>
      <c r="B411" s="55"/>
      <c r="C411" s="55"/>
      <c r="D411" s="55"/>
      <c r="E411" s="55"/>
      <c r="F411" s="55"/>
    </row>
    <row r="412" spans="1:6" x14ac:dyDescent="0.4">
      <c r="A412" s="55"/>
      <c r="B412" s="55"/>
      <c r="C412" s="55"/>
      <c r="D412" s="55"/>
      <c r="E412" s="55"/>
      <c r="F412" s="55"/>
    </row>
    <row r="413" spans="1:6" x14ac:dyDescent="0.4">
      <c r="A413" s="55"/>
      <c r="B413" s="55"/>
      <c r="C413" s="55"/>
      <c r="D413" s="55"/>
      <c r="E413" s="55"/>
      <c r="F413" s="55"/>
    </row>
    <row r="414" spans="1:6" x14ac:dyDescent="0.4">
      <c r="A414" s="55"/>
      <c r="B414" s="55"/>
      <c r="C414" s="55"/>
      <c r="D414" s="55"/>
      <c r="E414" s="55"/>
      <c r="F414" s="55"/>
    </row>
    <row r="415" spans="1:6" x14ac:dyDescent="0.4">
      <c r="A415" s="55"/>
      <c r="B415" s="55"/>
      <c r="C415" s="55"/>
      <c r="D415" s="55"/>
      <c r="E415" s="55"/>
      <c r="F415" s="55"/>
    </row>
    <row r="416" spans="1:6" x14ac:dyDescent="0.4">
      <c r="A416" s="55"/>
      <c r="B416" s="55"/>
      <c r="C416" s="55"/>
      <c r="D416" s="55"/>
      <c r="E416" s="55"/>
      <c r="F416" s="55"/>
    </row>
    <row r="417" spans="1:6" x14ac:dyDescent="0.4">
      <c r="A417" s="55"/>
      <c r="B417" s="55"/>
      <c r="C417" s="55"/>
      <c r="D417" s="55"/>
      <c r="E417" s="55"/>
      <c r="F417" s="55"/>
    </row>
    <row r="418" spans="1:6" x14ac:dyDescent="0.4">
      <c r="A418" s="55"/>
      <c r="B418" s="55"/>
      <c r="C418" s="55"/>
      <c r="D418" s="55"/>
      <c r="E418" s="55"/>
      <c r="F418" s="55"/>
    </row>
    <row r="419" spans="1:6" x14ac:dyDescent="0.4">
      <c r="A419" s="55"/>
      <c r="B419" s="55"/>
      <c r="C419" s="55"/>
      <c r="D419" s="55"/>
      <c r="E419" s="55"/>
      <c r="F419" s="55"/>
    </row>
    <row r="420" spans="1:6" x14ac:dyDescent="0.4">
      <c r="A420" s="55"/>
      <c r="B420" s="55"/>
      <c r="C420" s="55"/>
      <c r="D420" s="55"/>
      <c r="E420" s="55"/>
      <c r="F420" s="55"/>
    </row>
    <row r="421" spans="1:6" x14ac:dyDescent="0.4">
      <c r="A421" s="55"/>
      <c r="B421" s="55"/>
      <c r="C421" s="55"/>
      <c r="D421" s="55"/>
      <c r="E421" s="55"/>
      <c r="F421" s="55"/>
    </row>
    <row r="422" spans="1:6" x14ac:dyDescent="0.4">
      <c r="A422" s="55"/>
      <c r="B422" s="55"/>
      <c r="C422" s="55"/>
      <c r="D422" s="55"/>
      <c r="E422" s="55"/>
      <c r="F422" s="55"/>
    </row>
    <row r="423" spans="1:6" x14ac:dyDescent="0.4">
      <c r="A423" s="55"/>
      <c r="B423" s="55"/>
      <c r="C423" s="55"/>
      <c r="D423" s="55"/>
      <c r="E423" s="55"/>
      <c r="F423" s="55"/>
    </row>
    <row r="424" spans="1:6" x14ac:dyDescent="0.4">
      <c r="A424" s="55"/>
      <c r="B424" s="55"/>
      <c r="C424" s="55"/>
      <c r="D424" s="55"/>
      <c r="E424" s="55"/>
      <c r="F424" s="55"/>
    </row>
    <row r="425" spans="1:6" x14ac:dyDescent="0.4">
      <c r="A425" s="55"/>
      <c r="B425" s="55"/>
      <c r="C425" s="55"/>
      <c r="D425" s="55"/>
      <c r="E425" s="55"/>
      <c r="F425" s="55"/>
    </row>
    <row r="426" spans="1:6" x14ac:dyDescent="0.4">
      <c r="A426" s="55"/>
      <c r="B426" s="55"/>
      <c r="C426" s="55"/>
      <c r="D426" s="55"/>
      <c r="E426" s="55"/>
      <c r="F426" s="55"/>
    </row>
    <row r="427" spans="1:6" x14ac:dyDescent="0.4">
      <c r="A427" s="55"/>
      <c r="B427" s="55"/>
      <c r="C427" s="55"/>
      <c r="D427" s="55"/>
      <c r="E427" s="55"/>
      <c r="F427" s="55"/>
    </row>
    <row r="428" spans="1:6" x14ac:dyDescent="0.4">
      <c r="A428" s="55"/>
      <c r="B428" s="55"/>
      <c r="C428" s="55"/>
      <c r="D428" s="55"/>
      <c r="E428" s="55"/>
      <c r="F428" s="55"/>
    </row>
    <row r="429" spans="1:6" x14ac:dyDescent="0.4">
      <c r="A429" s="55"/>
      <c r="B429" s="55"/>
      <c r="C429" s="55"/>
      <c r="D429" s="55"/>
      <c r="E429" s="55"/>
      <c r="F429" s="55"/>
    </row>
    <row r="430" spans="1:6" x14ac:dyDescent="0.4">
      <c r="A430" s="55"/>
      <c r="B430" s="55"/>
      <c r="C430" s="55"/>
      <c r="D430" s="55"/>
      <c r="E430" s="55"/>
      <c r="F430" s="55"/>
    </row>
    <row r="431" spans="1:6" x14ac:dyDescent="0.4">
      <c r="A431" s="55"/>
      <c r="B431" s="55"/>
      <c r="C431" s="55"/>
      <c r="D431" s="55"/>
      <c r="E431" s="55"/>
      <c r="F431" s="55"/>
    </row>
    <row r="432" spans="1:6" x14ac:dyDescent="0.4">
      <c r="A432" s="55"/>
      <c r="B432" s="55"/>
      <c r="C432" s="55"/>
      <c r="D432" s="55"/>
      <c r="E432" s="55"/>
      <c r="F432" s="55"/>
    </row>
    <row r="433" spans="1:6" x14ac:dyDescent="0.4">
      <c r="A433" s="55"/>
      <c r="B433" s="55"/>
      <c r="C433" s="55"/>
      <c r="D433" s="55"/>
      <c r="E433" s="55"/>
      <c r="F433" s="55"/>
    </row>
    <row r="434" spans="1:6" x14ac:dyDescent="0.4">
      <c r="A434" s="55"/>
      <c r="B434" s="55"/>
      <c r="C434" s="55"/>
      <c r="D434" s="55"/>
      <c r="E434" s="55"/>
      <c r="F434" s="55"/>
    </row>
    <row r="435" spans="1:6" x14ac:dyDescent="0.4">
      <c r="A435" s="55"/>
      <c r="B435" s="55"/>
      <c r="C435" s="55"/>
      <c r="D435" s="55"/>
      <c r="E435" s="55"/>
      <c r="F435" s="55"/>
    </row>
    <row r="436" spans="1:6" x14ac:dyDescent="0.4">
      <c r="A436" s="55"/>
      <c r="B436" s="55"/>
      <c r="C436" s="55"/>
      <c r="D436" s="55"/>
      <c r="E436" s="55"/>
      <c r="F436" s="55"/>
    </row>
    <row r="437" spans="1:6" x14ac:dyDescent="0.4">
      <c r="A437" s="55"/>
      <c r="B437" s="55"/>
      <c r="C437" s="55"/>
      <c r="D437" s="55"/>
      <c r="E437" s="55"/>
      <c r="F437" s="55"/>
    </row>
    <row r="438" spans="1:6" x14ac:dyDescent="0.4">
      <c r="A438" s="55"/>
      <c r="B438" s="55"/>
      <c r="C438" s="55"/>
      <c r="D438" s="55"/>
      <c r="E438" s="55"/>
      <c r="F438" s="55"/>
    </row>
    <row r="439" spans="1:6" x14ac:dyDescent="0.4">
      <c r="A439" s="55"/>
      <c r="B439" s="55"/>
      <c r="C439" s="55"/>
      <c r="D439" s="55"/>
      <c r="E439" s="55"/>
      <c r="F439" s="55"/>
    </row>
    <row r="440" spans="1:6" x14ac:dyDescent="0.4">
      <c r="A440" s="55"/>
      <c r="B440" s="55"/>
      <c r="C440" s="55"/>
      <c r="D440" s="55"/>
      <c r="E440" s="55"/>
      <c r="F440" s="55"/>
    </row>
    <row r="441" spans="1:6" x14ac:dyDescent="0.4">
      <c r="A441" s="55"/>
      <c r="B441" s="55"/>
      <c r="C441" s="55"/>
      <c r="D441" s="55"/>
      <c r="E441" s="55"/>
      <c r="F441" s="55"/>
    </row>
    <row r="442" spans="1:6" x14ac:dyDescent="0.4">
      <c r="A442" s="55"/>
      <c r="B442" s="55"/>
      <c r="C442" s="55"/>
      <c r="D442" s="55"/>
      <c r="E442" s="55"/>
      <c r="F442" s="55"/>
    </row>
    <row r="443" spans="1:6" x14ac:dyDescent="0.4">
      <c r="A443" s="55"/>
      <c r="B443" s="55"/>
      <c r="C443" s="55"/>
      <c r="D443" s="55"/>
      <c r="E443" s="55"/>
      <c r="F443" s="55"/>
    </row>
    <row r="444" spans="1:6" x14ac:dyDescent="0.4">
      <c r="A444" s="55"/>
      <c r="B444" s="55"/>
      <c r="C444" s="55"/>
      <c r="D444" s="55"/>
      <c r="E444" s="55"/>
      <c r="F444" s="55"/>
    </row>
    <row r="445" spans="1:6" x14ac:dyDescent="0.4">
      <c r="A445" s="55"/>
      <c r="B445" s="55"/>
      <c r="C445" s="55"/>
      <c r="D445" s="55"/>
      <c r="E445" s="55"/>
      <c r="F445" s="55"/>
    </row>
    <row r="446" spans="1:6" x14ac:dyDescent="0.4">
      <c r="A446" s="55"/>
      <c r="B446" s="55"/>
      <c r="C446" s="55"/>
      <c r="D446" s="55"/>
      <c r="E446" s="55"/>
      <c r="F446" s="55"/>
    </row>
    <row r="447" spans="1:6" x14ac:dyDescent="0.4">
      <c r="A447" s="55"/>
      <c r="B447" s="55"/>
      <c r="C447" s="55"/>
      <c r="D447" s="55"/>
      <c r="E447" s="55"/>
      <c r="F447" s="55"/>
    </row>
    <row r="448" spans="1:6" x14ac:dyDescent="0.4">
      <c r="A448" s="55"/>
      <c r="B448" s="55"/>
      <c r="C448" s="55"/>
      <c r="D448" s="55"/>
      <c r="E448" s="55"/>
      <c r="F448" s="55"/>
    </row>
    <row r="449" spans="1:6" x14ac:dyDescent="0.4">
      <c r="A449" s="55"/>
      <c r="B449" s="55"/>
      <c r="C449" s="55"/>
      <c r="D449" s="55"/>
      <c r="E449" s="55"/>
      <c r="F449" s="55"/>
    </row>
    <row r="450" spans="1:6" x14ac:dyDescent="0.4">
      <c r="A450" s="55"/>
      <c r="B450" s="55"/>
      <c r="C450" s="55"/>
      <c r="D450" s="55"/>
      <c r="E450" s="55"/>
      <c r="F450" s="55"/>
    </row>
    <row r="451" spans="1:6" x14ac:dyDescent="0.4">
      <c r="A451" s="55"/>
      <c r="B451" s="55"/>
      <c r="C451" s="55"/>
      <c r="D451" s="55"/>
      <c r="E451" s="55"/>
      <c r="F451" s="55"/>
    </row>
    <row r="452" spans="1:6" x14ac:dyDescent="0.4">
      <c r="A452" s="55"/>
      <c r="B452" s="55"/>
      <c r="C452" s="55"/>
      <c r="D452" s="55"/>
      <c r="E452" s="55"/>
      <c r="F452" s="55"/>
    </row>
    <row r="453" spans="1:6" x14ac:dyDescent="0.4">
      <c r="A453" s="55"/>
      <c r="B453" s="55"/>
      <c r="C453" s="55"/>
      <c r="D453" s="55"/>
      <c r="E453" s="55"/>
      <c r="F453" s="55"/>
    </row>
    <row r="454" spans="1:6" x14ac:dyDescent="0.4">
      <c r="A454" s="55"/>
      <c r="B454" s="55"/>
      <c r="C454" s="55"/>
      <c r="D454" s="55"/>
      <c r="E454" s="55"/>
      <c r="F454" s="55"/>
    </row>
    <row r="455" spans="1:6" x14ac:dyDescent="0.4">
      <c r="A455" s="55"/>
      <c r="B455" s="55"/>
      <c r="C455" s="55"/>
      <c r="D455" s="55"/>
      <c r="E455" s="55"/>
      <c r="F455" s="55"/>
    </row>
    <row r="456" spans="1:6" x14ac:dyDescent="0.4">
      <c r="A456" s="55"/>
      <c r="B456" s="55"/>
      <c r="C456" s="55"/>
      <c r="D456" s="55"/>
      <c r="E456" s="55"/>
      <c r="F456" s="55"/>
    </row>
    <row r="457" spans="1:6" x14ac:dyDescent="0.4">
      <c r="A457" s="55"/>
      <c r="B457" s="55"/>
      <c r="C457" s="55"/>
      <c r="D457" s="55"/>
      <c r="E457" s="55"/>
      <c r="F457" s="55"/>
    </row>
    <row r="458" spans="1:6" x14ac:dyDescent="0.4">
      <c r="A458" s="55"/>
      <c r="B458" s="55"/>
      <c r="C458" s="55"/>
      <c r="D458" s="55"/>
      <c r="E458" s="55"/>
      <c r="F458" s="55"/>
    </row>
    <row r="459" spans="1:6" x14ac:dyDescent="0.4">
      <c r="A459" s="55"/>
      <c r="B459" s="55"/>
      <c r="C459" s="55"/>
      <c r="D459" s="55"/>
      <c r="E459" s="55"/>
      <c r="F459" s="55"/>
    </row>
    <row r="460" spans="1:6" x14ac:dyDescent="0.4">
      <c r="A460" s="55"/>
      <c r="B460" s="55"/>
      <c r="C460" s="55"/>
      <c r="D460" s="55"/>
      <c r="E460" s="55"/>
      <c r="F460" s="55"/>
    </row>
    <row r="461" spans="1:6" x14ac:dyDescent="0.4">
      <c r="A461" s="55"/>
      <c r="B461" s="55"/>
      <c r="C461" s="55"/>
      <c r="D461" s="55"/>
      <c r="E461" s="55"/>
      <c r="F461" s="55"/>
    </row>
    <row r="462" spans="1:6" x14ac:dyDescent="0.4">
      <c r="A462" s="55"/>
      <c r="B462" s="55"/>
      <c r="C462" s="55"/>
      <c r="D462" s="55"/>
      <c r="E462" s="55"/>
      <c r="F462" s="55"/>
    </row>
    <row r="463" spans="1:6" x14ac:dyDescent="0.4">
      <c r="A463" s="55"/>
      <c r="B463" s="55"/>
      <c r="C463" s="55"/>
      <c r="D463" s="55"/>
      <c r="E463" s="55"/>
      <c r="F463" s="55"/>
    </row>
    <row r="464" spans="1:6" x14ac:dyDescent="0.4">
      <c r="A464" s="55"/>
      <c r="B464" s="55"/>
      <c r="C464" s="55"/>
      <c r="D464" s="55"/>
      <c r="E464" s="55"/>
      <c r="F464" s="55"/>
    </row>
    <row r="465" spans="1:6" x14ac:dyDescent="0.4">
      <c r="A465" s="55"/>
      <c r="B465" s="55"/>
      <c r="C465" s="55"/>
      <c r="D465" s="55"/>
      <c r="E465" s="55"/>
      <c r="F465" s="55"/>
    </row>
    <row r="466" spans="1:6" x14ac:dyDescent="0.4">
      <c r="A466" s="55"/>
      <c r="B466" s="55"/>
      <c r="C466" s="55"/>
      <c r="D466" s="55"/>
      <c r="E466" s="55"/>
      <c r="F466" s="55"/>
    </row>
    <row r="467" spans="1:6" x14ac:dyDescent="0.4">
      <c r="A467" s="55"/>
      <c r="B467" s="55"/>
      <c r="C467" s="55"/>
      <c r="D467" s="55"/>
      <c r="E467" s="55"/>
      <c r="F467" s="55"/>
    </row>
    <row r="468" spans="1:6" x14ac:dyDescent="0.4">
      <c r="A468" s="55"/>
      <c r="B468" s="55"/>
      <c r="C468" s="55"/>
      <c r="D468" s="55"/>
      <c r="E468" s="55"/>
      <c r="F468" s="55"/>
    </row>
    <row r="469" spans="1:6" x14ac:dyDescent="0.4">
      <c r="A469" s="55"/>
      <c r="B469" s="55"/>
      <c r="C469" s="55"/>
      <c r="D469" s="55"/>
      <c r="E469" s="55"/>
      <c r="F469" s="55"/>
    </row>
    <row r="470" spans="1:6" x14ac:dyDescent="0.4">
      <c r="A470" s="55"/>
      <c r="B470" s="55"/>
      <c r="C470" s="55"/>
      <c r="D470" s="55"/>
      <c r="E470" s="55"/>
      <c r="F470" s="55"/>
    </row>
    <row r="471" spans="1:6" x14ac:dyDescent="0.4">
      <c r="A471" s="55"/>
      <c r="B471" s="55"/>
      <c r="C471" s="55"/>
      <c r="D471" s="55"/>
      <c r="E471" s="55"/>
      <c r="F471" s="55"/>
    </row>
    <row r="472" spans="1:6" x14ac:dyDescent="0.4">
      <c r="A472" s="55"/>
      <c r="B472" s="55"/>
      <c r="C472" s="55"/>
      <c r="D472" s="55"/>
      <c r="E472" s="55"/>
      <c r="F472" s="55"/>
    </row>
    <row r="473" spans="1:6" x14ac:dyDescent="0.4">
      <c r="A473" s="55"/>
      <c r="B473" s="55"/>
      <c r="C473" s="55"/>
      <c r="D473" s="55"/>
      <c r="E473" s="55"/>
      <c r="F473" s="55"/>
    </row>
    <row r="474" spans="1:6" x14ac:dyDescent="0.4">
      <c r="A474" s="55"/>
      <c r="B474" s="55"/>
      <c r="C474" s="55"/>
      <c r="D474" s="55"/>
      <c r="E474" s="55"/>
      <c r="F474" s="55"/>
    </row>
    <row r="475" spans="1:6" x14ac:dyDescent="0.4">
      <c r="A475" s="55"/>
      <c r="B475" s="55"/>
      <c r="C475" s="55"/>
      <c r="D475" s="55"/>
      <c r="E475" s="55"/>
      <c r="F475" s="55"/>
    </row>
    <row r="476" spans="1:6" x14ac:dyDescent="0.4">
      <c r="A476" s="55"/>
      <c r="B476" s="55"/>
      <c r="C476" s="55"/>
      <c r="D476" s="55"/>
      <c r="E476" s="55"/>
      <c r="F476" s="55"/>
    </row>
    <row r="477" spans="1:6" x14ac:dyDescent="0.4">
      <c r="A477" s="55"/>
      <c r="B477" s="55"/>
      <c r="C477" s="55"/>
      <c r="D477" s="55"/>
      <c r="E477" s="55"/>
      <c r="F477" s="55"/>
    </row>
    <row r="478" spans="1:6" x14ac:dyDescent="0.4">
      <c r="A478" s="55"/>
      <c r="B478" s="55"/>
      <c r="C478" s="55"/>
      <c r="D478" s="55"/>
      <c r="E478" s="55"/>
      <c r="F478" s="55"/>
    </row>
    <row r="479" spans="1:6" x14ac:dyDescent="0.4">
      <c r="A479" s="55"/>
      <c r="B479" s="55"/>
      <c r="C479" s="55"/>
      <c r="D479" s="55"/>
      <c r="E479" s="55"/>
      <c r="F479" s="55"/>
    </row>
    <row r="480" spans="1:6" x14ac:dyDescent="0.4">
      <c r="A480" s="55"/>
      <c r="B480" s="55"/>
      <c r="C480" s="55"/>
      <c r="D480" s="55"/>
      <c r="E480" s="55"/>
      <c r="F480" s="55"/>
    </row>
    <row r="481" spans="1:6" x14ac:dyDescent="0.4">
      <c r="A481" s="55"/>
      <c r="B481" s="55"/>
      <c r="C481" s="55"/>
      <c r="D481" s="55"/>
      <c r="E481" s="55"/>
      <c r="F481" s="55"/>
    </row>
    <row r="482" spans="1:6" x14ac:dyDescent="0.4">
      <c r="A482" s="55"/>
      <c r="B482" s="55"/>
      <c r="C482" s="55"/>
      <c r="D482" s="55"/>
      <c r="E482" s="55"/>
      <c r="F482" s="55"/>
    </row>
    <row r="483" spans="1:6" x14ac:dyDescent="0.4">
      <c r="A483" s="55"/>
      <c r="B483" s="55"/>
      <c r="C483" s="55"/>
      <c r="D483" s="55"/>
      <c r="E483" s="55"/>
      <c r="F483" s="55"/>
    </row>
    <row r="484" spans="1:6" x14ac:dyDescent="0.4">
      <c r="A484" s="55"/>
      <c r="B484" s="55"/>
      <c r="C484" s="55"/>
      <c r="D484" s="55"/>
      <c r="E484" s="55"/>
      <c r="F484" s="55"/>
    </row>
    <row r="485" spans="1:6" x14ac:dyDescent="0.4">
      <c r="A485" s="55"/>
      <c r="B485" s="55"/>
      <c r="C485" s="55"/>
      <c r="D485" s="55"/>
      <c r="E485" s="55"/>
      <c r="F485" s="55"/>
    </row>
    <row r="486" spans="1:6" x14ac:dyDescent="0.4">
      <c r="A486" s="55"/>
      <c r="B486" s="55"/>
      <c r="C486" s="55"/>
      <c r="D486" s="55"/>
      <c r="E486" s="55"/>
      <c r="F486" s="55"/>
    </row>
    <row r="487" spans="1:6" x14ac:dyDescent="0.4">
      <c r="A487" s="55"/>
      <c r="B487" s="55"/>
      <c r="C487" s="55"/>
      <c r="D487" s="55"/>
      <c r="E487" s="55"/>
      <c r="F487" s="55"/>
    </row>
    <row r="488" spans="1:6" x14ac:dyDescent="0.4">
      <c r="A488" s="55"/>
      <c r="B488" s="55"/>
      <c r="C488" s="55"/>
      <c r="D488" s="55"/>
      <c r="E488" s="55"/>
      <c r="F488" s="55"/>
    </row>
    <row r="489" spans="1:6" x14ac:dyDescent="0.4">
      <c r="A489" s="55"/>
      <c r="B489" s="55"/>
      <c r="C489" s="55"/>
      <c r="D489" s="55"/>
      <c r="E489" s="55"/>
      <c r="F489" s="55"/>
    </row>
    <row r="490" spans="1:6" x14ac:dyDescent="0.4">
      <c r="A490" s="55"/>
      <c r="B490" s="55"/>
      <c r="C490" s="55"/>
      <c r="D490" s="55"/>
      <c r="E490" s="55"/>
      <c r="F490" s="55"/>
    </row>
    <row r="491" spans="1:6" x14ac:dyDescent="0.4">
      <c r="A491" s="55"/>
      <c r="B491" s="55"/>
      <c r="C491" s="55"/>
      <c r="D491" s="55"/>
      <c r="E491" s="55"/>
      <c r="F491" s="55"/>
    </row>
    <row r="492" spans="1:6" x14ac:dyDescent="0.4">
      <c r="A492" s="55"/>
      <c r="B492" s="55"/>
      <c r="C492" s="55"/>
      <c r="D492" s="55"/>
      <c r="E492" s="55"/>
      <c r="F492" s="55"/>
    </row>
    <row r="493" spans="1:6" x14ac:dyDescent="0.4">
      <c r="A493" s="55"/>
      <c r="B493" s="55"/>
      <c r="C493" s="55"/>
      <c r="D493" s="55"/>
      <c r="E493" s="55"/>
      <c r="F493" s="55"/>
    </row>
    <row r="494" spans="1:6" x14ac:dyDescent="0.4">
      <c r="A494" s="55"/>
      <c r="B494" s="55"/>
      <c r="C494" s="55"/>
      <c r="D494" s="55"/>
      <c r="E494" s="55"/>
      <c r="F494" s="55"/>
    </row>
    <row r="495" spans="1:6" x14ac:dyDescent="0.4">
      <c r="A495" s="55"/>
      <c r="B495" s="55"/>
      <c r="C495" s="55"/>
      <c r="D495" s="55"/>
      <c r="E495" s="55"/>
      <c r="F495" s="55"/>
    </row>
    <row r="496" spans="1:6" x14ac:dyDescent="0.4">
      <c r="A496" s="55"/>
      <c r="B496" s="55"/>
      <c r="C496" s="55"/>
      <c r="D496" s="55"/>
      <c r="E496" s="55"/>
      <c r="F496" s="55"/>
    </row>
    <row r="497" spans="1:6" x14ac:dyDescent="0.4">
      <c r="A497" s="55"/>
      <c r="B497" s="55"/>
      <c r="C497" s="55"/>
      <c r="D497" s="55"/>
      <c r="E497" s="55"/>
      <c r="F497" s="55"/>
    </row>
    <row r="498" spans="1:6" x14ac:dyDescent="0.4">
      <c r="A498" s="55"/>
      <c r="B498" s="55"/>
      <c r="C498" s="55"/>
      <c r="D498" s="55"/>
      <c r="E498" s="55"/>
      <c r="F498" s="55"/>
    </row>
    <row r="499" spans="1:6" x14ac:dyDescent="0.4">
      <c r="A499" s="55"/>
      <c r="B499" s="55"/>
      <c r="C499" s="55"/>
      <c r="D499" s="55"/>
      <c r="E499" s="55"/>
      <c r="F499" s="55"/>
    </row>
    <row r="500" spans="1:6" x14ac:dyDescent="0.4">
      <c r="A500" s="55"/>
      <c r="B500" s="55"/>
      <c r="C500" s="55"/>
      <c r="D500" s="55"/>
      <c r="E500" s="55"/>
      <c r="F500" s="55"/>
    </row>
    <row r="501" spans="1:6" x14ac:dyDescent="0.4">
      <c r="A501" s="55"/>
      <c r="B501" s="55"/>
      <c r="C501" s="55"/>
      <c r="D501" s="55"/>
      <c r="E501" s="55"/>
      <c r="F501" s="55"/>
    </row>
    <row r="502" spans="1:6" x14ac:dyDescent="0.4">
      <c r="A502" s="55"/>
      <c r="B502" s="55"/>
      <c r="C502" s="55"/>
      <c r="D502" s="55"/>
      <c r="E502" s="55"/>
      <c r="F502" s="55"/>
    </row>
    <row r="503" spans="1:6" x14ac:dyDescent="0.4">
      <c r="A503" s="55"/>
      <c r="B503" s="55"/>
      <c r="C503" s="55"/>
      <c r="D503" s="55"/>
      <c r="E503" s="55"/>
      <c r="F503" s="55"/>
    </row>
    <row r="504" spans="1:6" x14ac:dyDescent="0.4">
      <c r="A504" s="55"/>
      <c r="B504" s="55"/>
      <c r="C504" s="55"/>
      <c r="D504" s="55"/>
      <c r="E504" s="55"/>
      <c r="F504" s="55"/>
    </row>
    <row r="505" spans="1:6" x14ac:dyDescent="0.4">
      <c r="A505" s="55"/>
      <c r="B505" s="55"/>
      <c r="C505" s="55"/>
      <c r="D505" s="55"/>
      <c r="E505" s="55"/>
      <c r="F505" s="55"/>
    </row>
    <row r="506" spans="1:6" x14ac:dyDescent="0.4">
      <c r="A506" s="55"/>
      <c r="B506" s="55"/>
      <c r="C506" s="55"/>
      <c r="D506" s="55"/>
      <c r="E506" s="55"/>
      <c r="F506" s="55"/>
    </row>
    <row r="507" spans="1:6" x14ac:dyDescent="0.4">
      <c r="A507" s="55"/>
      <c r="B507" s="55"/>
      <c r="C507" s="55"/>
      <c r="D507" s="55"/>
      <c r="E507" s="55"/>
      <c r="F507" s="55"/>
    </row>
    <row r="508" spans="1:6" x14ac:dyDescent="0.4">
      <c r="A508" s="55"/>
      <c r="B508" s="55"/>
      <c r="C508" s="55"/>
      <c r="D508" s="55"/>
      <c r="E508" s="55"/>
      <c r="F508" s="55"/>
    </row>
    <row r="509" spans="1:6" x14ac:dyDescent="0.4">
      <c r="A509" s="55"/>
      <c r="B509" s="55"/>
      <c r="C509" s="55"/>
      <c r="D509" s="55"/>
      <c r="E509" s="55"/>
      <c r="F509" s="55"/>
    </row>
    <row r="510" spans="1:6" x14ac:dyDescent="0.4">
      <c r="A510" s="55"/>
      <c r="B510" s="55"/>
      <c r="C510" s="55"/>
      <c r="D510" s="55"/>
      <c r="E510" s="55"/>
      <c r="F510" s="55"/>
    </row>
    <row r="511" spans="1:6" x14ac:dyDescent="0.4">
      <c r="A511" s="55"/>
      <c r="B511" s="55"/>
      <c r="C511" s="55"/>
      <c r="D511" s="55"/>
      <c r="E511" s="55"/>
      <c r="F511" s="55"/>
    </row>
    <row r="512" spans="1:6" x14ac:dyDescent="0.4">
      <c r="A512" s="55"/>
      <c r="B512" s="55"/>
      <c r="C512" s="55"/>
      <c r="D512" s="55"/>
      <c r="E512" s="55"/>
      <c r="F512" s="55"/>
    </row>
    <row r="513" spans="1:6" x14ac:dyDescent="0.4">
      <c r="A513" s="55"/>
      <c r="B513" s="55"/>
      <c r="C513" s="55"/>
      <c r="D513" s="55"/>
      <c r="E513" s="55"/>
      <c r="F513" s="55"/>
    </row>
    <row r="514" spans="1:6" x14ac:dyDescent="0.4">
      <c r="A514" s="55"/>
      <c r="B514" s="55"/>
      <c r="C514" s="55"/>
      <c r="D514" s="55"/>
      <c r="E514" s="55"/>
      <c r="F514" s="55"/>
    </row>
    <row r="515" spans="1:6" x14ac:dyDescent="0.4">
      <c r="A515" s="55"/>
      <c r="B515" s="55"/>
      <c r="C515" s="55"/>
      <c r="D515" s="55"/>
      <c r="E515" s="55"/>
      <c r="F515" s="55"/>
    </row>
    <row r="516" spans="1:6" x14ac:dyDescent="0.4">
      <c r="A516" s="55"/>
      <c r="B516" s="55"/>
      <c r="C516" s="55"/>
      <c r="D516" s="55"/>
      <c r="E516" s="55"/>
      <c r="F516" s="55"/>
    </row>
    <row r="517" spans="1:6" x14ac:dyDescent="0.4">
      <c r="A517" s="55"/>
      <c r="B517" s="55"/>
      <c r="C517" s="55"/>
      <c r="D517" s="55"/>
      <c r="E517" s="55"/>
      <c r="F517" s="55"/>
    </row>
    <row r="518" spans="1:6" x14ac:dyDescent="0.4">
      <c r="A518" s="55"/>
      <c r="B518" s="55"/>
      <c r="C518" s="55"/>
      <c r="D518" s="55"/>
      <c r="E518" s="55"/>
      <c r="F518" s="55"/>
    </row>
    <row r="519" spans="1:6" x14ac:dyDescent="0.4">
      <c r="A519" s="55"/>
      <c r="B519" s="55"/>
      <c r="C519" s="55"/>
      <c r="D519" s="55"/>
      <c r="E519" s="55"/>
      <c r="F519" s="55"/>
    </row>
    <row r="520" spans="1:6" x14ac:dyDescent="0.4">
      <c r="A520" s="55"/>
      <c r="B520" s="55"/>
      <c r="C520" s="55"/>
      <c r="D520" s="55"/>
      <c r="E520" s="55"/>
      <c r="F520" s="55"/>
    </row>
    <row r="521" spans="1:6" x14ac:dyDescent="0.4">
      <c r="A521" s="55"/>
      <c r="B521" s="55"/>
      <c r="C521" s="55"/>
      <c r="D521" s="55"/>
      <c r="E521" s="55"/>
      <c r="F521" s="55"/>
    </row>
    <row r="522" spans="1:6" x14ac:dyDescent="0.4">
      <c r="A522" s="55"/>
      <c r="B522" s="55"/>
      <c r="C522" s="55"/>
      <c r="D522" s="55"/>
      <c r="E522" s="55"/>
      <c r="F522" s="55"/>
    </row>
    <row r="523" spans="1:6" x14ac:dyDescent="0.4">
      <c r="A523" s="55"/>
      <c r="B523" s="55"/>
      <c r="C523" s="55"/>
      <c r="D523" s="55"/>
      <c r="E523" s="55"/>
      <c r="F523" s="55"/>
    </row>
    <row r="524" spans="1:6" x14ac:dyDescent="0.4">
      <c r="A524" s="55"/>
      <c r="B524" s="55"/>
      <c r="C524" s="55"/>
      <c r="D524" s="55"/>
      <c r="E524" s="55"/>
      <c r="F524" s="55"/>
    </row>
    <row r="525" spans="1:6" x14ac:dyDescent="0.4">
      <c r="A525" s="55"/>
      <c r="B525" s="55"/>
      <c r="C525" s="55"/>
      <c r="D525" s="55"/>
      <c r="E525" s="55"/>
      <c r="F525" s="55"/>
    </row>
    <row r="526" spans="1:6" x14ac:dyDescent="0.4">
      <c r="A526" s="55"/>
      <c r="B526" s="55"/>
      <c r="C526" s="55"/>
      <c r="D526" s="55"/>
      <c r="E526" s="55"/>
      <c r="F526" s="55"/>
    </row>
    <row r="527" spans="1:6" x14ac:dyDescent="0.4">
      <c r="A527" s="55"/>
      <c r="B527" s="55"/>
      <c r="C527" s="55"/>
      <c r="D527" s="55"/>
      <c r="E527" s="55"/>
      <c r="F527" s="55"/>
    </row>
    <row r="528" spans="1:6" x14ac:dyDescent="0.4">
      <c r="A528" s="55"/>
      <c r="B528" s="55"/>
      <c r="C528" s="55"/>
      <c r="D528" s="55"/>
      <c r="E528" s="55"/>
      <c r="F528" s="55"/>
    </row>
    <row r="529" spans="1:6" x14ac:dyDescent="0.4">
      <c r="A529" s="55"/>
      <c r="B529" s="55"/>
      <c r="C529" s="55"/>
      <c r="D529" s="55"/>
      <c r="E529" s="55"/>
      <c r="F529" s="55"/>
    </row>
    <row r="530" spans="1:6" x14ac:dyDescent="0.4">
      <c r="A530" s="55"/>
      <c r="B530" s="55"/>
      <c r="C530" s="55"/>
      <c r="D530" s="55"/>
      <c r="E530" s="55"/>
      <c r="F530" s="55"/>
    </row>
    <row r="531" spans="1:6" x14ac:dyDescent="0.4">
      <c r="A531" s="55"/>
      <c r="B531" s="55"/>
      <c r="C531" s="55"/>
      <c r="D531" s="55"/>
      <c r="E531" s="55"/>
      <c r="F531" s="55"/>
    </row>
    <row r="532" spans="1:6" x14ac:dyDescent="0.4">
      <c r="A532" s="55"/>
      <c r="B532" s="55"/>
      <c r="C532" s="55"/>
      <c r="D532" s="55"/>
      <c r="E532" s="55"/>
      <c r="F532" s="55"/>
    </row>
    <row r="533" spans="1:6" x14ac:dyDescent="0.4">
      <c r="A533" s="55"/>
      <c r="B533" s="55"/>
      <c r="C533" s="55"/>
      <c r="D533" s="55"/>
      <c r="E533" s="55"/>
      <c r="F533" s="55"/>
    </row>
    <row r="534" spans="1:6" x14ac:dyDescent="0.4">
      <c r="A534" s="55"/>
      <c r="B534" s="55"/>
      <c r="C534" s="55"/>
      <c r="D534" s="55"/>
      <c r="E534" s="55"/>
      <c r="F534" s="55"/>
    </row>
    <row r="535" spans="1:6" x14ac:dyDescent="0.4">
      <c r="A535" s="55"/>
      <c r="B535" s="55"/>
      <c r="C535" s="55"/>
      <c r="D535" s="55"/>
      <c r="E535" s="55"/>
      <c r="F535" s="55"/>
    </row>
    <row r="536" spans="1:6" x14ac:dyDescent="0.4">
      <c r="A536" s="55"/>
      <c r="B536" s="55"/>
      <c r="C536" s="55"/>
      <c r="D536" s="55"/>
      <c r="E536" s="55"/>
      <c r="F536" s="55"/>
    </row>
    <row r="537" spans="1:6" x14ac:dyDescent="0.4">
      <c r="A537" s="55"/>
      <c r="B537" s="55"/>
      <c r="C537" s="55"/>
      <c r="D537" s="55"/>
      <c r="E537" s="55"/>
      <c r="F537" s="55"/>
    </row>
    <row r="538" spans="1:6" x14ac:dyDescent="0.4">
      <c r="A538" s="55"/>
      <c r="B538" s="55"/>
      <c r="C538" s="55"/>
      <c r="D538" s="55"/>
      <c r="E538" s="55"/>
      <c r="F538" s="55"/>
    </row>
    <row r="539" spans="1:6" x14ac:dyDescent="0.4">
      <c r="A539" s="55"/>
      <c r="B539" s="55"/>
      <c r="C539" s="55"/>
      <c r="D539" s="55"/>
      <c r="E539" s="55"/>
      <c r="F539" s="55"/>
    </row>
    <row r="540" spans="1:6" x14ac:dyDescent="0.4">
      <c r="A540" s="55"/>
      <c r="B540" s="55"/>
      <c r="C540" s="55"/>
      <c r="D540" s="55"/>
      <c r="E540" s="55"/>
      <c r="F540" s="55"/>
    </row>
    <row r="541" spans="1:6" x14ac:dyDescent="0.4">
      <c r="A541" s="55"/>
      <c r="B541" s="55"/>
      <c r="C541" s="55"/>
      <c r="D541" s="55"/>
      <c r="E541" s="55"/>
      <c r="F541" s="55"/>
    </row>
    <row r="542" spans="1:6" x14ac:dyDescent="0.4">
      <c r="A542" s="55"/>
      <c r="B542" s="55"/>
      <c r="C542" s="55"/>
      <c r="D542" s="55"/>
      <c r="E542" s="55"/>
      <c r="F542" s="55"/>
    </row>
    <row r="543" spans="1:6" x14ac:dyDescent="0.4">
      <c r="A543" s="55"/>
      <c r="B543" s="55"/>
      <c r="C543" s="55"/>
      <c r="D543" s="55"/>
      <c r="E543" s="55"/>
      <c r="F543" s="55"/>
    </row>
    <row r="544" spans="1:6" x14ac:dyDescent="0.4">
      <c r="A544" s="55"/>
      <c r="B544" s="55"/>
      <c r="C544" s="55"/>
      <c r="D544" s="55"/>
      <c r="E544" s="55"/>
      <c r="F544" s="55"/>
    </row>
    <row r="545" spans="1:6" x14ac:dyDescent="0.4">
      <c r="A545" s="55"/>
      <c r="B545" s="55"/>
      <c r="C545" s="55"/>
      <c r="D545" s="55"/>
      <c r="E545" s="55"/>
      <c r="F545" s="55"/>
    </row>
    <row r="546" spans="1:6" x14ac:dyDescent="0.4">
      <c r="A546" s="55"/>
      <c r="B546" s="55"/>
      <c r="C546" s="55"/>
      <c r="D546" s="55"/>
      <c r="E546" s="55"/>
      <c r="F546" s="55"/>
    </row>
    <row r="547" spans="1:6" x14ac:dyDescent="0.4">
      <c r="A547" s="55"/>
      <c r="B547" s="55"/>
      <c r="C547" s="55"/>
      <c r="D547" s="55"/>
      <c r="E547" s="55"/>
      <c r="F547" s="55"/>
    </row>
    <row r="548" spans="1:6" x14ac:dyDescent="0.4">
      <c r="A548" s="55"/>
      <c r="B548" s="55"/>
      <c r="C548" s="55"/>
      <c r="D548" s="55"/>
      <c r="E548" s="55"/>
      <c r="F548" s="55"/>
    </row>
    <row r="549" spans="1:6" x14ac:dyDescent="0.4">
      <c r="A549" s="55"/>
      <c r="B549" s="55"/>
      <c r="C549" s="55"/>
      <c r="D549" s="55"/>
      <c r="E549" s="55"/>
      <c r="F549" s="55"/>
    </row>
    <row r="550" spans="1:6" x14ac:dyDescent="0.4">
      <c r="A550" s="55"/>
      <c r="B550" s="55"/>
      <c r="C550" s="55"/>
      <c r="D550" s="55"/>
      <c r="E550" s="55"/>
      <c r="F550" s="55"/>
    </row>
    <row r="551" spans="1:6" x14ac:dyDescent="0.4">
      <c r="A551" s="55"/>
      <c r="B551" s="55"/>
      <c r="C551" s="55"/>
      <c r="D551" s="55"/>
      <c r="E551" s="55"/>
      <c r="F551" s="55"/>
    </row>
    <row r="552" spans="1:6" x14ac:dyDescent="0.4">
      <c r="A552" s="55"/>
      <c r="B552" s="55"/>
      <c r="C552" s="55"/>
      <c r="D552" s="55"/>
      <c r="E552" s="55"/>
      <c r="F552" s="55"/>
    </row>
    <row r="553" spans="1:6" x14ac:dyDescent="0.4">
      <c r="A553" s="55"/>
      <c r="B553" s="55"/>
      <c r="C553" s="55"/>
      <c r="D553" s="55"/>
      <c r="E553" s="55"/>
      <c r="F553" s="55"/>
    </row>
    <row r="554" spans="1:6" x14ac:dyDescent="0.4">
      <c r="A554" s="55"/>
      <c r="B554" s="55"/>
      <c r="C554" s="55"/>
      <c r="D554" s="55"/>
      <c r="E554" s="55"/>
      <c r="F554" s="55"/>
    </row>
    <row r="555" spans="1:6" x14ac:dyDescent="0.4">
      <c r="A555" s="55"/>
      <c r="B555" s="55"/>
      <c r="C555" s="55"/>
      <c r="D555" s="55"/>
      <c r="E555" s="55"/>
      <c r="F555" s="55"/>
    </row>
    <row r="556" spans="1:6" x14ac:dyDescent="0.4">
      <c r="A556" s="55"/>
      <c r="B556" s="55"/>
      <c r="C556" s="55"/>
      <c r="D556" s="55"/>
      <c r="E556" s="55"/>
      <c r="F556" s="55"/>
    </row>
    <row r="557" spans="1:6" x14ac:dyDescent="0.4">
      <c r="A557" s="55"/>
      <c r="B557" s="55"/>
      <c r="C557" s="55"/>
      <c r="D557" s="55"/>
      <c r="E557" s="55"/>
      <c r="F557" s="55"/>
    </row>
    <row r="558" spans="1:6" x14ac:dyDescent="0.4">
      <c r="A558" s="55"/>
      <c r="B558" s="55"/>
      <c r="C558" s="55"/>
      <c r="D558" s="55"/>
      <c r="E558" s="55"/>
      <c r="F558" s="55"/>
    </row>
    <row r="559" spans="1:6" x14ac:dyDescent="0.4">
      <c r="A559" s="55"/>
      <c r="B559" s="55"/>
      <c r="C559" s="55"/>
      <c r="D559" s="55"/>
      <c r="E559" s="55"/>
      <c r="F559" s="55"/>
    </row>
    <row r="560" spans="1:6" x14ac:dyDescent="0.4">
      <c r="A560" s="55"/>
      <c r="B560" s="55"/>
      <c r="C560" s="55"/>
      <c r="D560" s="55"/>
      <c r="E560" s="55"/>
      <c r="F560" s="55"/>
    </row>
    <row r="561" spans="1:6" x14ac:dyDescent="0.4">
      <c r="A561" s="55"/>
      <c r="B561" s="55"/>
      <c r="C561" s="55"/>
      <c r="D561" s="55"/>
      <c r="E561" s="55"/>
      <c r="F561" s="55"/>
    </row>
    <row r="562" spans="1:6" x14ac:dyDescent="0.4">
      <c r="A562" s="55"/>
      <c r="B562" s="55"/>
      <c r="C562" s="55"/>
      <c r="D562" s="55"/>
      <c r="E562" s="55"/>
      <c r="F562" s="55"/>
    </row>
    <row r="563" spans="1:6" x14ac:dyDescent="0.4">
      <c r="A563" s="55"/>
      <c r="B563" s="55"/>
      <c r="C563" s="55"/>
      <c r="D563" s="55"/>
      <c r="E563" s="55"/>
      <c r="F563" s="55"/>
    </row>
    <row r="564" spans="1:6" x14ac:dyDescent="0.4">
      <c r="A564" s="55"/>
      <c r="B564" s="55"/>
      <c r="C564" s="55"/>
      <c r="D564" s="55"/>
      <c r="E564" s="55"/>
      <c r="F564" s="55"/>
    </row>
    <row r="565" spans="1:6" x14ac:dyDescent="0.4">
      <c r="A565" s="55"/>
      <c r="B565" s="55"/>
      <c r="C565" s="55"/>
      <c r="D565" s="55"/>
      <c r="E565" s="55"/>
      <c r="F565" s="55"/>
    </row>
    <row r="566" spans="1:6" x14ac:dyDescent="0.4">
      <c r="A566" s="55"/>
      <c r="B566" s="55"/>
      <c r="C566" s="55"/>
      <c r="D566" s="55"/>
      <c r="E566" s="55"/>
      <c r="F566" s="55"/>
    </row>
    <row r="567" spans="1:6" x14ac:dyDescent="0.4">
      <c r="A567" s="55"/>
      <c r="B567" s="55"/>
      <c r="C567" s="55"/>
      <c r="D567" s="55"/>
      <c r="E567" s="55"/>
      <c r="F567" s="55"/>
    </row>
    <row r="568" spans="1:6" x14ac:dyDescent="0.4">
      <c r="A568" s="55"/>
      <c r="B568" s="55"/>
      <c r="C568" s="55"/>
      <c r="D568" s="55"/>
      <c r="E568" s="55"/>
      <c r="F568" s="55"/>
    </row>
    <row r="569" spans="1:6" x14ac:dyDescent="0.4">
      <c r="A569" s="55"/>
      <c r="B569" s="55"/>
      <c r="C569" s="55"/>
      <c r="D569" s="55"/>
      <c r="E569" s="55"/>
      <c r="F569" s="55"/>
    </row>
    <row r="570" spans="1:6" x14ac:dyDescent="0.4">
      <c r="A570" s="55"/>
      <c r="B570" s="55"/>
      <c r="C570" s="55"/>
      <c r="D570" s="55"/>
      <c r="E570" s="55"/>
      <c r="F570" s="55"/>
    </row>
    <row r="571" spans="1:6" x14ac:dyDescent="0.4">
      <c r="A571" s="55"/>
      <c r="B571" s="55"/>
      <c r="C571" s="55"/>
      <c r="D571" s="55"/>
      <c r="E571" s="55"/>
      <c r="F571" s="55"/>
    </row>
    <row r="572" spans="1:6" x14ac:dyDescent="0.4">
      <c r="A572" s="55"/>
      <c r="B572" s="55"/>
      <c r="C572" s="55"/>
      <c r="D572" s="55"/>
      <c r="E572" s="55"/>
      <c r="F572" s="55"/>
    </row>
    <row r="573" spans="1:6" x14ac:dyDescent="0.4">
      <c r="A573" s="55"/>
      <c r="B573" s="55"/>
      <c r="C573" s="55"/>
      <c r="D573" s="55"/>
      <c r="E573" s="55"/>
      <c r="F573" s="55"/>
    </row>
    <row r="574" spans="1:6" x14ac:dyDescent="0.4">
      <c r="A574" s="55"/>
      <c r="B574" s="55"/>
      <c r="C574" s="55"/>
      <c r="D574" s="55"/>
      <c r="E574" s="55"/>
      <c r="F574" s="55"/>
    </row>
    <row r="575" spans="1:6" x14ac:dyDescent="0.4">
      <c r="A575" s="55"/>
      <c r="B575" s="55"/>
      <c r="C575" s="55"/>
      <c r="D575" s="55"/>
      <c r="E575" s="55"/>
      <c r="F575" s="55"/>
    </row>
    <row r="576" spans="1:6" x14ac:dyDescent="0.4">
      <c r="A576" s="55"/>
      <c r="B576" s="55"/>
      <c r="C576" s="55"/>
      <c r="D576" s="55"/>
      <c r="E576" s="55"/>
      <c r="F576" s="55"/>
    </row>
    <row r="577" spans="1:6" x14ac:dyDescent="0.4">
      <c r="A577" s="55"/>
      <c r="B577" s="55"/>
      <c r="C577" s="55"/>
      <c r="D577" s="55"/>
      <c r="E577" s="55"/>
      <c r="F577" s="55"/>
    </row>
    <row r="578" spans="1:6" x14ac:dyDescent="0.4">
      <c r="A578" s="55"/>
      <c r="B578" s="55"/>
      <c r="C578" s="55"/>
      <c r="D578" s="55"/>
      <c r="E578" s="55"/>
      <c r="F578" s="55"/>
    </row>
    <row r="579" spans="1:6" x14ac:dyDescent="0.4">
      <c r="A579" s="55"/>
      <c r="B579" s="55"/>
      <c r="C579" s="55"/>
      <c r="D579" s="55"/>
      <c r="E579" s="55"/>
      <c r="F579" s="55"/>
    </row>
    <row r="580" spans="1:6" x14ac:dyDescent="0.4">
      <c r="A580" s="55"/>
      <c r="B580" s="55"/>
      <c r="C580" s="55"/>
      <c r="D580" s="55"/>
      <c r="E580" s="55"/>
      <c r="F580" s="55"/>
    </row>
    <row r="581" spans="1:6" x14ac:dyDescent="0.4">
      <c r="A581" s="55"/>
      <c r="B581" s="55"/>
      <c r="C581" s="55"/>
      <c r="D581" s="55"/>
      <c r="E581" s="55"/>
      <c r="F581" s="55"/>
    </row>
    <row r="582" spans="1:6" x14ac:dyDescent="0.4">
      <c r="A582" s="55"/>
      <c r="B582" s="55"/>
      <c r="C582" s="55"/>
      <c r="D582" s="55"/>
      <c r="E582" s="55"/>
      <c r="F582" s="55"/>
    </row>
    <row r="583" spans="1:6" x14ac:dyDescent="0.4">
      <c r="A583" s="55"/>
      <c r="B583" s="55"/>
      <c r="C583" s="55"/>
      <c r="D583" s="55"/>
      <c r="E583" s="55"/>
      <c r="F583" s="55"/>
    </row>
    <row r="584" spans="1:6" x14ac:dyDescent="0.4">
      <c r="A584" s="55"/>
      <c r="B584" s="55"/>
      <c r="C584" s="55"/>
      <c r="D584" s="55"/>
      <c r="E584" s="55"/>
      <c r="F584" s="55"/>
    </row>
    <row r="585" spans="1:6" x14ac:dyDescent="0.4">
      <c r="A585" s="55"/>
      <c r="B585" s="55"/>
      <c r="C585" s="55"/>
      <c r="D585" s="55"/>
      <c r="E585" s="55"/>
      <c r="F585" s="55"/>
    </row>
    <row r="586" spans="1:6" x14ac:dyDescent="0.4">
      <c r="A586" s="55"/>
      <c r="B586" s="55"/>
      <c r="C586" s="55"/>
      <c r="D586" s="55"/>
      <c r="E586" s="55"/>
      <c r="F586" s="55"/>
    </row>
    <row r="587" spans="1:6" x14ac:dyDescent="0.4">
      <c r="A587" s="55"/>
      <c r="B587" s="55"/>
      <c r="C587" s="55"/>
      <c r="D587" s="55"/>
      <c r="E587" s="55"/>
      <c r="F587" s="55"/>
    </row>
    <row r="588" spans="1:6" x14ac:dyDescent="0.4">
      <c r="A588" s="55"/>
      <c r="B588" s="55"/>
      <c r="C588" s="55"/>
      <c r="D588" s="55"/>
      <c r="E588" s="55"/>
      <c r="F588" s="55"/>
    </row>
    <row r="589" spans="1:6" x14ac:dyDescent="0.4">
      <c r="A589" s="55"/>
      <c r="B589" s="55"/>
      <c r="C589" s="55"/>
      <c r="D589" s="55"/>
      <c r="E589" s="55"/>
      <c r="F589" s="55"/>
    </row>
    <row r="590" spans="1:6" x14ac:dyDescent="0.4">
      <c r="A590" s="55"/>
      <c r="B590" s="55"/>
      <c r="C590" s="55"/>
      <c r="D590" s="55"/>
      <c r="E590" s="55"/>
      <c r="F590" s="55"/>
    </row>
    <row r="591" spans="1:6" x14ac:dyDescent="0.4">
      <c r="A591" s="55"/>
      <c r="B591" s="55"/>
      <c r="C591" s="55"/>
      <c r="D591" s="55"/>
      <c r="E591" s="55"/>
      <c r="F591" s="55"/>
    </row>
    <row r="592" spans="1:6" x14ac:dyDescent="0.4">
      <c r="A592" s="55"/>
      <c r="B592" s="55"/>
      <c r="C592" s="55"/>
      <c r="D592" s="55"/>
      <c r="E592" s="55"/>
      <c r="F592" s="55"/>
    </row>
    <row r="593" spans="1:6" x14ac:dyDescent="0.4">
      <c r="A593" s="55"/>
      <c r="B593" s="55"/>
      <c r="C593" s="55"/>
      <c r="D593" s="55"/>
      <c r="E593" s="55"/>
      <c r="F593" s="55"/>
    </row>
    <row r="594" spans="1:6" x14ac:dyDescent="0.4">
      <c r="A594" s="55"/>
      <c r="B594" s="55"/>
      <c r="C594" s="55"/>
      <c r="D594" s="55"/>
      <c r="E594" s="55"/>
      <c r="F594" s="55"/>
    </row>
    <row r="595" spans="1:6" x14ac:dyDescent="0.4">
      <c r="A595" s="55"/>
      <c r="B595" s="55"/>
      <c r="C595" s="55"/>
      <c r="D595" s="55"/>
      <c r="E595" s="55"/>
      <c r="F595" s="55"/>
    </row>
    <row r="596" spans="1:6" x14ac:dyDescent="0.4">
      <c r="A596" s="55"/>
      <c r="B596" s="55"/>
      <c r="C596" s="55"/>
      <c r="D596" s="55"/>
      <c r="E596" s="55"/>
      <c r="F596" s="55"/>
    </row>
    <row r="597" spans="1:6" x14ac:dyDescent="0.4">
      <c r="A597" s="55"/>
      <c r="B597" s="55"/>
      <c r="C597" s="55"/>
      <c r="D597" s="55"/>
      <c r="E597" s="55"/>
      <c r="F597" s="55"/>
    </row>
    <row r="598" spans="1:6" x14ac:dyDescent="0.4">
      <c r="A598" s="55"/>
      <c r="B598" s="55"/>
      <c r="C598" s="55"/>
      <c r="D598" s="55"/>
      <c r="E598" s="55"/>
      <c r="F598" s="55"/>
    </row>
    <row r="599" spans="1:6" x14ac:dyDescent="0.4">
      <c r="A599" s="55"/>
      <c r="B599" s="55"/>
      <c r="C599" s="55"/>
      <c r="D599" s="55"/>
      <c r="E599" s="55"/>
      <c r="F599" s="55"/>
    </row>
    <row r="600" spans="1:6" x14ac:dyDescent="0.4">
      <c r="A600" s="55"/>
      <c r="B600" s="55"/>
      <c r="C600" s="55"/>
      <c r="D600" s="55"/>
      <c r="E600" s="55"/>
      <c r="F600" s="55"/>
    </row>
    <row r="601" spans="1:6" x14ac:dyDescent="0.4">
      <c r="A601" s="55"/>
      <c r="B601" s="55"/>
      <c r="C601" s="55"/>
      <c r="D601" s="55"/>
      <c r="E601" s="55"/>
      <c r="F601" s="55"/>
    </row>
    <row r="602" spans="1:6" x14ac:dyDescent="0.4">
      <c r="A602" s="55"/>
      <c r="B602" s="55"/>
      <c r="C602" s="55"/>
      <c r="D602" s="55"/>
      <c r="E602" s="55"/>
      <c r="F602" s="55"/>
    </row>
    <row r="603" spans="1:6" x14ac:dyDescent="0.4">
      <c r="A603" s="55"/>
      <c r="B603" s="55"/>
      <c r="C603" s="55"/>
      <c r="D603" s="55"/>
      <c r="E603" s="55"/>
      <c r="F603" s="55"/>
    </row>
    <row r="604" spans="1:6" x14ac:dyDescent="0.4">
      <c r="A604" s="55"/>
      <c r="B604" s="55"/>
      <c r="C604" s="55"/>
      <c r="D604" s="55"/>
      <c r="E604" s="55"/>
      <c r="F604" s="55"/>
    </row>
    <row r="605" spans="1:6" x14ac:dyDescent="0.4">
      <c r="A605" s="55"/>
      <c r="B605" s="55"/>
      <c r="C605" s="55"/>
      <c r="D605" s="55"/>
      <c r="E605" s="55"/>
      <c r="F605" s="55"/>
    </row>
    <row r="606" spans="1:6" x14ac:dyDescent="0.4">
      <c r="A606" s="55"/>
      <c r="B606" s="55"/>
      <c r="C606" s="55"/>
      <c r="D606" s="55"/>
      <c r="E606" s="55"/>
      <c r="F606" s="55"/>
    </row>
    <row r="607" spans="1:6" x14ac:dyDescent="0.4">
      <c r="A607" s="55"/>
      <c r="B607" s="55"/>
      <c r="C607" s="55"/>
      <c r="D607" s="55"/>
      <c r="E607" s="55"/>
      <c r="F607" s="55"/>
    </row>
    <row r="608" spans="1:6" x14ac:dyDescent="0.4">
      <c r="A608" s="55"/>
      <c r="B608" s="55"/>
      <c r="C608" s="55"/>
      <c r="D608" s="55"/>
      <c r="E608" s="55"/>
      <c r="F608" s="55"/>
    </row>
    <row r="609" spans="1:6" x14ac:dyDescent="0.4">
      <c r="A609" s="55"/>
      <c r="B609" s="55"/>
      <c r="C609" s="55"/>
      <c r="D609" s="55"/>
      <c r="E609" s="55"/>
      <c r="F609" s="55"/>
    </row>
    <row r="610" spans="1:6" x14ac:dyDescent="0.4">
      <c r="A610" s="55"/>
      <c r="B610" s="55"/>
      <c r="C610" s="55"/>
      <c r="D610" s="55"/>
      <c r="E610" s="55"/>
      <c r="F610" s="55"/>
    </row>
    <row r="611" spans="1:6" x14ac:dyDescent="0.4">
      <c r="A611" s="55"/>
      <c r="B611" s="55"/>
      <c r="C611" s="55"/>
      <c r="D611" s="55"/>
      <c r="E611" s="55"/>
      <c r="F611" s="55"/>
    </row>
    <row r="612" spans="1:6" x14ac:dyDescent="0.4">
      <c r="A612" s="55"/>
      <c r="B612" s="55"/>
      <c r="C612" s="55"/>
      <c r="D612" s="55"/>
      <c r="E612" s="55"/>
      <c r="F612" s="55"/>
    </row>
    <row r="613" spans="1:6" x14ac:dyDescent="0.4">
      <c r="A613" s="55"/>
      <c r="B613" s="55"/>
      <c r="C613" s="55"/>
      <c r="D613" s="55"/>
      <c r="E613" s="55"/>
      <c r="F613" s="55"/>
    </row>
    <row r="614" spans="1:6" x14ac:dyDescent="0.4">
      <c r="A614" s="55"/>
      <c r="B614" s="55"/>
      <c r="C614" s="55"/>
      <c r="D614" s="55"/>
      <c r="E614" s="55"/>
      <c r="F614" s="55"/>
    </row>
    <row r="615" spans="1:6" x14ac:dyDescent="0.4">
      <c r="A615" s="55"/>
      <c r="B615" s="55"/>
      <c r="C615" s="55"/>
      <c r="D615" s="55"/>
      <c r="E615" s="55"/>
      <c r="F615" s="55"/>
    </row>
    <row r="616" spans="1:6" x14ac:dyDescent="0.4">
      <c r="A616" s="55"/>
      <c r="B616" s="55"/>
      <c r="C616" s="55"/>
      <c r="D616" s="55"/>
      <c r="E616" s="55"/>
      <c r="F616" s="55"/>
    </row>
    <row r="617" spans="1:6" x14ac:dyDescent="0.4">
      <c r="A617" s="55"/>
      <c r="B617" s="55"/>
      <c r="C617" s="55"/>
      <c r="D617" s="55"/>
      <c r="E617" s="55"/>
      <c r="F617" s="55"/>
    </row>
    <row r="618" spans="1:6" x14ac:dyDescent="0.4">
      <c r="A618" s="55"/>
      <c r="B618" s="55"/>
      <c r="C618" s="55"/>
      <c r="D618" s="55"/>
      <c r="E618" s="55"/>
      <c r="F618" s="55"/>
    </row>
    <row r="619" spans="1:6" x14ac:dyDescent="0.4">
      <c r="A619" s="55"/>
      <c r="B619" s="55"/>
      <c r="C619" s="55"/>
      <c r="D619" s="55"/>
      <c r="E619" s="55"/>
      <c r="F619" s="55"/>
    </row>
    <row r="620" spans="1:6" x14ac:dyDescent="0.4">
      <c r="A620" s="55"/>
      <c r="B620" s="55"/>
      <c r="C620" s="55"/>
      <c r="D620" s="55"/>
      <c r="E620" s="55"/>
      <c r="F620" s="55"/>
    </row>
    <row r="621" spans="1:6" x14ac:dyDescent="0.4">
      <c r="A621" s="55"/>
      <c r="B621" s="55"/>
      <c r="C621" s="55"/>
      <c r="D621" s="55"/>
      <c r="E621" s="55"/>
      <c r="F621" s="55"/>
    </row>
    <row r="622" spans="1:6" x14ac:dyDescent="0.4">
      <c r="A622" s="55"/>
      <c r="B622" s="55"/>
      <c r="C622" s="55"/>
      <c r="D622" s="55"/>
      <c r="E622" s="55"/>
      <c r="F622" s="55"/>
    </row>
    <row r="623" spans="1:6" x14ac:dyDescent="0.4">
      <c r="A623" s="55"/>
      <c r="B623" s="55"/>
      <c r="C623" s="55"/>
      <c r="D623" s="55"/>
      <c r="E623" s="55"/>
      <c r="F623" s="55"/>
    </row>
    <row r="624" spans="1:6" x14ac:dyDescent="0.4">
      <c r="A624" s="55"/>
      <c r="B624" s="55"/>
      <c r="C624" s="55"/>
      <c r="D624" s="55"/>
      <c r="E624" s="55"/>
      <c r="F624" s="55"/>
    </row>
    <row r="625" spans="1:6" x14ac:dyDescent="0.4">
      <c r="A625" s="55"/>
      <c r="B625" s="55"/>
      <c r="C625" s="55"/>
      <c r="D625" s="55"/>
      <c r="E625" s="55"/>
      <c r="F625" s="55"/>
    </row>
    <row r="626" spans="1:6" x14ac:dyDescent="0.4">
      <c r="A626" s="55"/>
      <c r="B626" s="55"/>
      <c r="C626" s="55"/>
      <c r="D626" s="55"/>
      <c r="E626" s="55"/>
      <c r="F626" s="55"/>
    </row>
    <row r="627" spans="1:6" x14ac:dyDescent="0.4">
      <c r="A627" s="55"/>
      <c r="B627" s="55"/>
      <c r="C627" s="55"/>
      <c r="D627" s="55"/>
      <c r="E627" s="55"/>
      <c r="F627" s="55"/>
    </row>
    <row r="628" spans="1:6" x14ac:dyDescent="0.4">
      <c r="A628" s="55"/>
      <c r="B628" s="55"/>
      <c r="C628" s="55"/>
      <c r="D628" s="55"/>
      <c r="E628" s="55"/>
      <c r="F628" s="55"/>
    </row>
    <row r="629" spans="1:6" x14ac:dyDescent="0.4">
      <c r="A629" s="55"/>
      <c r="B629" s="55"/>
      <c r="C629" s="55"/>
      <c r="D629" s="55"/>
      <c r="E629" s="55"/>
      <c r="F629" s="55"/>
    </row>
    <row r="630" spans="1:6" x14ac:dyDescent="0.4">
      <c r="A630" s="55"/>
      <c r="B630" s="55"/>
      <c r="C630" s="55"/>
      <c r="D630" s="55"/>
      <c r="E630" s="55"/>
      <c r="F630" s="55"/>
    </row>
    <row r="631" spans="1:6" x14ac:dyDescent="0.4">
      <c r="A631" s="55"/>
      <c r="B631" s="55"/>
      <c r="C631" s="55"/>
      <c r="D631" s="55"/>
      <c r="E631" s="55"/>
      <c r="F631" s="55"/>
    </row>
    <row r="632" spans="1:6" x14ac:dyDescent="0.4">
      <c r="A632" s="55"/>
      <c r="B632" s="55"/>
      <c r="C632" s="55"/>
      <c r="D632" s="55"/>
      <c r="E632" s="55"/>
      <c r="F632" s="55"/>
    </row>
    <row r="633" spans="1:6" x14ac:dyDescent="0.4">
      <c r="A633" s="55"/>
      <c r="B633" s="55"/>
      <c r="C633" s="55"/>
      <c r="D633" s="55"/>
      <c r="E633" s="55"/>
      <c r="F633" s="55"/>
    </row>
    <row r="634" spans="1:6" x14ac:dyDescent="0.4">
      <c r="A634" s="55"/>
      <c r="B634" s="55"/>
      <c r="C634" s="55"/>
      <c r="D634" s="55"/>
      <c r="E634" s="55"/>
      <c r="F634" s="55"/>
    </row>
    <row r="635" spans="1:6" x14ac:dyDescent="0.4">
      <c r="A635" s="55"/>
      <c r="B635" s="55"/>
      <c r="C635" s="55"/>
      <c r="D635" s="55"/>
      <c r="E635" s="55"/>
      <c r="F635" s="55"/>
    </row>
    <row r="636" spans="1:6" x14ac:dyDescent="0.4">
      <c r="A636" s="55"/>
      <c r="B636" s="55"/>
      <c r="C636" s="55"/>
      <c r="D636" s="55"/>
      <c r="E636" s="55"/>
      <c r="F636" s="55"/>
    </row>
    <row r="637" spans="1:6" x14ac:dyDescent="0.4">
      <c r="A637" s="55"/>
      <c r="B637" s="55"/>
      <c r="C637" s="55"/>
      <c r="D637" s="55"/>
      <c r="E637" s="55"/>
      <c r="F637" s="55"/>
    </row>
    <row r="638" spans="1:6" x14ac:dyDescent="0.4">
      <c r="A638" s="55"/>
      <c r="B638" s="55"/>
      <c r="C638" s="55"/>
      <c r="D638" s="55"/>
      <c r="E638" s="55"/>
      <c r="F638" s="55"/>
    </row>
    <row r="639" spans="1:6" x14ac:dyDescent="0.4">
      <c r="A639" s="55"/>
      <c r="B639" s="55"/>
      <c r="C639" s="55"/>
      <c r="D639" s="55"/>
      <c r="E639" s="55"/>
      <c r="F639" s="55"/>
    </row>
    <row r="640" spans="1:6" x14ac:dyDescent="0.4">
      <c r="A640" s="55"/>
      <c r="B640" s="55"/>
      <c r="C640" s="55"/>
      <c r="D640" s="55"/>
      <c r="E640" s="55"/>
      <c r="F640" s="55"/>
    </row>
    <row r="641" spans="1:6" x14ac:dyDescent="0.4">
      <c r="A641" s="55"/>
      <c r="B641" s="55"/>
      <c r="C641" s="55"/>
      <c r="D641" s="55"/>
      <c r="E641" s="55"/>
      <c r="F641" s="55"/>
    </row>
    <row r="642" spans="1:6" x14ac:dyDescent="0.4">
      <c r="A642" s="55"/>
      <c r="B642" s="55"/>
      <c r="C642" s="55"/>
      <c r="D642" s="55"/>
      <c r="E642" s="55"/>
      <c r="F642" s="55"/>
    </row>
    <row r="643" spans="1:6" x14ac:dyDescent="0.4">
      <c r="A643" s="55"/>
      <c r="B643" s="55"/>
      <c r="C643" s="55"/>
      <c r="D643" s="55"/>
      <c r="E643" s="55"/>
      <c r="F643" s="55"/>
    </row>
    <row r="644" spans="1:6" x14ac:dyDescent="0.4">
      <c r="A644" s="55"/>
      <c r="B644" s="55"/>
      <c r="C644" s="55"/>
      <c r="D644" s="55"/>
      <c r="E644" s="55"/>
      <c r="F644" s="55"/>
    </row>
    <row r="645" spans="1:6" x14ac:dyDescent="0.4">
      <c r="A645" s="55"/>
      <c r="B645" s="55"/>
      <c r="C645" s="55"/>
      <c r="D645" s="55"/>
      <c r="E645" s="55"/>
      <c r="F645" s="55"/>
    </row>
    <row r="646" spans="1:6" x14ac:dyDescent="0.4">
      <c r="A646" s="55"/>
      <c r="B646" s="55"/>
      <c r="C646" s="55"/>
      <c r="D646" s="55"/>
      <c r="E646" s="55"/>
      <c r="F646" s="55"/>
    </row>
    <row r="647" spans="1:6" x14ac:dyDescent="0.4">
      <c r="A647" s="55"/>
      <c r="B647" s="55"/>
      <c r="C647" s="55"/>
      <c r="D647" s="55"/>
      <c r="E647" s="55"/>
      <c r="F647" s="55"/>
    </row>
    <row r="648" spans="1:6" x14ac:dyDescent="0.4">
      <c r="A648" s="55"/>
      <c r="B648" s="55"/>
      <c r="C648" s="55"/>
      <c r="D648" s="55"/>
      <c r="E648" s="55"/>
      <c r="F648" s="55"/>
    </row>
    <row r="649" spans="1:6" x14ac:dyDescent="0.4">
      <c r="A649" s="55"/>
      <c r="B649" s="55"/>
      <c r="C649" s="55"/>
      <c r="D649" s="55"/>
      <c r="E649" s="55"/>
      <c r="F649" s="55"/>
    </row>
    <row r="650" spans="1:6" x14ac:dyDescent="0.4">
      <c r="A650" s="55"/>
      <c r="B650" s="55"/>
      <c r="C650" s="55"/>
      <c r="D650" s="55"/>
      <c r="E650" s="55"/>
      <c r="F650" s="55"/>
    </row>
    <row r="651" spans="1:6" x14ac:dyDescent="0.4">
      <c r="A651" s="55"/>
      <c r="B651" s="55"/>
      <c r="C651" s="55"/>
      <c r="D651" s="55"/>
      <c r="E651" s="55"/>
      <c r="F651" s="55"/>
    </row>
    <row r="652" spans="1:6" x14ac:dyDescent="0.4">
      <c r="A652" s="55"/>
      <c r="B652" s="55"/>
      <c r="C652" s="55"/>
      <c r="D652" s="55"/>
      <c r="E652" s="55"/>
      <c r="F652" s="55"/>
    </row>
    <row r="653" spans="1:6" x14ac:dyDescent="0.4">
      <c r="A653" s="55"/>
      <c r="B653" s="55"/>
      <c r="C653" s="55"/>
      <c r="D653" s="55"/>
      <c r="E653" s="55"/>
      <c r="F653" s="55"/>
    </row>
    <row r="654" spans="1:6" x14ac:dyDescent="0.4">
      <c r="A654" s="55"/>
      <c r="B654" s="55"/>
      <c r="C654" s="55"/>
      <c r="D654" s="55"/>
      <c r="E654" s="55"/>
      <c r="F654" s="55"/>
    </row>
    <row r="655" spans="1:6" x14ac:dyDescent="0.4">
      <c r="A655" s="55"/>
      <c r="B655" s="55"/>
      <c r="C655" s="55"/>
      <c r="D655" s="55"/>
      <c r="E655" s="55"/>
      <c r="F655" s="55"/>
    </row>
    <row r="656" spans="1:6" x14ac:dyDescent="0.4">
      <c r="A656" s="55"/>
      <c r="B656" s="55"/>
      <c r="C656" s="55"/>
      <c r="D656" s="55"/>
      <c r="E656" s="55"/>
      <c r="F656" s="55"/>
    </row>
    <row r="657" spans="1:6" x14ac:dyDescent="0.4">
      <c r="A657" s="55"/>
      <c r="B657" s="55"/>
      <c r="C657" s="55"/>
      <c r="D657" s="55"/>
      <c r="E657" s="55"/>
      <c r="F657" s="55"/>
    </row>
    <row r="658" spans="1:6" x14ac:dyDescent="0.4">
      <c r="A658" s="55"/>
      <c r="B658" s="55"/>
      <c r="C658" s="55"/>
      <c r="D658" s="55"/>
      <c r="E658" s="55"/>
      <c r="F658" s="55"/>
    </row>
    <row r="659" spans="1:6" x14ac:dyDescent="0.4">
      <c r="A659" s="55"/>
      <c r="B659" s="55"/>
      <c r="C659" s="55"/>
      <c r="D659" s="55"/>
      <c r="E659" s="55"/>
      <c r="F659" s="55"/>
    </row>
    <row r="660" spans="1:6" x14ac:dyDescent="0.4">
      <c r="A660" s="55"/>
      <c r="B660" s="55"/>
      <c r="C660" s="55"/>
      <c r="D660" s="55"/>
      <c r="E660" s="55"/>
      <c r="F660" s="55"/>
    </row>
    <row r="661" spans="1:6" x14ac:dyDescent="0.4">
      <c r="A661" s="55"/>
      <c r="B661" s="55"/>
      <c r="C661" s="55"/>
      <c r="D661" s="55"/>
      <c r="E661" s="55"/>
      <c r="F661" s="55"/>
    </row>
    <row r="662" spans="1:6" x14ac:dyDescent="0.4">
      <c r="A662" s="55"/>
      <c r="B662" s="55"/>
      <c r="C662" s="55"/>
      <c r="D662" s="55"/>
      <c r="E662" s="55"/>
      <c r="F662" s="55"/>
    </row>
    <row r="663" spans="1:6" x14ac:dyDescent="0.4">
      <c r="A663" s="55"/>
      <c r="B663" s="55"/>
      <c r="C663" s="55"/>
      <c r="D663" s="55"/>
      <c r="E663" s="55"/>
      <c r="F663" s="55"/>
    </row>
    <row r="664" spans="1:6" x14ac:dyDescent="0.4">
      <c r="A664" s="55"/>
      <c r="B664" s="55"/>
      <c r="C664" s="55"/>
      <c r="D664" s="55"/>
      <c r="E664" s="55"/>
      <c r="F664" s="55"/>
    </row>
    <row r="665" spans="1:6" x14ac:dyDescent="0.4">
      <c r="A665" s="55"/>
      <c r="B665" s="55"/>
      <c r="C665" s="55"/>
      <c r="D665" s="55"/>
      <c r="E665" s="55"/>
      <c r="F665" s="55"/>
    </row>
    <row r="666" spans="1:6" x14ac:dyDescent="0.4">
      <c r="A666" s="55"/>
      <c r="B666" s="55"/>
      <c r="C666" s="55"/>
      <c r="D666" s="55"/>
      <c r="E666" s="55"/>
      <c r="F666" s="55"/>
    </row>
    <row r="667" spans="1:6" x14ac:dyDescent="0.4">
      <c r="A667" s="55"/>
      <c r="B667" s="55"/>
      <c r="C667" s="55"/>
      <c r="D667" s="55"/>
      <c r="E667" s="55"/>
      <c r="F667" s="55"/>
    </row>
    <row r="668" spans="1:6" x14ac:dyDescent="0.4">
      <c r="A668" s="55"/>
      <c r="B668" s="55"/>
      <c r="C668" s="55"/>
      <c r="D668" s="55"/>
      <c r="E668" s="55"/>
      <c r="F668" s="55"/>
    </row>
    <row r="669" spans="1:6" x14ac:dyDescent="0.4">
      <c r="A669" s="55"/>
      <c r="B669" s="55"/>
      <c r="C669" s="55"/>
      <c r="D669" s="55"/>
      <c r="E669" s="55"/>
      <c r="F669" s="55"/>
    </row>
    <row r="670" spans="1:6" x14ac:dyDescent="0.4">
      <c r="A670" s="55"/>
      <c r="B670" s="55"/>
      <c r="C670" s="55"/>
      <c r="D670" s="55"/>
      <c r="E670" s="55"/>
      <c r="F670" s="55"/>
    </row>
    <row r="671" spans="1:6" x14ac:dyDescent="0.4">
      <c r="A671" s="55"/>
      <c r="B671" s="55"/>
      <c r="C671" s="55"/>
      <c r="D671" s="55"/>
      <c r="E671" s="55"/>
      <c r="F671" s="55"/>
    </row>
    <row r="672" spans="1:6" x14ac:dyDescent="0.4">
      <c r="A672" s="55"/>
      <c r="B672" s="55"/>
      <c r="C672" s="55"/>
      <c r="D672" s="55"/>
      <c r="E672" s="55"/>
      <c r="F672" s="55"/>
    </row>
    <row r="673" spans="1:6" x14ac:dyDescent="0.4">
      <c r="A673" s="55"/>
      <c r="B673" s="55"/>
      <c r="C673" s="55"/>
      <c r="D673" s="55"/>
      <c r="E673" s="55"/>
      <c r="F673" s="55"/>
    </row>
    <row r="674" spans="1:6" x14ac:dyDescent="0.4">
      <c r="A674" s="55"/>
      <c r="B674" s="55"/>
      <c r="C674" s="55"/>
      <c r="D674" s="55"/>
      <c r="E674" s="55"/>
      <c r="F674" s="55"/>
    </row>
    <row r="675" spans="1:6" x14ac:dyDescent="0.4">
      <c r="A675" s="55"/>
      <c r="B675" s="55"/>
      <c r="C675" s="55"/>
      <c r="D675" s="55"/>
      <c r="E675" s="55"/>
      <c r="F675" s="55"/>
    </row>
    <row r="676" spans="1:6" x14ac:dyDescent="0.4">
      <c r="A676" s="55"/>
      <c r="B676" s="55"/>
      <c r="C676" s="55"/>
      <c r="D676" s="55"/>
      <c r="E676" s="55"/>
      <c r="F676" s="55"/>
    </row>
    <row r="677" spans="1:6" x14ac:dyDescent="0.4">
      <c r="A677" s="55"/>
      <c r="B677" s="55"/>
      <c r="C677" s="55"/>
      <c r="D677" s="55"/>
      <c r="E677" s="55"/>
      <c r="F677" s="55"/>
    </row>
    <row r="678" spans="1:6" x14ac:dyDescent="0.4">
      <c r="A678" s="55"/>
      <c r="B678" s="55"/>
      <c r="C678" s="55"/>
      <c r="D678" s="55"/>
      <c r="E678" s="55"/>
      <c r="F678" s="55"/>
    </row>
    <row r="679" spans="1:6" x14ac:dyDescent="0.4">
      <c r="A679" s="55"/>
      <c r="B679" s="55"/>
      <c r="C679" s="55"/>
      <c r="D679" s="55"/>
      <c r="E679" s="55"/>
      <c r="F679" s="55"/>
    </row>
    <row r="680" spans="1:6" x14ac:dyDescent="0.4">
      <c r="A680" s="55"/>
      <c r="B680" s="55"/>
      <c r="C680" s="55"/>
      <c r="D680" s="55"/>
      <c r="E680" s="55"/>
      <c r="F680" s="55"/>
    </row>
    <row r="681" spans="1:6" x14ac:dyDescent="0.4">
      <c r="A681" s="55"/>
      <c r="B681" s="55"/>
      <c r="C681" s="55"/>
      <c r="D681" s="55"/>
      <c r="E681" s="55"/>
      <c r="F681" s="55"/>
    </row>
    <row r="682" spans="1:6" x14ac:dyDescent="0.4">
      <c r="A682" s="55"/>
      <c r="B682" s="55"/>
      <c r="C682" s="55"/>
      <c r="D682" s="55"/>
      <c r="E682" s="55"/>
      <c r="F682" s="55"/>
    </row>
    <row r="683" spans="1:6" x14ac:dyDescent="0.4">
      <c r="A683" s="55"/>
      <c r="B683" s="55"/>
      <c r="C683" s="55"/>
      <c r="D683" s="55"/>
      <c r="E683" s="55"/>
      <c r="F683" s="55"/>
    </row>
    <row r="684" spans="1:6" x14ac:dyDescent="0.4">
      <c r="A684" s="55"/>
      <c r="B684" s="55"/>
      <c r="C684" s="55"/>
      <c r="D684" s="55"/>
      <c r="E684" s="55"/>
      <c r="F684" s="55"/>
    </row>
    <row r="685" spans="1:6" x14ac:dyDescent="0.4">
      <c r="A685" s="55"/>
      <c r="B685" s="55"/>
      <c r="C685" s="55"/>
      <c r="D685" s="55"/>
      <c r="E685" s="55"/>
      <c r="F685" s="55"/>
    </row>
    <row r="686" spans="1:6" x14ac:dyDescent="0.4">
      <c r="A686" s="55"/>
      <c r="B686" s="55"/>
      <c r="C686" s="55"/>
      <c r="D686" s="55"/>
      <c r="E686" s="55"/>
      <c r="F686" s="55"/>
    </row>
    <row r="687" spans="1:6" x14ac:dyDescent="0.4">
      <c r="A687" s="55"/>
      <c r="B687" s="55"/>
      <c r="C687" s="55"/>
      <c r="D687" s="55"/>
      <c r="E687" s="55"/>
      <c r="F687" s="55"/>
    </row>
    <row r="688" spans="1:6" x14ac:dyDescent="0.4">
      <c r="A688" s="55"/>
      <c r="B688" s="55"/>
      <c r="C688" s="55"/>
      <c r="D688" s="55"/>
      <c r="E688" s="55"/>
      <c r="F688" s="55"/>
    </row>
    <row r="689" spans="1:6" x14ac:dyDescent="0.4">
      <c r="A689" s="55"/>
      <c r="B689" s="55"/>
      <c r="C689" s="55"/>
      <c r="D689" s="55"/>
      <c r="E689" s="55"/>
      <c r="F689" s="55"/>
    </row>
    <row r="690" spans="1:6" x14ac:dyDescent="0.4">
      <c r="A690" s="55"/>
      <c r="B690" s="55"/>
      <c r="C690" s="55"/>
      <c r="D690" s="55"/>
      <c r="E690" s="55"/>
      <c r="F690" s="55"/>
    </row>
    <row r="691" spans="1:6" x14ac:dyDescent="0.4">
      <c r="A691" s="55"/>
      <c r="B691" s="55"/>
      <c r="C691" s="55"/>
      <c r="D691" s="55"/>
      <c r="E691" s="55"/>
      <c r="F691" s="55"/>
    </row>
    <row r="692" spans="1:6" x14ac:dyDescent="0.4">
      <c r="A692" s="55"/>
      <c r="B692" s="55"/>
      <c r="C692" s="55"/>
      <c r="D692" s="55"/>
      <c r="E692" s="55"/>
      <c r="F692" s="55"/>
    </row>
    <row r="693" spans="1:6" x14ac:dyDescent="0.4">
      <c r="A693" s="55"/>
      <c r="B693" s="55"/>
      <c r="C693" s="55"/>
      <c r="D693" s="55"/>
      <c r="E693" s="55"/>
      <c r="F693" s="55"/>
    </row>
    <row r="694" spans="1:6" x14ac:dyDescent="0.4">
      <c r="A694" s="55"/>
      <c r="B694" s="55"/>
      <c r="C694" s="55"/>
      <c r="D694" s="55"/>
      <c r="E694" s="55"/>
      <c r="F694" s="55"/>
    </row>
    <row r="695" spans="1:6" x14ac:dyDescent="0.4">
      <c r="A695" s="55"/>
      <c r="B695" s="55"/>
      <c r="C695" s="55"/>
      <c r="D695" s="55"/>
      <c r="E695" s="55"/>
      <c r="F695" s="55"/>
    </row>
    <row r="696" spans="1:6" x14ac:dyDescent="0.4">
      <c r="A696" s="55"/>
      <c r="B696" s="55"/>
      <c r="C696" s="55"/>
      <c r="D696" s="55"/>
      <c r="E696" s="55"/>
      <c r="F696" s="55"/>
    </row>
    <row r="697" spans="1:6" x14ac:dyDescent="0.4">
      <c r="A697" s="55"/>
      <c r="B697" s="55"/>
      <c r="C697" s="55"/>
      <c r="D697" s="55"/>
      <c r="E697" s="55"/>
      <c r="F697" s="55"/>
    </row>
    <row r="698" spans="1:6" x14ac:dyDescent="0.4">
      <c r="A698" s="55"/>
      <c r="B698" s="55"/>
      <c r="C698" s="55"/>
      <c r="D698" s="55"/>
      <c r="E698" s="55"/>
      <c r="F698" s="55"/>
    </row>
    <row r="699" spans="1:6" x14ac:dyDescent="0.4">
      <c r="A699" s="55"/>
      <c r="B699" s="55"/>
      <c r="C699" s="55"/>
      <c r="D699" s="55"/>
      <c r="E699" s="55"/>
      <c r="F699" s="55"/>
    </row>
    <row r="700" spans="1:6" x14ac:dyDescent="0.4">
      <c r="A700" s="55"/>
      <c r="B700" s="55"/>
      <c r="C700" s="55"/>
      <c r="D700" s="55"/>
      <c r="E700" s="55"/>
      <c r="F700" s="55"/>
    </row>
    <row r="701" spans="1:6" x14ac:dyDescent="0.4">
      <c r="A701" s="55"/>
      <c r="B701" s="55"/>
      <c r="C701" s="55"/>
      <c r="D701" s="55"/>
      <c r="E701" s="55"/>
      <c r="F701" s="55"/>
    </row>
    <row r="702" spans="1:6" x14ac:dyDescent="0.4">
      <c r="A702" s="55"/>
      <c r="B702" s="55"/>
      <c r="C702" s="55"/>
      <c r="D702" s="55"/>
      <c r="E702" s="55"/>
      <c r="F702" s="55"/>
    </row>
    <row r="703" spans="1:6" x14ac:dyDescent="0.4">
      <c r="A703" s="55"/>
      <c r="B703" s="55"/>
      <c r="C703" s="55"/>
      <c r="D703" s="55"/>
      <c r="E703" s="55"/>
      <c r="F703" s="55"/>
    </row>
    <row r="704" spans="1:6" x14ac:dyDescent="0.4">
      <c r="A704" s="55"/>
      <c r="B704" s="55"/>
      <c r="C704" s="55"/>
      <c r="D704" s="55"/>
      <c r="E704" s="55"/>
      <c r="F704" s="55"/>
    </row>
    <row r="705" spans="1:6" x14ac:dyDescent="0.4">
      <c r="A705" s="55"/>
      <c r="B705" s="55"/>
      <c r="C705" s="55"/>
      <c r="D705" s="55"/>
      <c r="E705" s="55"/>
      <c r="F705" s="55"/>
    </row>
    <row r="706" spans="1:6" x14ac:dyDescent="0.4">
      <c r="A706" s="55"/>
      <c r="B706" s="55"/>
      <c r="C706" s="55"/>
      <c r="D706" s="55"/>
      <c r="E706" s="55"/>
      <c r="F706" s="55"/>
    </row>
    <row r="707" spans="1:6" x14ac:dyDescent="0.4">
      <c r="A707" s="55"/>
      <c r="B707" s="55"/>
      <c r="C707" s="55"/>
      <c r="D707" s="55"/>
      <c r="E707" s="55"/>
      <c r="F707" s="55"/>
    </row>
    <row r="708" spans="1:6" x14ac:dyDescent="0.4">
      <c r="A708" s="55"/>
      <c r="B708" s="55"/>
      <c r="C708" s="55"/>
      <c r="D708" s="55"/>
      <c r="E708" s="55"/>
      <c r="F708" s="55"/>
    </row>
    <row r="709" spans="1:6" x14ac:dyDescent="0.4">
      <c r="A709" s="55"/>
      <c r="B709" s="55"/>
      <c r="C709" s="55"/>
      <c r="D709" s="55"/>
      <c r="E709" s="55"/>
      <c r="F709" s="55"/>
    </row>
    <row r="710" spans="1:6" x14ac:dyDescent="0.4">
      <c r="A710" s="55"/>
      <c r="B710" s="55"/>
      <c r="C710" s="55"/>
      <c r="D710" s="55"/>
      <c r="E710" s="55"/>
      <c r="F710" s="55"/>
    </row>
    <row r="711" spans="1:6" x14ac:dyDescent="0.4">
      <c r="A711" s="55"/>
      <c r="B711" s="55"/>
      <c r="C711" s="55"/>
      <c r="D711" s="55"/>
      <c r="E711" s="55"/>
      <c r="F711" s="55"/>
    </row>
    <row r="712" spans="1:6" x14ac:dyDescent="0.4">
      <c r="A712" s="55"/>
      <c r="B712" s="55"/>
      <c r="C712" s="55"/>
      <c r="D712" s="55"/>
      <c r="E712" s="55"/>
      <c r="F712" s="55"/>
    </row>
    <row r="713" spans="1:6" x14ac:dyDescent="0.4">
      <c r="A713" s="55"/>
      <c r="B713" s="55"/>
      <c r="C713" s="55"/>
      <c r="D713" s="55"/>
      <c r="E713" s="55"/>
      <c r="F713" s="55"/>
    </row>
    <row r="714" spans="1:6" x14ac:dyDescent="0.4">
      <c r="A714" s="55"/>
      <c r="B714" s="55"/>
      <c r="C714" s="55"/>
      <c r="D714" s="55"/>
      <c r="E714" s="55"/>
      <c r="F714" s="55"/>
    </row>
    <row r="715" spans="1:6" x14ac:dyDescent="0.4">
      <c r="A715" s="55"/>
      <c r="B715" s="55"/>
      <c r="C715" s="55"/>
      <c r="D715" s="55"/>
      <c r="E715" s="55"/>
      <c r="F715" s="55"/>
    </row>
    <row r="716" spans="1:6" x14ac:dyDescent="0.4">
      <c r="A716" s="55"/>
      <c r="B716" s="55"/>
      <c r="C716" s="55"/>
      <c r="D716" s="55"/>
      <c r="E716" s="55"/>
      <c r="F716" s="55"/>
    </row>
    <row r="717" spans="1:6" x14ac:dyDescent="0.4">
      <c r="A717" s="55"/>
      <c r="B717" s="55"/>
      <c r="C717" s="55"/>
      <c r="D717" s="55"/>
      <c r="E717" s="55"/>
      <c r="F717" s="55"/>
    </row>
    <row r="718" spans="1:6" x14ac:dyDescent="0.4">
      <c r="A718" s="55"/>
      <c r="B718" s="55"/>
      <c r="C718" s="55"/>
      <c r="D718" s="55"/>
      <c r="E718" s="55"/>
      <c r="F718" s="55"/>
    </row>
    <row r="719" spans="1:6" x14ac:dyDescent="0.4">
      <c r="A719" s="55"/>
      <c r="B719" s="55"/>
      <c r="C719" s="55"/>
      <c r="D719" s="55"/>
      <c r="E719" s="55"/>
      <c r="F719" s="55"/>
    </row>
    <row r="720" spans="1:6" x14ac:dyDescent="0.4">
      <c r="A720" s="55"/>
      <c r="B720" s="55"/>
      <c r="C720" s="55"/>
      <c r="D720" s="55"/>
      <c r="E720" s="55"/>
      <c r="F720" s="55"/>
    </row>
    <row r="721" spans="1:6" x14ac:dyDescent="0.4">
      <c r="A721" s="55"/>
      <c r="B721" s="55"/>
      <c r="C721" s="55"/>
      <c r="D721" s="55"/>
      <c r="E721" s="55"/>
      <c r="F721" s="55"/>
    </row>
    <row r="722" spans="1:6" x14ac:dyDescent="0.4">
      <c r="A722" s="55"/>
      <c r="B722" s="55"/>
      <c r="C722" s="55"/>
      <c r="D722" s="55"/>
      <c r="E722" s="55"/>
      <c r="F722" s="55"/>
    </row>
    <row r="723" spans="1:6" x14ac:dyDescent="0.4">
      <c r="A723" s="55"/>
      <c r="B723" s="55"/>
      <c r="C723" s="55"/>
      <c r="D723" s="55"/>
      <c r="E723" s="55"/>
      <c r="F723" s="55"/>
    </row>
    <row r="724" spans="1:6" x14ac:dyDescent="0.4">
      <c r="A724" s="55"/>
      <c r="B724" s="55"/>
      <c r="C724" s="55"/>
      <c r="D724" s="55"/>
      <c r="E724" s="55"/>
      <c r="F724" s="55"/>
    </row>
    <row r="725" spans="1:6" x14ac:dyDescent="0.4">
      <c r="A725" s="55"/>
      <c r="B725" s="55"/>
      <c r="C725" s="55"/>
      <c r="D725" s="55"/>
      <c r="E725" s="55"/>
      <c r="F725" s="55"/>
    </row>
    <row r="726" spans="1:6" x14ac:dyDescent="0.4">
      <c r="A726" s="55"/>
      <c r="B726" s="55"/>
      <c r="C726" s="55"/>
      <c r="D726" s="55"/>
      <c r="E726" s="55"/>
      <c r="F726" s="55"/>
    </row>
    <row r="727" spans="1:6" x14ac:dyDescent="0.4">
      <c r="A727" s="55"/>
      <c r="B727" s="55"/>
      <c r="C727" s="55"/>
      <c r="D727" s="55"/>
      <c r="E727" s="55"/>
      <c r="F727" s="55"/>
    </row>
    <row r="728" spans="1:6" x14ac:dyDescent="0.4">
      <c r="A728" s="55"/>
      <c r="B728" s="55"/>
      <c r="C728" s="55"/>
      <c r="D728" s="55"/>
      <c r="E728" s="55"/>
      <c r="F728" s="55"/>
    </row>
    <row r="729" spans="1:6" x14ac:dyDescent="0.4">
      <c r="A729" s="55"/>
      <c r="B729" s="55"/>
      <c r="C729" s="55"/>
      <c r="D729" s="55"/>
      <c r="E729" s="55"/>
      <c r="F729" s="55"/>
    </row>
    <row r="730" spans="1:6" x14ac:dyDescent="0.4">
      <c r="A730" s="55"/>
      <c r="B730" s="55"/>
      <c r="C730" s="55"/>
      <c r="D730" s="55"/>
      <c r="E730" s="55"/>
      <c r="F730" s="55"/>
    </row>
    <row r="731" spans="1:6" x14ac:dyDescent="0.4">
      <c r="A731" s="55"/>
      <c r="B731" s="55"/>
      <c r="C731" s="55"/>
      <c r="D731" s="55"/>
      <c r="E731" s="55"/>
      <c r="F731" s="55"/>
    </row>
    <row r="732" spans="1:6" x14ac:dyDescent="0.4">
      <c r="A732" s="55"/>
      <c r="B732" s="55"/>
      <c r="C732" s="55"/>
      <c r="D732" s="55"/>
      <c r="E732" s="55"/>
      <c r="F732" s="55"/>
    </row>
    <row r="733" spans="1:6" x14ac:dyDescent="0.4">
      <c r="A733" s="55"/>
      <c r="B733" s="55"/>
      <c r="C733" s="55"/>
      <c r="D733" s="55"/>
      <c r="E733" s="55"/>
      <c r="F733" s="55"/>
    </row>
    <row r="734" spans="1:6" x14ac:dyDescent="0.4">
      <c r="A734" s="55"/>
      <c r="B734" s="55"/>
      <c r="C734" s="55"/>
      <c r="D734" s="55"/>
      <c r="E734" s="55"/>
      <c r="F734" s="55"/>
    </row>
    <row r="735" spans="1:6" x14ac:dyDescent="0.4">
      <c r="A735" s="55"/>
      <c r="B735" s="55"/>
      <c r="C735" s="55"/>
      <c r="D735" s="55"/>
      <c r="E735" s="55"/>
      <c r="F735" s="55"/>
    </row>
    <row r="736" spans="1:6" x14ac:dyDescent="0.4">
      <c r="A736" s="55"/>
      <c r="B736" s="55"/>
      <c r="C736" s="55"/>
      <c r="D736" s="55"/>
      <c r="E736" s="55"/>
      <c r="F736" s="55"/>
    </row>
    <row r="737" spans="1:6" x14ac:dyDescent="0.4">
      <c r="A737" s="55"/>
      <c r="B737" s="55"/>
      <c r="C737" s="55"/>
      <c r="D737" s="55"/>
      <c r="E737" s="55"/>
      <c r="F737" s="55"/>
    </row>
    <row r="738" spans="1:6" x14ac:dyDescent="0.4">
      <c r="A738" s="55"/>
      <c r="B738" s="55"/>
      <c r="C738" s="55"/>
      <c r="D738" s="55"/>
      <c r="E738" s="55"/>
      <c r="F738" s="55"/>
    </row>
    <row r="739" spans="1:6" x14ac:dyDescent="0.4">
      <c r="A739" s="55"/>
      <c r="B739" s="55"/>
      <c r="C739" s="55"/>
      <c r="D739" s="55"/>
      <c r="E739" s="55"/>
      <c r="F739" s="55"/>
    </row>
    <row r="740" spans="1:6" x14ac:dyDescent="0.4">
      <c r="A740" s="55"/>
      <c r="B740" s="55"/>
      <c r="C740" s="55"/>
      <c r="D740" s="55"/>
      <c r="E740" s="55"/>
      <c r="F740" s="55"/>
    </row>
    <row r="741" spans="1:6" x14ac:dyDescent="0.4">
      <c r="A741" s="55"/>
      <c r="B741" s="55"/>
      <c r="C741" s="55"/>
      <c r="D741" s="55"/>
      <c r="E741" s="55"/>
      <c r="F741" s="55"/>
    </row>
    <row r="742" spans="1:6" x14ac:dyDescent="0.4">
      <c r="A742" s="55"/>
      <c r="B742" s="55"/>
      <c r="C742" s="55"/>
      <c r="D742" s="55"/>
      <c r="E742" s="55"/>
      <c r="F742" s="55"/>
    </row>
    <row r="743" spans="1:6" x14ac:dyDescent="0.4">
      <c r="A743" s="55"/>
      <c r="B743" s="55"/>
      <c r="C743" s="55"/>
      <c r="D743" s="55"/>
      <c r="E743" s="55"/>
      <c r="F743" s="55"/>
    </row>
    <row r="744" spans="1:6" x14ac:dyDescent="0.4">
      <c r="A744" s="55"/>
      <c r="B744" s="55"/>
      <c r="C744" s="55"/>
      <c r="D744" s="55"/>
      <c r="E744" s="55"/>
      <c r="F744" s="55"/>
    </row>
    <row r="745" spans="1:6" x14ac:dyDescent="0.4">
      <c r="A745" s="55"/>
      <c r="B745" s="55"/>
      <c r="C745" s="55"/>
      <c r="D745" s="55"/>
      <c r="E745" s="55"/>
      <c r="F745" s="55"/>
    </row>
    <row r="746" spans="1:6" x14ac:dyDescent="0.4">
      <c r="A746" s="55"/>
      <c r="B746" s="55"/>
      <c r="C746" s="55"/>
      <c r="D746" s="55"/>
      <c r="E746" s="55"/>
      <c r="F746" s="55"/>
    </row>
    <row r="747" spans="1:6" x14ac:dyDescent="0.4">
      <c r="A747" s="55"/>
      <c r="B747" s="55"/>
      <c r="C747" s="55"/>
      <c r="D747" s="55"/>
      <c r="E747" s="55"/>
      <c r="F747" s="55"/>
    </row>
    <row r="748" spans="1:6" x14ac:dyDescent="0.4">
      <c r="A748" s="55"/>
      <c r="B748" s="55"/>
      <c r="C748" s="55"/>
      <c r="D748" s="55"/>
      <c r="E748" s="55"/>
      <c r="F748" s="55"/>
    </row>
    <row r="749" spans="1:6" x14ac:dyDescent="0.4">
      <c r="A749" s="55"/>
      <c r="B749" s="55"/>
      <c r="C749" s="55"/>
      <c r="D749" s="55"/>
      <c r="E749" s="55"/>
      <c r="F749" s="55"/>
    </row>
    <row r="750" spans="1:6" x14ac:dyDescent="0.4">
      <c r="A750" s="55"/>
      <c r="B750" s="55"/>
      <c r="C750" s="55"/>
      <c r="D750" s="55"/>
      <c r="E750" s="55"/>
      <c r="F750" s="55"/>
    </row>
    <row r="751" spans="1:6" x14ac:dyDescent="0.4">
      <c r="A751" s="55"/>
      <c r="B751" s="55"/>
      <c r="C751" s="55"/>
      <c r="D751" s="55"/>
      <c r="E751" s="55"/>
      <c r="F751" s="55"/>
    </row>
    <row r="752" spans="1:6" x14ac:dyDescent="0.4">
      <c r="A752" s="55"/>
      <c r="B752" s="55"/>
      <c r="C752" s="55"/>
      <c r="D752" s="55"/>
      <c r="E752" s="55"/>
      <c r="F752" s="55"/>
    </row>
    <row r="753" spans="1:6" x14ac:dyDescent="0.4">
      <c r="A753" s="55"/>
      <c r="B753" s="55"/>
      <c r="C753" s="55"/>
      <c r="D753" s="55"/>
      <c r="E753" s="55"/>
      <c r="F753" s="55"/>
    </row>
    <row r="754" spans="1:6" x14ac:dyDescent="0.4">
      <c r="A754" s="55"/>
      <c r="B754" s="55"/>
      <c r="C754" s="55"/>
      <c r="D754" s="55"/>
      <c r="E754" s="55"/>
      <c r="F754" s="55"/>
    </row>
    <row r="755" spans="1:6" x14ac:dyDescent="0.4">
      <c r="A755" s="55"/>
      <c r="B755" s="55"/>
      <c r="C755" s="55"/>
      <c r="D755" s="55"/>
      <c r="E755" s="55"/>
      <c r="F755" s="55"/>
    </row>
    <row r="756" spans="1:6" x14ac:dyDescent="0.4">
      <c r="A756" s="55"/>
      <c r="B756" s="55"/>
      <c r="C756" s="55"/>
      <c r="D756" s="55"/>
      <c r="E756" s="55"/>
      <c r="F756" s="55"/>
    </row>
    <row r="757" spans="1:6" x14ac:dyDescent="0.4">
      <c r="A757" s="55"/>
      <c r="B757" s="55"/>
      <c r="C757" s="55"/>
      <c r="D757" s="55"/>
      <c r="E757" s="55"/>
      <c r="F757" s="55"/>
    </row>
    <row r="758" spans="1:6" x14ac:dyDescent="0.4">
      <c r="A758" s="55"/>
      <c r="B758" s="55"/>
      <c r="C758" s="55"/>
      <c r="D758" s="55"/>
      <c r="E758" s="55"/>
      <c r="F758" s="55"/>
    </row>
    <row r="759" spans="1:6" x14ac:dyDescent="0.4">
      <c r="A759" s="55"/>
      <c r="B759" s="55"/>
      <c r="C759" s="55"/>
      <c r="D759" s="55"/>
      <c r="E759" s="55"/>
      <c r="F759" s="55"/>
    </row>
    <row r="760" spans="1:6" x14ac:dyDescent="0.4">
      <c r="A760" s="55"/>
      <c r="B760" s="55"/>
      <c r="C760" s="55"/>
      <c r="D760" s="55"/>
      <c r="E760" s="55"/>
      <c r="F760" s="55"/>
    </row>
    <row r="761" spans="1:6" x14ac:dyDescent="0.4">
      <c r="A761" s="55"/>
      <c r="B761" s="55"/>
      <c r="C761" s="55"/>
      <c r="D761" s="55"/>
      <c r="E761" s="55"/>
      <c r="F761" s="55"/>
    </row>
    <row r="762" spans="1:6" x14ac:dyDescent="0.4">
      <c r="A762" s="55"/>
      <c r="B762" s="55"/>
      <c r="C762" s="55"/>
      <c r="D762" s="55"/>
      <c r="E762" s="55"/>
      <c r="F762" s="55"/>
    </row>
    <row r="763" spans="1:6" x14ac:dyDescent="0.4">
      <c r="A763" s="55"/>
      <c r="B763" s="55"/>
      <c r="C763" s="55"/>
      <c r="D763" s="55"/>
      <c r="E763" s="55"/>
      <c r="F763" s="55"/>
    </row>
    <row r="764" spans="1:6" x14ac:dyDescent="0.4">
      <c r="A764" s="55"/>
      <c r="B764" s="55"/>
      <c r="C764" s="55"/>
      <c r="D764" s="55"/>
      <c r="E764" s="55"/>
      <c r="F764" s="55"/>
    </row>
    <row r="765" spans="1:6" x14ac:dyDescent="0.4">
      <c r="A765" s="55"/>
      <c r="B765" s="55"/>
      <c r="C765" s="55"/>
      <c r="D765" s="55"/>
      <c r="E765" s="55"/>
      <c r="F765" s="55"/>
    </row>
    <row r="766" spans="1:6" x14ac:dyDescent="0.4">
      <c r="A766" s="55"/>
      <c r="B766" s="55"/>
      <c r="C766" s="55"/>
      <c r="D766" s="55"/>
      <c r="E766" s="55"/>
      <c r="F766" s="55"/>
    </row>
    <row r="767" spans="1:6" x14ac:dyDescent="0.4">
      <c r="A767" s="55"/>
      <c r="B767" s="55"/>
      <c r="C767" s="55"/>
      <c r="D767" s="55"/>
      <c r="E767" s="55"/>
      <c r="F767" s="55"/>
    </row>
    <row r="768" spans="1:6" x14ac:dyDescent="0.4">
      <c r="A768" s="55"/>
      <c r="B768" s="55"/>
      <c r="C768" s="55"/>
      <c r="D768" s="55"/>
      <c r="E768" s="55"/>
      <c r="F768" s="55"/>
    </row>
    <row r="769" spans="1:6" x14ac:dyDescent="0.4">
      <c r="A769" s="55"/>
      <c r="B769" s="55"/>
      <c r="C769" s="55"/>
      <c r="D769" s="55"/>
      <c r="E769" s="55"/>
      <c r="F769" s="55"/>
    </row>
    <row r="770" spans="1:6" x14ac:dyDescent="0.4">
      <c r="A770" s="55"/>
      <c r="B770" s="55"/>
      <c r="C770" s="55"/>
      <c r="D770" s="55"/>
      <c r="E770" s="55"/>
      <c r="F770" s="55"/>
    </row>
    <row r="771" spans="1:6" x14ac:dyDescent="0.4">
      <c r="A771" s="55"/>
      <c r="B771" s="55"/>
      <c r="C771" s="55"/>
      <c r="D771" s="55"/>
      <c r="E771" s="55"/>
      <c r="F771" s="55"/>
    </row>
    <row r="772" spans="1:6" x14ac:dyDescent="0.4">
      <c r="A772" s="55"/>
      <c r="B772" s="55"/>
      <c r="C772" s="55"/>
      <c r="D772" s="55"/>
      <c r="E772" s="55"/>
      <c r="F772" s="55"/>
    </row>
    <row r="773" spans="1:6" x14ac:dyDescent="0.4">
      <c r="A773" s="55"/>
      <c r="B773" s="55"/>
      <c r="C773" s="55"/>
      <c r="D773" s="55"/>
      <c r="E773" s="55"/>
      <c r="F773" s="55"/>
    </row>
    <row r="774" spans="1:6" x14ac:dyDescent="0.4">
      <c r="A774" s="55"/>
      <c r="B774" s="55"/>
      <c r="C774" s="55"/>
      <c r="D774" s="55"/>
      <c r="E774" s="55"/>
      <c r="F774" s="55"/>
    </row>
    <row r="775" spans="1:6" x14ac:dyDescent="0.4">
      <c r="A775" s="55"/>
      <c r="B775" s="55"/>
      <c r="C775" s="55"/>
      <c r="D775" s="55"/>
      <c r="E775" s="55"/>
      <c r="F775" s="55"/>
    </row>
    <row r="776" spans="1:6" x14ac:dyDescent="0.4">
      <c r="A776" s="55"/>
      <c r="B776" s="55"/>
      <c r="C776" s="55"/>
      <c r="D776" s="55"/>
      <c r="E776" s="55"/>
      <c r="F776" s="55"/>
    </row>
    <row r="777" spans="1:6" x14ac:dyDescent="0.4">
      <c r="A777" s="55"/>
      <c r="B777" s="55"/>
      <c r="C777" s="55"/>
      <c r="D777" s="55"/>
      <c r="E777" s="55"/>
      <c r="F777" s="55"/>
    </row>
    <row r="778" spans="1:6" x14ac:dyDescent="0.4">
      <c r="A778" s="55"/>
      <c r="B778" s="55"/>
      <c r="C778" s="55"/>
      <c r="D778" s="55"/>
      <c r="E778" s="55"/>
      <c r="F778" s="55"/>
    </row>
    <row r="779" spans="1:6" x14ac:dyDescent="0.4">
      <c r="A779" s="55"/>
      <c r="B779" s="55"/>
      <c r="C779" s="55"/>
      <c r="D779" s="55"/>
      <c r="E779" s="55"/>
      <c r="F779" s="55"/>
    </row>
    <row r="780" spans="1:6" x14ac:dyDescent="0.4">
      <c r="A780" s="55"/>
      <c r="B780" s="55"/>
      <c r="C780" s="55"/>
      <c r="D780" s="55"/>
      <c r="E780" s="55"/>
      <c r="F780" s="55"/>
    </row>
    <row r="781" spans="1:6" x14ac:dyDescent="0.4">
      <c r="A781" s="55"/>
      <c r="B781" s="55"/>
      <c r="C781" s="55"/>
      <c r="D781" s="55"/>
      <c r="E781" s="55"/>
      <c r="F781" s="55"/>
    </row>
    <row r="782" spans="1:6" x14ac:dyDescent="0.4">
      <c r="A782" s="55"/>
      <c r="B782" s="55"/>
      <c r="C782" s="55"/>
      <c r="D782" s="55"/>
      <c r="E782" s="55"/>
      <c r="F782" s="55"/>
    </row>
    <row r="783" spans="1:6" x14ac:dyDescent="0.4">
      <c r="A783" s="55"/>
      <c r="B783" s="55"/>
      <c r="C783" s="55"/>
      <c r="D783" s="55"/>
      <c r="E783" s="55"/>
      <c r="F783" s="55"/>
    </row>
    <row r="784" spans="1:6" x14ac:dyDescent="0.4">
      <c r="A784" s="55"/>
      <c r="B784" s="55"/>
      <c r="C784" s="55"/>
      <c r="D784" s="55"/>
      <c r="E784" s="55"/>
      <c r="F784" s="55"/>
    </row>
    <row r="785" spans="1:6" x14ac:dyDescent="0.4">
      <c r="A785" s="55"/>
      <c r="B785" s="55"/>
      <c r="C785" s="55"/>
      <c r="D785" s="55"/>
      <c r="E785" s="55"/>
      <c r="F785" s="55"/>
    </row>
    <row r="786" spans="1:6" x14ac:dyDescent="0.4">
      <c r="A786" s="55"/>
      <c r="B786" s="55"/>
      <c r="C786" s="55"/>
      <c r="D786" s="55"/>
      <c r="E786" s="55"/>
      <c r="F786" s="55"/>
    </row>
    <row r="787" spans="1:6" x14ac:dyDescent="0.4">
      <c r="A787" s="55"/>
      <c r="B787" s="55"/>
      <c r="C787" s="55"/>
      <c r="D787" s="55"/>
      <c r="E787" s="55"/>
      <c r="F787" s="55"/>
    </row>
    <row r="788" spans="1:6" x14ac:dyDescent="0.4">
      <c r="A788" s="55"/>
      <c r="B788" s="55"/>
      <c r="C788" s="55"/>
      <c r="D788" s="55"/>
      <c r="E788" s="55"/>
      <c r="F788" s="55"/>
    </row>
    <row r="789" spans="1:6" x14ac:dyDescent="0.4">
      <c r="A789" s="55"/>
      <c r="B789" s="55"/>
      <c r="C789" s="55"/>
      <c r="D789" s="55"/>
      <c r="E789" s="55"/>
      <c r="F789" s="55"/>
    </row>
    <row r="790" spans="1:6" x14ac:dyDescent="0.4">
      <c r="A790" s="55"/>
      <c r="B790" s="55"/>
      <c r="C790" s="55"/>
      <c r="D790" s="55"/>
      <c r="E790" s="55"/>
      <c r="F790" s="55"/>
    </row>
    <row r="791" spans="1:6" x14ac:dyDescent="0.4">
      <c r="A791" s="55"/>
      <c r="B791" s="55"/>
      <c r="C791" s="55"/>
      <c r="D791" s="55"/>
      <c r="E791" s="55"/>
      <c r="F791" s="55"/>
    </row>
    <row r="792" spans="1:6" x14ac:dyDescent="0.4">
      <c r="A792" s="55"/>
      <c r="B792" s="55"/>
      <c r="C792" s="55"/>
      <c r="D792" s="55"/>
      <c r="E792" s="55"/>
      <c r="F792" s="55"/>
    </row>
    <row r="793" spans="1:6" x14ac:dyDescent="0.4">
      <c r="A793" s="55"/>
      <c r="B793" s="55"/>
      <c r="C793" s="55"/>
      <c r="D793" s="55"/>
      <c r="E793" s="55"/>
      <c r="F793" s="55"/>
    </row>
    <row r="794" spans="1:6" x14ac:dyDescent="0.4">
      <c r="A794" s="55"/>
      <c r="B794" s="55"/>
      <c r="C794" s="55"/>
      <c r="D794" s="55"/>
      <c r="E794" s="55"/>
      <c r="F794" s="55"/>
    </row>
    <row r="795" spans="1:6" x14ac:dyDescent="0.4">
      <c r="A795" s="55"/>
      <c r="B795" s="55"/>
      <c r="C795" s="55"/>
      <c r="D795" s="55"/>
      <c r="E795" s="55"/>
      <c r="F795" s="55"/>
    </row>
    <row r="796" spans="1:6" x14ac:dyDescent="0.4">
      <c r="A796" s="55"/>
      <c r="B796" s="55"/>
      <c r="C796" s="55"/>
      <c r="D796" s="55"/>
      <c r="E796" s="55"/>
      <c r="F796" s="55"/>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5"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A106B-08B4-47CF-B757-CE3F48F3810F}">
  <sheetPr codeName="Sheet7"/>
  <dimension ref="A1:G793"/>
  <sheetViews>
    <sheetView workbookViewId="0"/>
  </sheetViews>
  <sheetFormatPr defaultRowHeight="17.399999999999999" x14ac:dyDescent="0.4"/>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1" customFormat="1" x14ac:dyDescent="0.4">
      <c r="A1" s="53" t="s">
        <v>852</v>
      </c>
      <c r="B1" s="53" t="s">
        <v>903</v>
      </c>
      <c r="C1" s="53" t="s">
        <v>904</v>
      </c>
      <c r="D1" s="53" t="s">
        <v>905</v>
      </c>
      <c r="E1" s="53" t="s">
        <v>86</v>
      </c>
      <c r="F1" s="53" t="s">
        <v>309</v>
      </c>
      <c r="G1" s="53" t="s">
        <v>378</v>
      </c>
    </row>
    <row r="2" spans="1:7" x14ac:dyDescent="0.4">
      <c r="A2" s="46">
        <v>790</v>
      </c>
      <c r="B2" s="46" t="s">
        <v>906</v>
      </c>
      <c r="C2" s="46" t="s">
        <v>907</v>
      </c>
      <c r="D2" s="46" t="s">
        <v>908</v>
      </c>
      <c r="E2" s="46" t="s">
        <v>909</v>
      </c>
      <c r="F2" s="46" t="s">
        <v>910</v>
      </c>
      <c r="G2" s="46" t="s">
        <v>911</v>
      </c>
    </row>
    <row r="3" spans="1:7" x14ac:dyDescent="0.4">
      <c r="A3" s="46">
        <v>789</v>
      </c>
      <c r="B3" s="46" t="s">
        <v>906</v>
      </c>
      <c r="C3" s="46" t="s">
        <v>912</v>
      </c>
      <c r="D3" s="46" t="s">
        <v>908</v>
      </c>
      <c r="E3" s="46" t="s">
        <v>913</v>
      </c>
      <c r="F3" s="46" t="s">
        <v>914</v>
      </c>
      <c r="G3" s="46" t="s">
        <v>915</v>
      </c>
    </row>
    <row r="4" spans="1:7" x14ac:dyDescent="0.4">
      <c r="A4" s="46">
        <v>788</v>
      </c>
      <c r="B4" s="46" t="s">
        <v>906</v>
      </c>
      <c r="C4" s="46" t="s">
        <v>907</v>
      </c>
      <c r="D4" s="46" t="s">
        <v>908</v>
      </c>
      <c r="E4" s="46" t="s">
        <v>916</v>
      </c>
      <c r="F4" s="46" t="s">
        <v>917</v>
      </c>
      <c r="G4" s="46" t="s">
        <v>918</v>
      </c>
    </row>
    <row r="5" spans="1:7" x14ac:dyDescent="0.4">
      <c r="A5" s="46">
        <v>787</v>
      </c>
      <c r="B5" s="46" t="s">
        <v>906</v>
      </c>
      <c r="C5" s="46" t="s">
        <v>919</v>
      </c>
      <c r="D5" s="46" t="s">
        <v>920</v>
      </c>
      <c r="E5" s="46" t="s">
        <v>921</v>
      </c>
      <c r="F5" s="46" t="s">
        <v>922</v>
      </c>
      <c r="G5" s="46" t="s">
        <v>923</v>
      </c>
    </row>
    <row r="6" spans="1:7" x14ac:dyDescent="0.4">
      <c r="A6" s="46">
        <v>786</v>
      </c>
      <c r="B6" s="46" t="s">
        <v>906</v>
      </c>
      <c r="C6" s="46" t="s">
        <v>907</v>
      </c>
      <c r="D6" s="46" t="s">
        <v>920</v>
      </c>
      <c r="E6" s="46" t="s">
        <v>924</v>
      </c>
      <c r="F6" s="46" t="s">
        <v>925</v>
      </c>
      <c r="G6" s="46" t="s">
        <v>926</v>
      </c>
    </row>
    <row r="7" spans="1:7" x14ac:dyDescent="0.4">
      <c r="A7" s="46">
        <v>785</v>
      </c>
      <c r="B7" s="46" t="s">
        <v>906</v>
      </c>
      <c r="C7" s="46" t="s">
        <v>907</v>
      </c>
      <c r="D7" s="46" t="s">
        <v>908</v>
      </c>
      <c r="E7" s="46" t="s">
        <v>927</v>
      </c>
      <c r="F7" s="46" t="s">
        <v>928</v>
      </c>
      <c r="G7" s="46" t="s">
        <v>929</v>
      </c>
    </row>
    <row r="8" spans="1:7" x14ac:dyDescent="0.4">
      <c r="A8" s="46">
        <v>784</v>
      </c>
      <c r="B8" s="46" t="s">
        <v>906</v>
      </c>
      <c r="C8" s="46" t="s">
        <v>907</v>
      </c>
      <c r="D8" s="46" t="s">
        <v>908</v>
      </c>
      <c r="E8" s="46" t="s">
        <v>930</v>
      </c>
      <c r="F8" s="46" t="s">
        <v>931</v>
      </c>
      <c r="G8" s="46" t="s">
        <v>932</v>
      </c>
    </row>
    <row r="9" spans="1:7" x14ac:dyDescent="0.4">
      <c r="A9" s="46">
        <v>783</v>
      </c>
      <c r="B9" s="46" t="s">
        <v>906</v>
      </c>
      <c r="C9" s="46" t="s">
        <v>919</v>
      </c>
      <c r="D9" s="46" t="s">
        <v>908</v>
      </c>
      <c r="E9" s="46" t="s">
        <v>933</v>
      </c>
      <c r="F9" s="46" t="s">
        <v>931</v>
      </c>
      <c r="G9" s="46" t="s">
        <v>934</v>
      </c>
    </row>
    <row r="10" spans="1:7" x14ac:dyDescent="0.4">
      <c r="A10" s="46">
        <v>782</v>
      </c>
      <c r="B10" s="46" t="s">
        <v>906</v>
      </c>
      <c r="C10" s="46" t="s">
        <v>907</v>
      </c>
      <c r="D10" s="46" t="s">
        <v>908</v>
      </c>
      <c r="E10" s="46" t="s">
        <v>935</v>
      </c>
      <c r="F10" s="46" t="s">
        <v>936</v>
      </c>
      <c r="G10" s="46" t="s">
        <v>937</v>
      </c>
    </row>
    <row r="11" spans="1:7" x14ac:dyDescent="0.4">
      <c r="A11" s="46">
        <v>781</v>
      </c>
      <c r="B11" s="46" t="s">
        <v>906</v>
      </c>
      <c r="C11" s="46" t="s">
        <v>907</v>
      </c>
      <c r="D11" s="46" t="s">
        <v>908</v>
      </c>
      <c r="E11" s="46" t="s">
        <v>938</v>
      </c>
      <c r="F11" s="46" t="s">
        <v>939</v>
      </c>
      <c r="G11" s="46" t="s">
        <v>940</v>
      </c>
    </row>
    <row r="12" spans="1:7" x14ac:dyDescent="0.4">
      <c r="A12" s="46">
        <v>780</v>
      </c>
      <c r="B12" s="46" t="s">
        <v>906</v>
      </c>
      <c r="C12" s="46" t="s">
        <v>907</v>
      </c>
      <c r="D12" s="46" t="s">
        <v>920</v>
      </c>
      <c r="E12" s="46" t="s">
        <v>941</v>
      </c>
      <c r="F12" s="46" t="s">
        <v>942</v>
      </c>
      <c r="G12" s="46" t="s">
        <v>943</v>
      </c>
    </row>
    <row r="13" spans="1:7" x14ac:dyDescent="0.4">
      <c r="A13" s="46">
        <v>779</v>
      </c>
      <c r="B13" s="46" t="s">
        <v>906</v>
      </c>
      <c r="C13" s="46" t="s">
        <v>919</v>
      </c>
      <c r="D13" s="46" t="s">
        <v>920</v>
      </c>
      <c r="E13" s="46" t="s">
        <v>944</v>
      </c>
      <c r="F13" s="46" t="s">
        <v>945</v>
      </c>
      <c r="G13" s="46" t="s">
        <v>946</v>
      </c>
    </row>
    <row r="14" spans="1:7" x14ac:dyDescent="0.4">
      <c r="A14" s="46">
        <v>778</v>
      </c>
      <c r="B14" s="46" t="s">
        <v>906</v>
      </c>
      <c r="C14" s="46" t="s">
        <v>907</v>
      </c>
      <c r="D14" s="46" t="s">
        <v>947</v>
      </c>
      <c r="E14" s="46" t="s">
        <v>948</v>
      </c>
      <c r="F14" s="46" t="s">
        <v>949</v>
      </c>
      <c r="G14" s="46" t="s">
        <v>950</v>
      </c>
    </row>
    <row r="15" spans="1:7" x14ac:dyDescent="0.4">
      <c r="A15" s="46">
        <v>777</v>
      </c>
      <c r="B15" s="46" t="s">
        <v>906</v>
      </c>
      <c r="C15" s="46" t="s">
        <v>907</v>
      </c>
      <c r="D15" s="46" t="s">
        <v>908</v>
      </c>
      <c r="E15" s="46" t="s">
        <v>951</v>
      </c>
      <c r="F15" s="46" t="s">
        <v>952</v>
      </c>
      <c r="G15" s="46" t="s">
        <v>953</v>
      </c>
    </row>
    <row r="16" spans="1:7" x14ac:dyDescent="0.4">
      <c r="A16" s="46">
        <v>776</v>
      </c>
      <c r="B16" s="46" t="s">
        <v>906</v>
      </c>
      <c r="C16" s="46" t="s">
        <v>919</v>
      </c>
      <c r="D16" s="46" t="s">
        <v>908</v>
      </c>
      <c r="E16" s="46" t="s">
        <v>954</v>
      </c>
      <c r="F16" s="46" t="s">
        <v>936</v>
      </c>
      <c r="G16" s="46" t="s">
        <v>955</v>
      </c>
    </row>
    <row r="17" spans="1:7" x14ac:dyDescent="0.4">
      <c r="A17" s="46">
        <v>775</v>
      </c>
      <c r="B17" s="46" t="s">
        <v>906</v>
      </c>
      <c r="C17" s="46" t="s">
        <v>907</v>
      </c>
      <c r="D17" s="46" t="s">
        <v>908</v>
      </c>
      <c r="E17" s="46" t="s">
        <v>956</v>
      </c>
      <c r="F17" s="46" t="s">
        <v>957</v>
      </c>
      <c r="G17" s="46" t="s">
        <v>958</v>
      </c>
    </row>
    <row r="18" spans="1:7" x14ac:dyDescent="0.4">
      <c r="A18" s="46">
        <v>774</v>
      </c>
      <c r="B18" s="46" t="s">
        <v>906</v>
      </c>
      <c r="C18" s="46" t="s">
        <v>919</v>
      </c>
      <c r="D18" s="46" t="s">
        <v>920</v>
      </c>
      <c r="E18" s="46" t="s">
        <v>959</v>
      </c>
      <c r="F18" s="46" t="s">
        <v>960</v>
      </c>
      <c r="G18" s="46" t="s">
        <v>961</v>
      </c>
    </row>
    <row r="19" spans="1:7" x14ac:dyDescent="0.4">
      <c r="A19" s="46">
        <v>773</v>
      </c>
      <c r="B19" s="46" t="s">
        <v>906</v>
      </c>
      <c r="C19" s="46" t="s">
        <v>907</v>
      </c>
      <c r="D19" s="46" t="s">
        <v>920</v>
      </c>
      <c r="E19" s="46" t="s">
        <v>962</v>
      </c>
      <c r="F19" s="46" t="s">
        <v>963</v>
      </c>
      <c r="G19" s="46" t="s">
        <v>964</v>
      </c>
    </row>
    <row r="20" spans="1:7" x14ac:dyDescent="0.4">
      <c r="A20" s="46">
        <v>772</v>
      </c>
      <c r="B20" s="46" t="s">
        <v>906</v>
      </c>
      <c r="C20" s="46" t="s">
        <v>919</v>
      </c>
      <c r="D20" s="46" t="s">
        <v>920</v>
      </c>
      <c r="E20" s="46" t="s">
        <v>965</v>
      </c>
      <c r="F20" s="46" t="s">
        <v>966</v>
      </c>
      <c r="G20" s="46" t="s">
        <v>967</v>
      </c>
    </row>
    <row r="21" spans="1:7" x14ac:dyDescent="0.4">
      <c r="A21" s="46">
        <v>771</v>
      </c>
      <c r="B21" s="46" t="s">
        <v>906</v>
      </c>
      <c r="C21" s="46" t="s">
        <v>907</v>
      </c>
      <c r="D21" s="46" t="s">
        <v>920</v>
      </c>
      <c r="E21" s="46" t="s">
        <v>968</v>
      </c>
      <c r="F21" s="46" t="s">
        <v>969</v>
      </c>
      <c r="G21" s="46" t="s">
        <v>970</v>
      </c>
    </row>
    <row r="22" spans="1:7" x14ac:dyDescent="0.4">
      <c r="A22" s="46">
        <v>770</v>
      </c>
      <c r="B22" s="46" t="s">
        <v>906</v>
      </c>
      <c r="C22" s="46" t="s">
        <v>971</v>
      </c>
      <c r="D22" s="46" t="s">
        <v>947</v>
      </c>
      <c r="E22" s="46" t="s">
        <v>972</v>
      </c>
      <c r="F22" s="46" t="s">
        <v>973</v>
      </c>
      <c r="G22" s="46" t="s">
        <v>974</v>
      </c>
    </row>
    <row r="23" spans="1:7" x14ac:dyDescent="0.4">
      <c r="A23" s="46">
        <v>769</v>
      </c>
      <c r="B23" s="46" t="s">
        <v>906</v>
      </c>
      <c r="C23" s="46" t="s">
        <v>907</v>
      </c>
      <c r="D23" s="46" t="s">
        <v>908</v>
      </c>
      <c r="E23" s="46" t="s">
        <v>975</v>
      </c>
      <c r="F23" s="46" t="s">
        <v>976</v>
      </c>
      <c r="G23" s="46" t="s">
        <v>977</v>
      </c>
    </row>
    <row r="24" spans="1:7" x14ac:dyDescent="0.4">
      <c r="A24" s="46">
        <v>768</v>
      </c>
      <c r="B24" s="46" t="s">
        <v>906</v>
      </c>
      <c r="C24" s="46" t="s">
        <v>919</v>
      </c>
      <c r="D24" s="46" t="s">
        <v>908</v>
      </c>
      <c r="E24" s="46" t="s">
        <v>978</v>
      </c>
      <c r="F24" s="46" t="s">
        <v>976</v>
      </c>
      <c r="G24" s="46" t="s">
        <v>979</v>
      </c>
    </row>
    <row r="25" spans="1:7" x14ac:dyDescent="0.4">
      <c r="A25" s="46">
        <v>767</v>
      </c>
      <c r="B25" s="46" t="s">
        <v>906</v>
      </c>
      <c r="C25" s="46" t="s">
        <v>971</v>
      </c>
      <c r="D25" s="46" t="s">
        <v>920</v>
      </c>
      <c r="E25" s="46" t="s">
        <v>980</v>
      </c>
      <c r="F25" s="46" t="s">
        <v>981</v>
      </c>
      <c r="G25" s="46" t="s">
        <v>982</v>
      </c>
    </row>
    <row r="26" spans="1:7" x14ac:dyDescent="0.4">
      <c r="A26" s="46">
        <v>766</v>
      </c>
      <c r="B26" s="46" t="s">
        <v>906</v>
      </c>
      <c r="C26" s="46" t="s">
        <v>971</v>
      </c>
      <c r="D26" s="46" t="s">
        <v>920</v>
      </c>
      <c r="E26" s="46" t="s">
        <v>983</v>
      </c>
      <c r="F26" s="46" t="s">
        <v>984</v>
      </c>
      <c r="G26" s="46" t="s">
        <v>985</v>
      </c>
    </row>
    <row r="27" spans="1:7" x14ac:dyDescent="0.4">
      <c r="A27" s="46">
        <v>765</v>
      </c>
      <c r="B27" s="46" t="s">
        <v>906</v>
      </c>
      <c r="C27" s="46" t="s">
        <v>919</v>
      </c>
      <c r="D27" s="46" t="s">
        <v>920</v>
      </c>
      <c r="E27" s="46" t="s">
        <v>986</v>
      </c>
      <c r="F27" s="46" t="s">
        <v>987</v>
      </c>
      <c r="G27" s="46" t="s">
        <v>988</v>
      </c>
    </row>
    <row r="28" spans="1:7" x14ac:dyDescent="0.4">
      <c r="A28" s="46">
        <v>764</v>
      </c>
      <c r="B28" s="46" t="s">
        <v>906</v>
      </c>
      <c r="C28" s="46" t="s">
        <v>971</v>
      </c>
      <c r="D28" s="46" t="s">
        <v>920</v>
      </c>
      <c r="E28" s="46" t="s">
        <v>989</v>
      </c>
      <c r="F28" s="46" t="s">
        <v>990</v>
      </c>
      <c r="G28" s="46" t="s">
        <v>991</v>
      </c>
    </row>
    <row r="29" spans="1:7" x14ac:dyDescent="0.4">
      <c r="A29" s="46">
        <v>763</v>
      </c>
      <c r="B29" s="46" t="s">
        <v>906</v>
      </c>
      <c r="C29" s="46" t="s">
        <v>907</v>
      </c>
      <c r="D29" s="46" t="s">
        <v>908</v>
      </c>
      <c r="E29" s="46" t="s">
        <v>992</v>
      </c>
      <c r="F29" s="46" t="s">
        <v>993</v>
      </c>
      <c r="G29" s="46" t="s">
        <v>994</v>
      </c>
    </row>
    <row r="30" spans="1:7" x14ac:dyDescent="0.4">
      <c r="A30" s="46">
        <v>762</v>
      </c>
      <c r="B30" s="46" t="s">
        <v>906</v>
      </c>
      <c r="C30" s="46" t="s">
        <v>919</v>
      </c>
      <c r="D30" s="46" t="s">
        <v>908</v>
      </c>
      <c r="E30" s="46" t="s">
        <v>995</v>
      </c>
      <c r="F30" s="46" t="s">
        <v>993</v>
      </c>
      <c r="G30" s="46" t="s">
        <v>996</v>
      </c>
    </row>
    <row r="31" spans="1:7" x14ac:dyDescent="0.4">
      <c r="A31" s="46">
        <v>761</v>
      </c>
      <c r="B31" s="46" t="s">
        <v>906</v>
      </c>
      <c r="C31" s="46" t="s">
        <v>919</v>
      </c>
      <c r="D31" s="46" t="s">
        <v>920</v>
      </c>
      <c r="E31" s="46" t="s">
        <v>997</v>
      </c>
      <c r="F31" s="46" t="s">
        <v>998</v>
      </c>
      <c r="G31" s="46" t="s">
        <v>999</v>
      </c>
    </row>
    <row r="32" spans="1:7" x14ac:dyDescent="0.4">
      <c r="A32" s="46">
        <v>760</v>
      </c>
      <c r="B32" s="46" t="s">
        <v>906</v>
      </c>
      <c r="C32" s="46" t="s">
        <v>971</v>
      </c>
      <c r="D32" s="46" t="s">
        <v>920</v>
      </c>
      <c r="E32" s="46" t="s">
        <v>1000</v>
      </c>
      <c r="F32" s="46" t="s">
        <v>1001</v>
      </c>
      <c r="G32" s="46" t="s">
        <v>1002</v>
      </c>
    </row>
    <row r="33" spans="1:7" x14ac:dyDescent="0.4">
      <c r="A33" s="46">
        <v>759</v>
      </c>
      <c r="B33" s="46" t="s">
        <v>906</v>
      </c>
      <c r="C33" s="46" t="s">
        <v>1003</v>
      </c>
      <c r="D33" s="46" t="s">
        <v>920</v>
      </c>
      <c r="E33" s="46" t="s">
        <v>1004</v>
      </c>
      <c r="F33" s="46" t="s">
        <v>1005</v>
      </c>
      <c r="G33" s="46" t="s">
        <v>1006</v>
      </c>
    </row>
    <row r="34" spans="1:7" x14ac:dyDescent="0.4">
      <c r="A34" s="46">
        <v>758</v>
      </c>
      <c r="B34" s="46" t="s">
        <v>906</v>
      </c>
      <c r="C34" s="46" t="s">
        <v>971</v>
      </c>
      <c r="D34" s="46" t="s">
        <v>920</v>
      </c>
      <c r="E34" s="46" t="s">
        <v>1007</v>
      </c>
      <c r="F34" s="46" t="s">
        <v>1008</v>
      </c>
      <c r="G34" s="46" t="s">
        <v>1009</v>
      </c>
    </row>
    <row r="35" spans="1:7" x14ac:dyDescent="0.4">
      <c r="A35" s="46">
        <v>757</v>
      </c>
      <c r="B35" s="46" t="s">
        <v>906</v>
      </c>
      <c r="C35" s="46" t="s">
        <v>971</v>
      </c>
      <c r="D35" s="46" t="s">
        <v>920</v>
      </c>
      <c r="E35" s="46" t="s">
        <v>1010</v>
      </c>
      <c r="F35" s="46" t="s">
        <v>1011</v>
      </c>
      <c r="G35" s="46" t="s">
        <v>1012</v>
      </c>
    </row>
    <row r="36" spans="1:7" x14ac:dyDescent="0.4">
      <c r="A36" s="46">
        <v>756</v>
      </c>
      <c r="B36" s="46" t="s">
        <v>906</v>
      </c>
      <c r="C36" s="46" t="s">
        <v>907</v>
      </c>
      <c r="D36" s="46" t="s">
        <v>908</v>
      </c>
      <c r="E36" s="46" t="s">
        <v>1013</v>
      </c>
      <c r="F36" s="46" t="s">
        <v>1014</v>
      </c>
      <c r="G36" s="46" t="s">
        <v>1015</v>
      </c>
    </row>
    <row r="37" spans="1:7" x14ac:dyDescent="0.4">
      <c r="A37" s="46">
        <v>755</v>
      </c>
      <c r="B37" s="46" t="s">
        <v>906</v>
      </c>
      <c r="C37" s="46" t="s">
        <v>919</v>
      </c>
      <c r="D37" s="46" t="s">
        <v>920</v>
      </c>
      <c r="E37" s="46" t="s">
        <v>1016</v>
      </c>
      <c r="F37" s="46" t="s">
        <v>1017</v>
      </c>
      <c r="G37" s="46" t="s">
        <v>1018</v>
      </c>
    </row>
    <row r="38" spans="1:7" x14ac:dyDescent="0.4">
      <c r="A38" s="46">
        <v>754</v>
      </c>
      <c r="B38" s="46" t="s">
        <v>906</v>
      </c>
      <c r="C38" s="46" t="s">
        <v>971</v>
      </c>
      <c r="D38" s="46" t="s">
        <v>920</v>
      </c>
      <c r="E38" s="46" t="s">
        <v>1019</v>
      </c>
      <c r="F38" s="46" t="s">
        <v>1020</v>
      </c>
      <c r="G38" s="46" t="s">
        <v>1021</v>
      </c>
    </row>
    <row r="39" spans="1:7" x14ac:dyDescent="0.4">
      <c r="A39" s="46">
        <v>753</v>
      </c>
      <c r="B39" s="46" t="s">
        <v>906</v>
      </c>
      <c r="C39" s="46" t="s">
        <v>919</v>
      </c>
      <c r="D39" s="46" t="s">
        <v>908</v>
      </c>
      <c r="E39" s="46" t="s">
        <v>1022</v>
      </c>
      <c r="F39" s="46" t="s">
        <v>1023</v>
      </c>
      <c r="G39" s="46" t="s">
        <v>1024</v>
      </c>
    </row>
    <row r="40" spans="1:7" x14ac:dyDescent="0.4">
      <c r="A40" s="46">
        <v>752</v>
      </c>
      <c r="B40" s="46" t="s">
        <v>906</v>
      </c>
      <c r="C40" s="46" t="s">
        <v>971</v>
      </c>
      <c r="D40" s="46" t="s">
        <v>920</v>
      </c>
      <c r="E40" s="46" t="s">
        <v>1025</v>
      </c>
      <c r="F40" s="46" t="s">
        <v>1026</v>
      </c>
      <c r="G40" s="46" t="s">
        <v>1027</v>
      </c>
    </row>
    <row r="41" spans="1:7" x14ac:dyDescent="0.4">
      <c r="A41" s="46">
        <v>751</v>
      </c>
      <c r="B41" s="46" t="s">
        <v>906</v>
      </c>
      <c r="C41" s="46" t="s">
        <v>971</v>
      </c>
      <c r="D41" s="46" t="s">
        <v>920</v>
      </c>
      <c r="E41" s="46" t="s">
        <v>1028</v>
      </c>
      <c r="F41" s="46" t="s">
        <v>1029</v>
      </c>
      <c r="G41" s="46" t="s">
        <v>1030</v>
      </c>
    </row>
    <row r="42" spans="1:7" x14ac:dyDescent="0.4">
      <c r="A42" s="46">
        <v>750</v>
      </c>
      <c r="B42" s="46" t="s">
        <v>906</v>
      </c>
      <c r="C42" s="46" t="s">
        <v>971</v>
      </c>
      <c r="D42" s="46" t="s">
        <v>920</v>
      </c>
      <c r="E42" s="46" t="s">
        <v>1031</v>
      </c>
      <c r="F42" s="46" t="s">
        <v>1032</v>
      </c>
      <c r="G42" s="46" t="s">
        <v>1033</v>
      </c>
    </row>
    <row r="43" spans="1:7" x14ac:dyDescent="0.4">
      <c r="A43" s="46">
        <v>749</v>
      </c>
      <c r="B43" s="46" t="s">
        <v>906</v>
      </c>
      <c r="C43" s="46" t="s">
        <v>919</v>
      </c>
      <c r="D43" s="46" t="s">
        <v>920</v>
      </c>
      <c r="E43" s="46" t="s">
        <v>1034</v>
      </c>
      <c r="F43" s="46" t="s">
        <v>1035</v>
      </c>
      <c r="G43" s="46" t="s">
        <v>1036</v>
      </c>
    </row>
    <row r="44" spans="1:7" x14ac:dyDescent="0.4">
      <c r="A44" s="46">
        <v>748</v>
      </c>
      <c r="B44" s="46" t="s">
        <v>906</v>
      </c>
      <c r="C44" s="46" t="s">
        <v>971</v>
      </c>
      <c r="D44" s="46" t="s">
        <v>920</v>
      </c>
      <c r="E44" s="46" t="s">
        <v>1037</v>
      </c>
      <c r="F44" s="46" t="s">
        <v>1038</v>
      </c>
      <c r="G44" s="46" t="s">
        <v>1039</v>
      </c>
    </row>
    <row r="45" spans="1:7" x14ac:dyDescent="0.4">
      <c r="A45" s="46">
        <v>747</v>
      </c>
      <c r="B45" s="46" t="s">
        <v>906</v>
      </c>
      <c r="C45" s="46" t="s">
        <v>919</v>
      </c>
      <c r="D45" s="46" t="s">
        <v>920</v>
      </c>
      <c r="E45" s="46" t="s">
        <v>1040</v>
      </c>
      <c r="F45" s="46" t="s">
        <v>1041</v>
      </c>
      <c r="G45" s="46" t="s">
        <v>1042</v>
      </c>
    </row>
    <row r="46" spans="1:7" x14ac:dyDescent="0.4">
      <c r="A46" s="46">
        <v>746</v>
      </c>
      <c r="B46" s="46" t="s">
        <v>906</v>
      </c>
      <c r="C46" s="46" t="s">
        <v>971</v>
      </c>
      <c r="D46" s="46" t="s">
        <v>920</v>
      </c>
      <c r="E46" s="46" t="s">
        <v>1043</v>
      </c>
      <c r="F46" s="46" t="s">
        <v>1044</v>
      </c>
      <c r="G46" s="46" t="s">
        <v>1045</v>
      </c>
    </row>
    <row r="47" spans="1:7" x14ac:dyDescent="0.4">
      <c r="A47" s="46">
        <v>745</v>
      </c>
      <c r="B47" s="46" t="s">
        <v>906</v>
      </c>
      <c r="C47" s="46" t="s">
        <v>971</v>
      </c>
      <c r="D47" s="46" t="s">
        <v>920</v>
      </c>
      <c r="E47" s="46" t="s">
        <v>1046</v>
      </c>
      <c r="F47" s="46" t="s">
        <v>1047</v>
      </c>
      <c r="G47" s="46" t="s">
        <v>1048</v>
      </c>
    </row>
    <row r="48" spans="1:7" x14ac:dyDescent="0.4">
      <c r="A48" s="46">
        <v>744</v>
      </c>
      <c r="B48" s="46" t="s">
        <v>906</v>
      </c>
      <c r="C48" s="46" t="s">
        <v>1003</v>
      </c>
      <c r="D48" s="46" t="s">
        <v>920</v>
      </c>
      <c r="E48" s="46" t="s">
        <v>1049</v>
      </c>
      <c r="F48" s="46" t="s">
        <v>1050</v>
      </c>
      <c r="G48" s="46" t="s">
        <v>1051</v>
      </c>
    </row>
    <row r="49" spans="1:7" x14ac:dyDescent="0.4">
      <c r="A49" s="46">
        <v>743</v>
      </c>
      <c r="B49" s="46" t="s">
        <v>906</v>
      </c>
      <c r="C49" s="46" t="s">
        <v>971</v>
      </c>
      <c r="D49" s="46" t="s">
        <v>920</v>
      </c>
      <c r="E49" s="46" t="s">
        <v>1052</v>
      </c>
      <c r="F49" s="46" t="s">
        <v>1050</v>
      </c>
      <c r="G49" s="46" t="s">
        <v>1053</v>
      </c>
    </row>
    <row r="50" spans="1:7" x14ac:dyDescent="0.4">
      <c r="A50" s="46">
        <v>742</v>
      </c>
      <c r="B50" s="46" t="s">
        <v>906</v>
      </c>
      <c r="C50" s="46" t="s">
        <v>971</v>
      </c>
      <c r="D50" s="46" t="s">
        <v>920</v>
      </c>
      <c r="E50" s="46" t="s">
        <v>1054</v>
      </c>
      <c r="F50" s="46" t="s">
        <v>1055</v>
      </c>
      <c r="G50" s="46" t="s">
        <v>1056</v>
      </c>
    </row>
    <row r="51" spans="1:7" x14ac:dyDescent="0.4">
      <c r="A51" s="46">
        <v>741</v>
      </c>
      <c r="B51" s="46" t="s">
        <v>906</v>
      </c>
      <c r="C51" s="46" t="s">
        <v>971</v>
      </c>
      <c r="D51" s="46" t="s">
        <v>920</v>
      </c>
      <c r="E51" s="46" t="s">
        <v>1057</v>
      </c>
      <c r="F51" s="46" t="s">
        <v>1058</v>
      </c>
      <c r="G51" s="46" t="s">
        <v>1059</v>
      </c>
    </row>
    <row r="52" spans="1:7" x14ac:dyDescent="0.4">
      <c r="A52" s="46">
        <v>740</v>
      </c>
      <c r="B52" s="46" t="s">
        <v>906</v>
      </c>
      <c r="C52" s="46" t="s">
        <v>971</v>
      </c>
      <c r="D52" s="46" t="s">
        <v>920</v>
      </c>
      <c r="E52" s="46" t="s">
        <v>1060</v>
      </c>
      <c r="F52" s="46" t="s">
        <v>1061</v>
      </c>
      <c r="G52" s="46" t="s">
        <v>1062</v>
      </c>
    </row>
    <row r="53" spans="1:7" x14ac:dyDescent="0.4">
      <c r="A53" s="46">
        <v>739</v>
      </c>
      <c r="B53" s="46" t="s">
        <v>906</v>
      </c>
      <c r="C53" s="46" t="s">
        <v>971</v>
      </c>
      <c r="D53" s="46" t="s">
        <v>920</v>
      </c>
      <c r="E53" s="46" t="s">
        <v>1063</v>
      </c>
      <c r="F53" s="46" t="s">
        <v>1064</v>
      </c>
      <c r="G53" s="46" t="s">
        <v>1065</v>
      </c>
    </row>
    <row r="54" spans="1:7" x14ac:dyDescent="0.4">
      <c r="A54" s="46">
        <v>738</v>
      </c>
      <c r="B54" s="46" t="s">
        <v>906</v>
      </c>
      <c r="C54" s="46" t="s">
        <v>971</v>
      </c>
      <c r="D54" s="46" t="s">
        <v>920</v>
      </c>
      <c r="E54" s="46" t="s">
        <v>1066</v>
      </c>
      <c r="F54" s="46" t="s">
        <v>1067</v>
      </c>
      <c r="G54" s="46" t="s">
        <v>1068</v>
      </c>
    </row>
    <row r="55" spans="1:7" x14ac:dyDescent="0.4">
      <c r="A55" s="46">
        <v>737</v>
      </c>
      <c r="B55" s="46" t="s">
        <v>906</v>
      </c>
      <c r="C55" s="46" t="s">
        <v>971</v>
      </c>
      <c r="D55" s="46" t="s">
        <v>920</v>
      </c>
      <c r="E55" s="46" t="s">
        <v>1069</v>
      </c>
      <c r="F55" s="46" t="s">
        <v>1070</v>
      </c>
      <c r="G55" s="46" t="s">
        <v>1071</v>
      </c>
    </row>
    <row r="56" spans="1:7" x14ac:dyDescent="0.4">
      <c r="A56" s="46">
        <v>736</v>
      </c>
      <c r="B56" s="46" t="s">
        <v>906</v>
      </c>
      <c r="C56" s="46" t="s">
        <v>971</v>
      </c>
      <c r="D56" s="46" t="s">
        <v>920</v>
      </c>
      <c r="E56" s="46" t="s">
        <v>1072</v>
      </c>
      <c r="F56" s="46" t="s">
        <v>1073</v>
      </c>
      <c r="G56" s="46" t="s">
        <v>1074</v>
      </c>
    </row>
    <row r="57" spans="1:7" x14ac:dyDescent="0.4">
      <c r="A57" s="46">
        <v>735</v>
      </c>
      <c r="B57" s="46" t="s">
        <v>906</v>
      </c>
      <c r="C57" s="46" t="s">
        <v>1003</v>
      </c>
      <c r="D57" s="46" t="s">
        <v>920</v>
      </c>
      <c r="E57" s="46" t="s">
        <v>1075</v>
      </c>
      <c r="F57" s="46" t="s">
        <v>1076</v>
      </c>
      <c r="G57" s="46" t="s">
        <v>1077</v>
      </c>
    </row>
    <row r="58" spans="1:7" x14ac:dyDescent="0.4">
      <c r="A58" s="46">
        <v>734</v>
      </c>
      <c r="B58" s="46" t="s">
        <v>906</v>
      </c>
      <c r="C58" s="46" t="s">
        <v>1003</v>
      </c>
      <c r="D58" s="46" t="s">
        <v>920</v>
      </c>
      <c r="E58" s="46" t="s">
        <v>1078</v>
      </c>
      <c r="F58" s="46" t="s">
        <v>1079</v>
      </c>
      <c r="G58" s="46" t="s">
        <v>1080</v>
      </c>
    </row>
    <row r="59" spans="1:7" x14ac:dyDescent="0.4">
      <c r="A59" s="46">
        <v>733</v>
      </c>
      <c r="B59" s="46" t="s">
        <v>906</v>
      </c>
      <c r="C59" s="46" t="s">
        <v>971</v>
      </c>
      <c r="D59" s="46" t="s">
        <v>920</v>
      </c>
      <c r="E59" s="46" t="s">
        <v>1081</v>
      </c>
      <c r="F59" s="46" t="s">
        <v>1082</v>
      </c>
      <c r="G59" s="46" t="s">
        <v>1083</v>
      </c>
    </row>
    <row r="60" spans="1:7" x14ac:dyDescent="0.4">
      <c r="A60" s="46">
        <v>732</v>
      </c>
      <c r="B60" s="46" t="s">
        <v>906</v>
      </c>
      <c r="C60" s="46" t="s">
        <v>907</v>
      </c>
      <c r="D60" s="46" t="s">
        <v>920</v>
      </c>
      <c r="E60" s="46" t="s">
        <v>1084</v>
      </c>
      <c r="F60" s="46" t="s">
        <v>1085</v>
      </c>
      <c r="G60" s="46" t="s">
        <v>1086</v>
      </c>
    </row>
    <row r="61" spans="1:7" x14ac:dyDescent="0.4">
      <c r="A61" s="46">
        <v>731</v>
      </c>
      <c r="B61" s="46" t="s">
        <v>906</v>
      </c>
      <c r="C61" s="46" t="s">
        <v>919</v>
      </c>
      <c r="D61" s="46" t="s">
        <v>920</v>
      </c>
      <c r="E61" s="46" t="s">
        <v>1087</v>
      </c>
      <c r="F61" s="46" t="s">
        <v>1088</v>
      </c>
      <c r="G61" s="46" t="s">
        <v>1089</v>
      </c>
    </row>
    <row r="62" spans="1:7" x14ac:dyDescent="0.4">
      <c r="A62" s="46">
        <v>730</v>
      </c>
      <c r="B62" s="46" t="s">
        <v>906</v>
      </c>
      <c r="C62" s="46" t="s">
        <v>971</v>
      </c>
      <c r="D62" s="46" t="s">
        <v>920</v>
      </c>
      <c r="E62" s="46" t="s">
        <v>1090</v>
      </c>
      <c r="F62" s="46" t="s">
        <v>1091</v>
      </c>
      <c r="G62" s="46" t="s">
        <v>1092</v>
      </c>
    </row>
    <row r="63" spans="1:7" x14ac:dyDescent="0.4">
      <c r="A63" s="46">
        <v>729</v>
      </c>
      <c r="B63" s="46" t="s">
        <v>906</v>
      </c>
      <c r="C63" s="46" t="s">
        <v>971</v>
      </c>
      <c r="D63" s="46" t="s">
        <v>920</v>
      </c>
      <c r="E63" s="46" t="s">
        <v>1093</v>
      </c>
      <c r="F63" s="46" t="s">
        <v>1094</v>
      </c>
      <c r="G63" s="46" t="s">
        <v>1095</v>
      </c>
    </row>
    <row r="64" spans="1:7" x14ac:dyDescent="0.4">
      <c r="A64" s="46">
        <v>728</v>
      </c>
      <c r="B64" s="46" t="s">
        <v>906</v>
      </c>
      <c r="C64" s="46" t="s">
        <v>919</v>
      </c>
      <c r="D64" s="46" t="s">
        <v>920</v>
      </c>
      <c r="E64" s="46" t="s">
        <v>1096</v>
      </c>
      <c r="F64" s="46" t="s">
        <v>1097</v>
      </c>
      <c r="G64" s="46" t="s">
        <v>1098</v>
      </c>
    </row>
    <row r="65" spans="1:7" x14ac:dyDescent="0.4">
      <c r="A65" s="46">
        <v>727</v>
      </c>
      <c r="B65" s="46" t="s">
        <v>906</v>
      </c>
      <c r="C65" s="46" t="s">
        <v>971</v>
      </c>
      <c r="D65" s="46" t="s">
        <v>920</v>
      </c>
      <c r="E65" s="46" t="s">
        <v>1099</v>
      </c>
      <c r="F65" s="46" t="s">
        <v>1100</v>
      </c>
      <c r="G65" s="46" t="s">
        <v>1101</v>
      </c>
    </row>
    <row r="66" spans="1:7" x14ac:dyDescent="0.4">
      <c r="A66" s="46">
        <v>726</v>
      </c>
      <c r="B66" s="46" t="s">
        <v>906</v>
      </c>
      <c r="C66" s="46" t="s">
        <v>971</v>
      </c>
      <c r="D66" s="46" t="s">
        <v>920</v>
      </c>
      <c r="E66" s="46" t="s">
        <v>1102</v>
      </c>
      <c r="F66" s="46" t="s">
        <v>1103</v>
      </c>
      <c r="G66" s="46" t="s">
        <v>1104</v>
      </c>
    </row>
    <row r="67" spans="1:7" x14ac:dyDescent="0.4">
      <c r="A67" s="46">
        <v>725</v>
      </c>
      <c r="B67" s="46" t="s">
        <v>906</v>
      </c>
      <c r="C67" s="46" t="s">
        <v>971</v>
      </c>
      <c r="D67" s="46" t="s">
        <v>920</v>
      </c>
      <c r="E67" s="46" t="s">
        <v>1105</v>
      </c>
      <c r="F67" s="46" t="s">
        <v>1106</v>
      </c>
      <c r="G67" s="46" t="s">
        <v>1107</v>
      </c>
    </row>
    <row r="68" spans="1:7" x14ac:dyDescent="0.4">
      <c r="A68" s="46">
        <v>724</v>
      </c>
      <c r="B68" s="46" t="s">
        <v>906</v>
      </c>
      <c r="C68" s="46" t="s">
        <v>919</v>
      </c>
      <c r="D68" s="46" t="s">
        <v>920</v>
      </c>
      <c r="E68" s="46" t="s">
        <v>1108</v>
      </c>
      <c r="F68" s="46" t="s">
        <v>1109</v>
      </c>
      <c r="G68" s="46" t="s">
        <v>1110</v>
      </c>
    </row>
    <row r="69" spans="1:7" x14ac:dyDescent="0.4">
      <c r="A69" s="46">
        <v>723</v>
      </c>
      <c r="B69" s="46" t="s">
        <v>906</v>
      </c>
      <c r="C69" s="46" t="s">
        <v>971</v>
      </c>
      <c r="D69" s="46" t="s">
        <v>920</v>
      </c>
      <c r="E69" s="46" t="s">
        <v>1111</v>
      </c>
      <c r="F69" s="46" t="s">
        <v>1112</v>
      </c>
      <c r="G69" s="46" t="s">
        <v>1113</v>
      </c>
    </row>
    <row r="70" spans="1:7" x14ac:dyDescent="0.4">
      <c r="A70" s="46">
        <v>722</v>
      </c>
      <c r="B70" s="46" t="s">
        <v>906</v>
      </c>
      <c r="C70" s="46" t="s">
        <v>912</v>
      </c>
      <c r="D70" s="46" t="s">
        <v>920</v>
      </c>
      <c r="E70" s="46" t="s">
        <v>1114</v>
      </c>
      <c r="F70" s="46" t="s">
        <v>1115</v>
      </c>
      <c r="G70" s="46" t="s">
        <v>1116</v>
      </c>
    </row>
    <row r="71" spans="1:7" x14ac:dyDescent="0.4">
      <c r="A71" s="46">
        <v>721</v>
      </c>
      <c r="B71" s="46" t="s">
        <v>906</v>
      </c>
      <c r="C71" s="46" t="s">
        <v>907</v>
      </c>
      <c r="D71" s="46" t="s">
        <v>908</v>
      </c>
      <c r="E71" s="46" t="s">
        <v>1117</v>
      </c>
      <c r="F71" s="46" t="s">
        <v>1118</v>
      </c>
      <c r="G71" s="46" t="s">
        <v>1119</v>
      </c>
    </row>
    <row r="72" spans="1:7" x14ac:dyDescent="0.4">
      <c r="A72" s="46">
        <v>720</v>
      </c>
      <c r="B72" s="46" t="s">
        <v>906</v>
      </c>
      <c r="C72" s="46" t="s">
        <v>919</v>
      </c>
      <c r="D72" s="46" t="s">
        <v>908</v>
      </c>
      <c r="E72" s="46" t="s">
        <v>1120</v>
      </c>
      <c r="F72" s="46" t="s">
        <v>1118</v>
      </c>
      <c r="G72" s="46" t="s">
        <v>1121</v>
      </c>
    </row>
    <row r="73" spans="1:7" x14ac:dyDescent="0.4">
      <c r="A73" s="46">
        <v>719</v>
      </c>
      <c r="B73" s="46" t="s">
        <v>906</v>
      </c>
      <c r="C73" s="46" t="s">
        <v>1003</v>
      </c>
      <c r="D73" s="46" t="s">
        <v>920</v>
      </c>
      <c r="E73" s="46" t="s">
        <v>1122</v>
      </c>
      <c r="F73" s="46" t="s">
        <v>1123</v>
      </c>
      <c r="G73" s="46" t="s">
        <v>1124</v>
      </c>
    </row>
    <row r="74" spans="1:7" x14ac:dyDescent="0.4">
      <c r="A74" s="46">
        <v>718</v>
      </c>
      <c r="B74" s="46" t="s">
        <v>906</v>
      </c>
      <c r="C74" s="46" t="s">
        <v>907</v>
      </c>
      <c r="D74" s="46" t="s">
        <v>920</v>
      </c>
      <c r="E74" s="46" t="s">
        <v>1125</v>
      </c>
      <c r="F74" s="46" t="s">
        <v>1126</v>
      </c>
      <c r="G74" s="46" t="s">
        <v>1127</v>
      </c>
    </row>
    <row r="75" spans="1:7" x14ac:dyDescent="0.4">
      <c r="A75" s="46">
        <v>717</v>
      </c>
      <c r="B75" s="46" t="s">
        <v>906</v>
      </c>
      <c r="C75" s="46" t="s">
        <v>1003</v>
      </c>
      <c r="D75" s="46" t="s">
        <v>920</v>
      </c>
      <c r="E75" s="46" t="s">
        <v>1128</v>
      </c>
      <c r="F75" s="46" t="s">
        <v>1129</v>
      </c>
      <c r="G75" s="46" t="s">
        <v>1130</v>
      </c>
    </row>
    <row r="76" spans="1:7" x14ac:dyDescent="0.4">
      <c r="A76" s="46">
        <v>716</v>
      </c>
      <c r="B76" s="46" t="s">
        <v>906</v>
      </c>
      <c r="C76" s="46" t="s">
        <v>919</v>
      </c>
      <c r="D76" s="46" t="s">
        <v>920</v>
      </c>
      <c r="E76" s="46" t="s">
        <v>1131</v>
      </c>
      <c r="F76" s="46" t="s">
        <v>1132</v>
      </c>
      <c r="G76" s="46" t="s">
        <v>1133</v>
      </c>
    </row>
    <row r="77" spans="1:7" x14ac:dyDescent="0.4">
      <c r="A77" s="46">
        <v>715</v>
      </c>
      <c r="B77" s="46" t="s">
        <v>906</v>
      </c>
      <c r="C77" s="46" t="s">
        <v>971</v>
      </c>
      <c r="D77" s="46" t="s">
        <v>920</v>
      </c>
      <c r="E77" s="46" t="s">
        <v>1134</v>
      </c>
      <c r="F77" s="46" t="s">
        <v>1135</v>
      </c>
      <c r="G77" s="46" t="s">
        <v>1136</v>
      </c>
    </row>
    <row r="78" spans="1:7" x14ac:dyDescent="0.4">
      <c r="A78" s="46">
        <v>714</v>
      </c>
      <c r="B78" s="46" t="s">
        <v>906</v>
      </c>
      <c r="C78" s="46" t="s">
        <v>971</v>
      </c>
      <c r="D78" s="46" t="s">
        <v>920</v>
      </c>
      <c r="E78" s="46" t="s">
        <v>1137</v>
      </c>
      <c r="F78" s="46" t="s">
        <v>1138</v>
      </c>
      <c r="G78" s="46" t="s">
        <v>1139</v>
      </c>
    </row>
    <row r="79" spans="1:7" x14ac:dyDescent="0.4">
      <c r="A79" s="46">
        <v>713</v>
      </c>
      <c r="B79" s="46" t="s">
        <v>906</v>
      </c>
      <c r="C79" s="46" t="s">
        <v>971</v>
      </c>
      <c r="D79" s="46" t="s">
        <v>920</v>
      </c>
      <c r="E79" s="46" t="s">
        <v>1140</v>
      </c>
      <c r="F79" s="46" t="s">
        <v>1141</v>
      </c>
      <c r="G79" s="46" t="s">
        <v>1142</v>
      </c>
    </row>
    <row r="80" spans="1:7" x14ac:dyDescent="0.4">
      <c r="A80" s="46">
        <v>712</v>
      </c>
      <c r="B80" s="46" t="s">
        <v>906</v>
      </c>
      <c r="C80" s="46" t="s">
        <v>971</v>
      </c>
      <c r="D80" s="46" t="s">
        <v>920</v>
      </c>
      <c r="E80" s="46" t="s">
        <v>1143</v>
      </c>
      <c r="F80" s="46" t="s">
        <v>1144</v>
      </c>
      <c r="G80" s="46" t="s">
        <v>1145</v>
      </c>
    </row>
    <row r="81" spans="1:7" x14ac:dyDescent="0.4">
      <c r="A81" s="46">
        <v>711</v>
      </c>
      <c r="B81" s="46" t="s">
        <v>906</v>
      </c>
      <c r="C81" s="46" t="s">
        <v>971</v>
      </c>
      <c r="D81" s="46" t="s">
        <v>920</v>
      </c>
      <c r="E81" s="46" t="s">
        <v>1146</v>
      </c>
      <c r="F81" s="46" t="s">
        <v>1147</v>
      </c>
      <c r="G81" s="46" t="s">
        <v>1148</v>
      </c>
    </row>
    <row r="82" spans="1:7" x14ac:dyDescent="0.4">
      <c r="A82" s="46">
        <v>710</v>
      </c>
      <c r="B82" s="46" t="s">
        <v>906</v>
      </c>
      <c r="C82" s="46" t="s">
        <v>919</v>
      </c>
      <c r="D82" s="46" t="s">
        <v>920</v>
      </c>
      <c r="E82" s="46" t="s">
        <v>1149</v>
      </c>
      <c r="F82" s="46" t="s">
        <v>1150</v>
      </c>
      <c r="G82" s="46" t="s">
        <v>1151</v>
      </c>
    </row>
    <row r="83" spans="1:7" x14ac:dyDescent="0.4">
      <c r="A83" s="46">
        <v>709</v>
      </c>
      <c r="B83" s="46" t="s">
        <v>906</v>
      </c>
      <c r="C83" s="46" t="s">
        <v>907</v>
      </c>
      <c r="D83" s="46" t="s">
        <v>908</v>
      </c>
      <c r="E83" s="46" t="s">
        <v>1152</v>
      </c>
      <c r="F83" s="46" t="s">
        <v>1153</v>
      </c>
      <c r="G83" s="46" t="s">
        <v>1154</v>
      </c>
    </row>
    <row r="84" spans="1:7" x14ac:dyDescent="0.4">
      <c r="A84" s="46">
        <v>708</v>
      </c>
      <c r="B84" s="46" t="s">
        <v>906</v>
      </c>
      <c r="C84" s="46" t="s">
        <v>919</v>
      </c>
      <c r="D84" s="46" t="s">
        <v>908</v>
      </c>
      <c r="E84" s="46" t="s">
        <v>1155</v>
      </c>
      <c r="F84" s="46" t="s">
        <v>1153</v>
      </c>
      <c r="G84" s="46" t="s">
        <v>1156</v>
      </c>
    </row>
    <row r="85" spans="1:7" x14ac:dyDescent="0.4">
      <c r="A85" s="46">
        <v>707</v>
      </c>
      <c r="B85" s="46" t="s">
        <v>906</v>
      </c>
      <c r="C85" s="46" t="s">
        <v>1003</v>
      </c>
      <c r="D85" s="46" t="s">
        <v>920</v>
      </c>
      <c r="E85" s="46" t="s">
        <v>1157</v>
      </c>
      <c r="F85" s="46" t="s">
        <v>1158</v>
      </c>
      <c r="G85" s="46" t="s">
        <v>1159</v>
      </c>
    </row>
    <row r="86" spans="1:7" x14ac:dyDescent="0.4">
      <c r="A86" s="46">
        <v>706</v>
      </c>
      <c r="B86" s="46" t="s">
        <v>906</v>
      </c>
      <c r="C86" s="46" t="s">
        <v>919</v>
      </c>
      <c r="D86" s="46" t="s">
        <v>920</v>
      </c>
      <c r="E86" s="46" t="s">
        <v>1160</v>
      </c>
      <c r="F86" s="46" t="s">
        <v>1161</v>
      </c>
      <c r="G86" s="46" t="s">
        <v>1162</v>
      </c>
    </row>
    <row r="87" spans="1:7" x14ac:dyDescent="0.4">
      <c r="A87" s="46">
        <v>705</v>
      </c>
      <c r="B87" s="46" t="s">
        <v>906</v>
      </c>
      <c r="C87" s="46" t="s">
        <v>971</v>
      </c>
      <c r="D87" s="46" t="s">
        <v>920</v>
      </c>
      <c r="E87" s="46" t="s">
        <v>1163</v>
      </c>
      <c r="F87" s="46" t="s">
        <v>1164</v>
      </c>
      <c r="G87" s="46" t="s">
        <v>1165</v>
      </c>
    </row>
    <row r="88" spans="1:7" x14ac:dyDescent="0.4">
      <c r="A88" s="46">
        <v>704</v>
      </c>
      <c r="B88" s="46" t="s">
        <v>906</v>
      </c>
      <c r="C88" s="46" t="s">
        <v>919</v>
      </c>
      <c r="D88" s="46" t="s">
        <v>920</v>
      </c>
      <c r="E88" s="46" t="s">
        <v>1166</v>
      </c>
      <c r="F88" s="46" t="s">
        <v>1167</v>
      </c>
      <c r="G88" s="46" t="s">
        <v>1168</v>
      </c>
    </row>
    <row r="89" spans="1:7" x14ac:dyDescent="0.4">
      <c r="A89" s="46">
        <v>703</v>
      </c>
      <c r="B89" s="46" t="s">
        <v>906</v>
      </c>
      <c r="C89" s="46" t="s">
        <v>971</v>
      </c>
      <c r="D89" s="46" t="s">
        <v>920</v>
      </c>
      <c r="E89" s="46" t="s">
        <v>1169</v>
      </c>
      <c r="F89" s="46" t="s">
        <v>1170</v>
      </c>
      <c r="G89" s="46" t="s">
        <v>1171</v>
      </c>
    </row>
    <row r="90" spans="1:7" x14ac:dyDescent="0.4">
      <c r="A90" s="46">
        <v>702</v>
      </c>
      <c r="B90" s="46" t="s">
        <v>906</v>
      </c>
      <c r="C90" s="46" t="s">
        <v>919</v>
      </c>
      <c r="D90" s="46" t="s">
        <v>920</v>
      </c>
      <c r="E90" s="46" t="s">
        <v>1172</v>
      </c>
      <c r="F90" s="46" t="s">
        <v>1173</v>
      </c>
      <c r="G90" s="46" t="s">
        <v>1174</v>
      </c>
    </row>
    <row r="91" spans="1:7" x14ac:dyDescent="0.4">
      <c r="A91" s="46">
        <v>701</v>
      </c>
      <c r="B91" s="46" t="s">
        <v>906</v>
      </c>
      <c r="C91" s="46" t="s">
        <v>971</v>
      </c>
      <c r="D91" s="46" t="s">
        <v>920</v>
      </c>
      <c r="E91" s="46" t="s">
        <v>1175</v>
      </c>
      <c r="F91" s="46" t="s">
        <v>1176</v>
      </c>
      <c r="G91" s="46" t="s">
        <v>1177</v>
      </c>
    </row>
    <row r="92" spans="1:7" x14ac:dyDescent="0.4">
      <c r="A92" s="46">
        <v>700</v>
      </c>
      <c r="B92" s="46" t="s">
        <v>906</v>
      </c>
      <c r="C92" s="46" t="s">
        <v>971</v>
      </c>
      <c r="D92" s="46" t="s">
        <v>920</v>
      </c>
      <c r="E92" s="46" t="s">
        <v>1178</v>
      </c>
      <c r="F92" s="46" t="s">
        <v>1179</v>
      </c>
      <c r="G92" s="46" t="s">
        <v>1180</v>
      </c>
    </row>
    <row r="93" spans="1:7" x14ac:dyDescent="0.4">
      <c r="A93" s="46">
        <v>699</v>
      </c>
      <c r="B93" s="46" t="s">
        <v>906</v>
      </c>
      <c r="C93" s="46" t="s">
        <v>907</v>
      </c>
      <c r="D93" s="46" t="s">
        <v>920</v>
      </c>
      <c r="E93" s="46" t="s">
        <v>1181</v>
      </c>
      <c r="F93" s="46" t="s">
        <v>1182</v>
      </c>
      <c r="G93" s="46" t="s">
        <v>1183</v>
      </c>
    </row>
    <row r="94" spans="1:7" x14ac:dyDescent="0.4">
      <c r="A94" s="46">
        <v>698</v>
      </c>
      <c r="B94" s="46" t="s">
        <v>906</v>
      </c>
      <c r="C94" s="46" t="s">
        <v>907</v>
      </c>
      <c r="D94" s="46" t="s">
        <v>920</v>
      </c>
      <c r="E94" s="46" t="s">
        <v>1184</v>
      </c>
      <c r="F94" s="46" t="s">
        <v>1185</v>
      </c>
      <c r="G94" s="46" t="s">
        <v>1186</v>
      </c>
    </row>
    <row r="95" spans="1:7" x14ac:dyDescent="0.4">
      <c r="A95" s="46">
        <v>697</v>
      </c>
      <c r="B95" s="46" t="s">
        <v>906</v>
      </c>
      <c r="C95" s="46" t="s">
        <v>907</v>
      </c>
      <c r="D95" s="46" t="s">
        <v>908</v>
      </c>
      <c r="E95" s="46" t="s">
        <v>1187</v>
      </c>
      <c r="F95" s="46" t="s">
        <v>1188</v>
      </c>
      <c r="G95" s="46" t="s">
        <v>1189</v>
      </c>
    </row>
    <row r="96" spans="1:7" x14ac:dyDescent="0.4">
      <c r="A96" s="46">
        <v>696</v>
      </c>
      <c r="B96" s="46" t="s">
        <v>906</v>
      </c>
      <c r="C96" s="46" t="s">
        <v>919</v>
      </c>
      <c r="D96" s="46" t="s">
        <v>920</v>
      </c>
      <c r="E96" s="46" t="s">
        <v>1190</v>
      </c>
      <c r="F96" s="46" t="s">
        <v>1191</v>
      </c>
      <c r="G96" s="46" t="s">
        <v>1192</v>
      </c>
    </row>
    <row r="97" spans="1:7" x14ac:dyDescent="0.4">
      <c r="A97" s="46">
        <v>695</v>
      </c>
      <c r="B97" s="46" t="s">
        <v>906</v>
      </c>
      <c r="C97" s="46" t="s">
        <v>971</v>
      </c>
      <c r="D97" s="46" t="s">
        <v>920</v>
      </c>
      <c r="E97" s="46" t="s">
        <v>1193</v>
      </c>
      <c r="F97" s="46" t="s">
        <v>1194</v>
      </c>
      <c r="G97" s="46" t="s">
        <v>1195</v>
      </c>
    </row>
    <row r="98" spans="1:7" x14ac:dyDescent="0.4">
      <c r="A98" s="46">
        <v>694</v>
      </c>
      <c r="B98" s="46" t="s">
        <v>906</v>
      </c>
      <c r="C98" s="46" t="s">
        <v>919</v>
      </c>
      <c r="D98" s="46" t="s">
        <v>920</v>
      </c>
      <c r="E98" s="46" t="s">
        <v>1196</v>
      </c>
      <c r="F98" s="46" t="s">
        <v>1197</v>
      </c>
      <c r="G98" s="46" t="s">
        <v>1198</v>
      </c>
    </row>
    <row r="99" spans="1:7" x14ac:dyDescent="0.4">
      <c r="A99" s="46">
        <v>693</v>
      </c>
      <c r="B99" s="46" t="s">
        <v>906</v>
      </c>
      <c r="C99" s="46" t="s">
        <v>919</v>
      </c>
      <c r="D99" s="46" t="s">
        <v>920</v>
      </c>
      <c r="E99" s="46" t="s">
        <v>1199</v>
      </c>
      <c r="F99" s="46" t="s">
        <v>1200</v>
      </c>
      <c r="G99" s="46" t="s">
        <v>1201</v>
      </c>
    </row>
    <row r="100" spans="1:7" x14ac:dyDescent="0.4">
      <c r="A100" s="46">
        <v>692</v>
      </c>
      <c r="B100" s="46" t="s">
        <v>906</v>
      </c>
      <c r="C100" s="46" t="s">
        <v>971</v>
      </c>
      <c r="D100" s="46" t="s">
        <v>920</v>
      </c>
      <c r="E100" s="46" t="s">
        <v>1202</v>
      </c>
      <c r="F100" s="46" t="s">
        <v>1203</v>
      </c>
      <c r="G100" s="46" t="s">
        <v>1204</v>
      </c>
    </row>
    <row r="101" spans="1:7" x14ac:dyDescent="0.4">
      <c r="A101" s="46">
        <v>691</v>
      </c>
      <c r="B101" s="46" t="s">
        <v>906</v>
      </c>
      <c r="C101" s="46" t="s">
        <v>1003</v>
      </c>
      <c r="D101" s="46" t="s">
        <v>920</v>
      </c>
      <c r="E101" s="46" t="s">
        <v>1205</v>
      </c>
      <c r="F101" s="46" t="s">
        <v>1206</v>
      </c>
      <c r="G101" s="46" t="s">
        <v>1207</v>
      </c>
    </row>
    <row r="102" spans="1:7" x14ac:dyDescent="0.4">
      <c r="A102" s="46">
        <v>690</v>
      </c>
      <c r="B102" s="46" t="s">
        <v>906</v>
      </c>
      <c r="C102" s="46" t="s">
        <v>971</v>
      </c>
      <c r="D102" s="46" t="s">
        <v>920</v>
      </c>
      <c r="E102" s="46" t="s">
        <v>1208</v>
      </c>
      <c r="F102" s="46" t="s">
        <v>1209</v>
      </c>
      <c r="G102" s="46" t="s">
        <v>1210</v>
      </c>
    </row>
    <row r="103" spans="1:7" x14ac:dyDescent="0.4">
      <c r="A103" s="46">
        <v>689</v>
      </c>
      <c r="B103" s="46" t="s">
        <v>906</v>
      </c>
      <c r="C103" s="46" t="s">
        <v>971</v>
      </c>
      <c r="D103" s="46" t="s">
        <v>920</v>
      </c>
      <c r="E103" s="46" t="s">
        <v>1211</v>
      </c>
      <c r="F103" s="46" t="s">
        <v>966</v>
      </c>
      <c r="G103" s="46" t="s">
        <v>1212</v>
      </c>
    </row>
    <row r="104" spans="1:7" x14ac:dyDescent="0.4">
      <c r="A104" s="46">
        <v>688</v>
      </c>
      <c r="B104" s="46" t="s">
        <v>906</v>
      </c>
      <c r="C104" s="46" t="s">
        <v>971</v>
      </c>
      <c r="D104" s="46" t="s">
        <v>920</v>
      </c>
      <c r="E104" s="46" t="s">
        <v>1213</v>
      </c>
      <c r="F104" s="46" t="s">
        <v>1214</v>
      </c>
      <c r="G104" s="46" t="s">
        <v>1215</v>
      </c>
    </row>
    <row r="105" spans="1:7" x14ac:dyDescent="0.4">
      <c r="A105" s="46">
        <v>687</v>
      </c>
      <c r="B105" s="46" t="s">
        <v>906</v>
      </c>
      <c r="C105" s="46" t="s">
        <v>919</v>
      </c>
      <c r="D105" s="46" t="s">
        <v>920</v>
      </c>
      <c r="E105" s="46" t="s">
        <v>1216</v>
      </c>
      <c r="F105" s="46" t="s">
        <v>1217</v>
      </c>
      <c r="G105" s="46" t="s">
        <v>1218</v>
      </c>
    </row>
    <row r="106" spans="1:7" x14ac:dyDescent="0.4">
      <c r="A106" s="46">
        <v>686</v>
      </c>
      <c r="B106" s="46" t="s">
        <v>906</v>
      </c>
      <c r="C106" s="46" t="s">
        <v>971</v>
      </c>
      <c r="D106" s="46" t="s">
        <v>920</v>
      </c>
      <c r="E106" s="46" t="s">
        <v>1219</v>
      </c>
      <c r="F106" s="46" t="s">
        <v>1220</v>
      </c>
      <c r="G106" s="46" t="s">
        <v>1221</v>
      </c>
    </row>
    <row r="107" spans="1:7" x14ac:dyDescent="0.4">
      <c r="A107" s="46">
        <v>685</v>
      </c>
      <c r="B107" s="46" t="s">
        <v>906</v>
      </c>
      <c r="C107" s="46" t="s">
        <v>971</v>
      </c>
      <c r="D107" s="46" t="s">
        <v>920</v>
      </c>
      <c r="E107" s="46" t="s">
        <v>1222</v>
      </c>
      <c r="F107" s="46" t="s">
        <v>1223</v>
      </c>
      <c r="G107" s="46" t="s">
        <v>1224</v>
      </c>
    </row>
    <row r="108" spans="1:7" x14ac:dyDescent="0.4">
      <c r="A108" s="46">
        <v>684</v>
      </c>
      <c r="B108" s="46" t="s">
        <v>906</v>
      </c>
      <c r="C108" s="46" t="s">
        <v>919</v>
      </c>
      <c r="D108" s="46" t="s">
        <v>920</v>
      </c>
      <c r="E108" s="46" t="s">
        <v>1225</v>
      </c>
      <c r="F108" s="46" t="s">
        <v>1226</v>
      </c>
      <c r="G108" s="46" t="s">
        <v>1227</v>
      </c>
    </row>
    <row r="109" spans="1:7" x14ac:dyDescent="0.4">
      <c r="A109" s="46">
        <v>683</v>
      </c>
      <c r="B109" s="46" t="s">
        <v>906</v>
      </c>
      <c r="C109" s="46" t="s">
        <v>971</v>
      </c>
      <c r="D109" s="46" t="s">
        <v>920</v>
      </c>
      <c r="E109" s="46" t="s">
        <v>1228</v>
      </c>
      <c r="F109" s="46" t="s">
        <v>1229</v>
      </c>
      <c r="G109" s="46" t="s">
        <v>1230</v>
      </c>
    </row>
    <row r="110" spans="1:7" x14ac:dyDescent="0.4">
      <c r="A110" s="46">
        <v>682</v>
      </c>
      <c r="B110" s="46" t="s">
        <v>906</v>
      </c>
      <c r="C110" s="46" t="s">
        <v>919</v>
      </c>
      <c r="D110" s="46" t="s">
        <v>920</v>
      </c>
      <c r="E110" s="46" t="s">
        <v>1231</v>
      </c>
      <c r="F110" s="46" t="s">
        <v>1232</v>
      </c>
      <c r="G110" s="46" t="s">
        <v>1233</v>
      </c>
    </row>
    <row r="111" spans="1:7" x14ac:dyDescent="0.4">
      <c r="A111" s="46">
        <v>681</v>
      </c>
      <c r="B111" s="46" t="s">
        <v>906</v>
      </c>
      <c r="C111" s="46" t="s">
        <v>971</v>
      </c>
      <c r="D111" s="46" t="s">
        <v>920</v>
      </c>
      <c r="E111" s="46" t="s">
        <v>1234</v>
      </c>
      <c r="F111" s="46" t="s">
        <v>1235</v>
      </c>
      <c r="G111" s="46" t="s">
        <v>1236</v>
      </c>
    </row>
    <row r="112" spans="1:7" x14ac:dyDescent="0.4">
      <c r="A112" s="46">
        <v>680</v>
      </c>
      <c r="B112" s="46" t="s">
        <v>906</v>
      </c>
      <c r="C112" s="46" t="s">
        <v>919</v>
      </c>
      <c r="D112" s="46" t="s">
        <v>920</v>
      </c>
      <c r="E112" s="46" t="s">
        <v>1237</v>
      </c>
      <c r="F112" s="46" t="s">
        <v>1238</v>
      </c>
      <c r="G112" s="46" t="s">
        <v>1239</v>
      </c>
    </row>
    <row r="113" spans="1:7" x14ac:dyDescent="0.4">
      <c r="A113" s="46">
        <v>679</v>
      </c>
      <c r="B113" s="46" t="s">
        <v>906</v>
      </c>
      <c r="C113" s="46" t="s">
        <v>919</v>
      </c>
      <c r="D113" s="46" t="s">
        <v>920</v>
      </c>
      <c r="E113" s="46" t="s">
        <v>1240</v>
      </c>
      <c r="F113" s="46" t="s">
        <v>1241</v>
      </c>
      <c r="G113" s="46" t="s">
        <v>1242</v>
      </c>
    </row>
    <row r="114" spans="1:7" x14ac:dyDescent="0.4">
      <c r="A114" s="46">
        <v>678</v>
      </c>
      <c r="B114" s="46" t="s">
        <v>906</v>
      </c>
      <c r="C114" s="46" t="s">
        <v>971</v>
      </c>
      <c r="D114" s="46" t="s">
        <v>920</v>
      </c>
      <c r="E114" s="46" t="s">
        <v>1243</v>
      </c>
      <c r="F114" s="46" t="s">
        <v>1244</v>
      </c>
      <c r="G114" s="46" t="s">
        <v>1245</v>
      </c>
    </row>
    <row r="115" spans="1:7" x14ac:dyDescent="0.4">
      <c r="A115" s="46">
        <v>677</v>
      </c>
      <c r="B115" s="46" t="s">
        <v>906</v>
      </c>
      <c r="C115" s="46" t="s">
        <v>971</v>
      </c>
      <c r="D115" s="46" t="s">
        <v>920</v>
      </c>
      <c r="E115" s="46" t="s">
        <v>1246</v>
      </c>
      <c r="F115" s="46" t="s">
        <v>1247</v>
      </c>
      <c r="G115" s="46" t="s">
        <v>1248</v>
      </c>
    </row>
    <row r="116" spans="1:7" x14ac:dyDescent="0.4">
      <c r="A116" s="46">
        <v>676</v>
      </c>
      <c r="B116" s="46" t="s">
        <v>906</v>
      </c>
      <c r="C116" s="46" t="s">
        <v>1003</v>
      </c>
      <c r="D116" s="46" t="s">
        <v>920</v>
      </c>
      <c r="E116" s="46" t="s">
        <v>1249</v>
      </c>
      <c r="F116" s="46" t="s">
        <v>1250</v>
      </c>
      <c r="G116" s="46" t="s">
        <v>1251</v>
      </c>
    </row>
    <row r="117" spans="1:7" x14ac:dyDescent="0.4">
      <c r="A117" s="46">
        <v>675</v>
      </c>
      <c r="B117" s="46" t="s">
        <v>906</v>
      </c>
      <c r="C117" s="46" t="s">
        <v>912</v>
      </c>
      <c r="D117" s="46" t="s">
        <v>920</v>
      </c>
      <c r="E117" s="46" t="s">
        <v>1252</v>
      </c>
      <c r="F117" s="46" t="s">
        <v>1253</v>
      </c>
      <c r="G117" s="46" t="s">
        <v>1254</v>
      </c>
    </row>
    <row r="118" spans="1:7" x14ac:dyDescent="0.4">
      <c r="A118" s="46">
        <v>674</v>
      </c>
      <c r="B118" s="46" t="s">
        <v>906</v>
      </c>
      <c r="C118" s="46" t="s">
        <v>912</v>
      </c>
      <c r="D118" s="46" t="s">
        <v>920</v>
      </c>
      <c r="E118" s="46" t="s">
        <v>1255</v>
      </c>
      <c r="F118" s="46" t="s">
        <v>1256</v>
      </c>
      <c r="G118" s="46" t="s">
        <v>1257</v>
      </c>
    </row>
    <row r="119" spans="1:7" x14ac:dyDescent="0.4">
      <c r="A119" s="46">
        <v>673</v>
      </c>
      <c r="B119" s="46" t="s">
        <v>906</v>
      </c>
      <c r="C119" s="46" t="s">
        <v>971</v>
      </c>
      <c r="D119" s="46" t="s">
        <v>920</v>
      </c>
      <c r="E119" s="46" t="s">
        <v>1258</v>
      </c>
      <c r="F119" s="46" t="s">
        <v>1259</v>
      </c>
      <c r="G119" s="46" t="s">
        <v>1260</v>
      </c>
    </row>
    <row r="120" spans="1:7" x14ac:dyDescent="0.4">
      <c r="A120" s="46">
        <v>672</v>
      </c>
      <c r="B120" s="46" t="s">
        <v>906</v>
      </c>
      <c r="C120" s="46" t="s">
        <v>971</v>
      </c>
      <c r="D120" s="46" t="s">
        <v>920</v>
      </c>
      <c r="E120" s="46" t="s">
        <v>1261</v>
      </c>
      <c r="F120" s="46" t="s">
        <v>1262</v>
      </c>
      <c r="G120" s="46" t="s">
        <v>1263</v>
      </c>
    </row>
    <row r="121" spans="1:7" x14ac:dyDescent="0.4">
      <c r="A121" s="46">
        <v>671</v>
      </c>
      <c r="B121" s="46" t="s">
        <v>906</v>
      </c>
      <c r="C121" s="46" t="s">
        <v>971</v>
      </c>
      <c r="D121" s="46" t="s">
        <v>920</v>
      </c>
      <c r="E121" s="46" t="s">
        <v>1264</v>
      </c>
      <c r="F121" s="46" t="s">
        <v>1265</v>
      </c>
      <c r="G121" s="46" t="s">
        <v>1266</v>
      </c>
    </row>
    <row r="122" spans="1:7" x14ac:dyDescent="0.4">
      <c r="A122" s="46">
        <v>670</v>
      </c>
      <c r="B122" s="46" t="s">
        <v>906</v>
      </c>
      <c r="C122" s="46" t="s">
        <v>971</v>
      </c>
      <c r="D122" s="46" t="s">
        <v>920</v>
      </c>
      <c r="E122" s="46" t="s">
        <v>1267</v>
      </c>
      <c r="F122" s="46" t="s">
        <v>1268</v>
      </c>
      <c r="G122" s="46" t="s">
        <v>1269</v>
      </c>
    </row>
    <row r="123" spans="1:7" x14ac:dyDescent="0.4">
      <c r="A123" s="46">
        <v>669</v>
      </c>
      <c r="B123" s="46" t="s">
        <v>906</v>
      </c>
      <c r="C123" s="46" t="s">
        <v>971</v>
      </c>
      <c r="D123" s="46" t="s">
        <v>920</v>
      </c>
      <c r="E123" s="46" t="s">
        <v>1270</v>
      </c>
      <c r="F123" s="46" t="s">
        <v>1206</v>
      </c>
      <c r="G123" s="46" t="s">
        <v>1271</v>
      </c>
    </row>
    <row r="124" spans="1:7" x14ac:dyDescent="0.4">
      <c r="A124" s="46">
        <v>668</v>
      </c>
      <c r="B124" s="46" t="s">
        <v>906</v>
      </c>
      <c r="C124" s="46" t="s">
        <v>971</v>
      </c>
      <c r="D124" s="46" t="s">
        <v>920</v>
      </c>
      <c r="E124" s="46" t="s">
        <v>1272</v>
      </c>
      <c r="F124" s="46" t="s">
        <v>1273</v>
      </c>
      <c r="G124" s="46" t="s">
        <v>1274</v>
      </c>
    </row>
    <row r="125" spans="1:7" x14ac:dyDescent="0.4">
      <c r="A125" s="46">
        <v>667</v>
      </c>
      <c r="B125" s="46" t="s">
        <v>906</v>
      </c>
      <c r="C125" s="46" t="s">
        <v>907</v>
      </c>
      <c r="D125" s="46" t="s">
        <v>920</v>
      </c>
      <c r="E125" s="46" t="s">
        <v>1275</v>
      </c>
      <c r="F125" s="46" t="s">
        <v>1276</v>
      </c>
      <c r="G125" s="46" t="s">
        <v>1277</v>
      </c>
    </row>
    <row r="126" spans="1:7" x14ac:dyDescent="0.4">
      <c r="A126" s="46">
        <v>666</v>
      </c>
      <c r="B126" s="46" t="s">
        <v>906</v>
      </c>
      <c r="C126" s="46" t="s">
        <v>971</v>
      </c>
      <c r="D126" s="46" t="s">
        <v>920</v>
      </c>
      <c r="E126" s="46" t="s">
        <v>1278</v>
      </c>
      <c r="F126" s="46" t="s">
        <v>1279</v>
      </c>
      <c r="G126" s="46" t="s">
        <v>1280</v>
      </c>
    </row>
    <row r="127" spans="1:7" x14ac:dyDescent="0.4">
      <c r="A127" s="46">
        <v>665</v>
      </c>
      <c r="B127" s="46" t="s">
        <v>906</v>
      </c>
      <c r="C127" s="46" t="s">
        <v>971</v>
      </c>
      <c r="D127" s="46" t="s">
        <v>920</v>
      </c>
      <c r="E127" s="46" t="s">
        <v>1281</v>
      </c>
      <c r="F127" s="46" t="s">
        <v>1282</v>
      </c>
      <c r="G127" s="46" t="s">
        <v>1283</v>
      </c>
    </row>
    <row r="128" spans="1:7" x14ac:dyDescent="0.4">
      <c r="A128" s="46">
        <v>664</v>
      </c>
      <c r="B128" s="46" t="s">
        <v>906</v>
      </c>
      <c r="C128" s="46" t="s">
        <v>907</v>
      </c>
      <c r="D128" s="46" t="s">
        <v>908</v>
      </c>
      <c r="E128" s="46" t="s">
        <v>1284</v>
      </c>
      <c r="F128" s="46" t="s">
        <v>1285</v>
      </c>
      <c r="G128" s="46" t="s">
        <v>1286</v>
      </c>
    </row>
    <row r="129" spans="1:7" x14ac:dyDescent="0.4">
      <c r="A129" s="46">
        <v>663</v>
      </c>
      <c r="B129" s="46" t="s">
        <v>906</v>
      </c>
      <c r="C129" s="46" t="s">
        <v>919</v>
      </c>
      <c r="D129" s="46" t="s">
        <v>920</v>
      </c>
      <c r="E129" s="46" t="s">
        <v>1287</v>
      </c>
      <c r="F129" s="46" t="s">
        <v>1288</v>
      </c>
      <c r="G129" s="46" t="s">
        <v>1289</v>
      </c>
    </row>
    <row r="130" spans="1:7" x14ac:dyDescent="0.4">
      <c r="A130" s="46">
        <v>662</v>
      </c>
      <c r="B130" s="46" t="s">
        <v>906</v>
      </c>
      <c r="C130" s="46" t="s">
        <v>971</v>
      </c>
      <c r="D130" s="46" t="s">
        <v>920</v>
      </c>
      <c r="E130" s="46" t="s">
        <v>1290</v>
      </c>
      <c r="F130" s="46" t="s">
        <v>1291</v>
      </c>
      <c r="G130" s="46" t="s">
        <v>1292</v>
      </c>
    </row>
    <row r="131" spans="1:7" x14ac:dyDescent="0.4">
      <c r="A131" s="46">
        <v>661</v>
      </c>
      <c r="B131" s="46" t="s">
        <v>906</v>
      </c>
      <c r="C131" s="46" t="s">
        <v>971</v>
      </c>
      <c r="D131" s="46" t="s">
        <v>920</v>
      </c>
      <c r="E131" s="46" t="s">
        <v>1293</v>
      </c>
      <c r="F131" s="46" t="s">
        <v>1294</v>
      </c>
      <c r="G131" s="46" t="s">
        <v>1295</v>
      </c>
    </row>
    <row r="132" spans="1:7" x14ac:dyDescent="0.4">
      <c r="A132" s="46">
        <v>660</v>
      </c>
      <c r="B132" s="46" t="s">
        <v>906</v>
      </c>
      <c r="C132" s="46" t="s">
        <v>919</v>
      </c>
      <c r="D132" s="46" t="s">
        <v>920</v>
      </c>
      <c r="E132" s="46" t="s">
        <v>1296</v>
      </c>
      <c r="F132" s="46" t="s">
        <v>1297</v>
      </c>
      <c r="G132" s="46" t="s">
        <v>1298</v>
      </c>
    </row>
    <row r="133" spans="1:7" x14ac:dyDescent="0.4">
      <c r="A133" s="46">
        <v>659</v>
      </c>
      <c r="B133" s="46" t="s">
        <v>906</v>
      </c>
      <c r="C133" s="46" t="s">
        <v>971</v>
      </c>
      <c r="D133" s="46" t="s">
        <v>920</v>
      </c>
      <c r="E133" s="46" t="s">
        <v>1299</v>
      </c>
      <c r="F133" s="46" t="s">
        <v>1300</v>
      </c>
      <c r="G133" s="46" t="s">
        <v>1301</v>
      </c>
    </row>
    <row r="134" spans="1:7" x14ac:dyDescent="0.4">
      <c r="A134" s="46">
        <v>658</v>
      </c>
      <c r="B134" s="46" t="s">
        <v>906</v>
      </c>
      <c r="C134" s="46" t="s">
        <v>971</v>
      </c>
      <c r="D134" s="46" t="s">
        <v>920</v>
      </c>
      <c r="E134" s="46" t="s">
        <v>1302</v>
      </c>
      <c r="F134" s="46" t="s">
        <v>1303</v>
      </c>
      <c r="G134" s="46" t="s">
        <v>1304</v>
      </c>
    </row>
    <row r="135" spans="1:7" x14ac:dyDescent="0.4">
      <c r="A135" s="46">
        <v>657</v>
      </c>
      <c r="B135" s="46" t="s">
        <v>906</v>
      </c>
      <c r="C135" s="46" t="s">
        <v>971</v>
      </c>
      <c r="D135" s="46" t="s">
        <v>920</v>
      </c>
      <c r="E135" s="46" t="s">
        <v>1305</v>
      </c>
      <c r="F135" s="46" t="s">
        <v>1250</v>
      </c>
      <c r="G135" s="46" t="s">
        <v>1306</v>
      </c>
    </row>
    <row r="136" spans="1:7" x14ac:dyDescent="0.4">
      <c r="A136" s="46">
        <v>656</v>
      </c>
      <c r="B136" s="46" t="s">
        <v>906</v>
      </c>
      <c r="C136" s="46" t="s">
        <v>971</v>
      </c>
      <c r="D136" s="46" t="s">
        <v>920</v>
      </c>
      <c r="E136" s="46" t="s">
        <v>1307</v>
      </c>
      <c r="F136" s="46" t="s">
        <v>1308</v>
      </c>
      <c r="G136" s="46" t="s">
        <v>1309</v>
      </c>
    </row>
    <row r="137" spans="1:7" x14ac:dyDescent="0.4">
      <c r="A137" s="46">
        <v>655</v>
      </c>
      <c r="B137" s="46" t="s">
        <v>906</v>
      </c>
      <c r="C137" s="46" t="s">
        <v>971</v>
      </c>
      <c r="D137" s="46" t="s">
        <v>920</v>
      </c>
      <c r="E137" s="46" t="s">
        <v>1310</v>
      </c>
      <c r="F137" s="46" t="s">
        <v>1311</v>
      </c>
      <c r="G137" s="46" t="s">
        <v>1312</v>
      </c>
    </row>
    <row r="138" spans="1:7" x14ac:dyDescent="0.4">
      <c r="A138" s="46">
        <v>654</v>
      </c>
      <c r="B138" s="46" t="s">
        <v>906</v>
      </c>
      <c r="C138" s="46" t="s">
        <v>919</v>
      </c>
      <c r="D138" s="46" t="s">
        <v>920</v>
      </c>
      <c r="E138" s="46" t="s">
        <v>1313</v>
      </c>
      <c r="F138" s="46" t="s">
        <v>1314</v>
      </c>
      <c r="G138" s="46" t="s">
        <v>1315</v>
      </c>
    </row>
    <row r="139" spans="1:7" x14ac:dyDescent="0.4">
      <c r="A139" s="46">
        <v>653</v>
      </c>
      <c r="B139" s="46" t="s">
        <v>906</v>
      </c>
      <c r="C139" s="46" t="s">
        <v>971</v>
      </c>
      <c r="D139" s="46" t="s">
        <v>920</v>
      </c>
      <c r="E139" s="46" t="s">
        <v>1316</v>
      </c>
      <c r="F139" s="46" t="s">
        <v>1317</v>
      </c>
      <c r="G139" s="46" t="s">
        <v>1318</v>
      </c>
    </row>
    <row r="140" spans="1:7" x14ac:dyDescent="0.4">
      <c r="A140" s="46">
        <v>652</v>
      </c>
      <c r="B140" s="46" t="s">
        <v>906</v>
      </c>
      <c r="C140" s="46" t="s">
        <v>1003</v>
      </c>
      <c r="D140" s="46" t="s">
        <v>920</v>
      </c>
      <c r="E140" s="46" t="s">
        <v>1319</v>
      </c>
      <c r="F140" s="46" t="s">
        <v>1320</v>
      </c>
      <c r="G140" s="46" t="s">
        <v>1321</v>
      </c>
    </row>
    <row r="141" spans="1:7" x14ac:dyDescent="0.4">
      <c r="A141" s="46">
        <v>651</v>
      </c>
      <c r="B141" s="46" t="s">
        <v>906</v>
      </c>
      <c r="C141" s="46" t="s">
        <v>1003</v>
      </c>
      <c r="D141" s="46" t="s">
        <v>920</v>
      </c>
      <c r="E141" s="46" t="s">
        <v>1322</v>
      </c>
      <c r="F141" s="46" t="s">
        <v>1323</v>
      </c>
      <c r="G141" s="46" t="s">
        <v>1324</v>
      </c>
    </row>
    <row r="142" spans="1:7" x14ac:dyDescent="0.4">
      <c r="A142" s="46">
        <v>650</v>
      </c>
      <c r="B142" s="46" t="s">
        <v>906</v>
      </c>
      <c r="C142" s="46" t="s">
        <v>919</v>
      </c>
      <c r="D142" s="46" t="s">
        <v>920</v>
      </c>
      <c r="E142" s="46" t="s">
        <v>1325</v>
      </c>
      <c r="F142" s="46" t="s">
        <v>1326</v>
      </c>
      <c r="G142" s="46" t="s">
        <v>1327</v>
      </c>
    </row>
    <row r="143" spans="1:7" x14ac:dyDescent="0.4">
      <c r="A143" s="46">
        <v>649</v>
      </c>
      <c r="B143" s="46" t="s">
        <v>906</v>
      </c>
      <c r="C143" s="46" t="s">
        <v>971</v>
      </c>
      <c r="D143" s="46" t="s">
        <v>920</v>
      </c>
      <c r="E143" s="46" t="s">
        <v>1328</v>
      </c>
      <c r="F143" s="46" t="s">
        <v>1323</v>
      </c>
      <c r="G143" s="46" t="s">
        <v>1329</v>
      </c>
    </row>
    <row r="144" spans="1:7" x14ac:dyDescent="0.4">
      <c r="A144" s="46">
        <v>648</v>
      </c>
      <c r="B144" s="46" t="s">
        <v>906</v>
      </c>
      <c r="C144" s="46" t="s">
        <v>971</v>
      </c>
      <c r="D144" s="46" t="s">
        <v>920</v>
      </c>
      <c r="E144" s="46" t="s">
        <v>1330</v>
      </c>
      <c r="F144" s="46" t="s">
        <v>1331</v>
      </c>
      <c r="G144" s="46" t="s">
        <v>1332</v>
      </c>
    </row>
    <row r="145" spans="1:7" x14ac:dyDescent="0.4">
      <c r="A145" s="46">
        <v>647</v>
      </c>
      <c r="B145" s="46" t="s">
        <v>906</v>
      </c>
      <c r="C145" s="46" t="s">
        <v>971</v>
      </c>
      <c r="D145" s="46" t="s">
        <v>920</v>
      </c>
      <c r="E145" s="46" t="s">
        <v>1333</v>
      </c>
      <c r="F145" s="46" t="s">
        <v>1334</v>
      </c>
      <c r="G145" s="46" t="s">
        <v>1335</v>
      </c>
    </row>
    <row r="146" spans="1:7" x14ac:dyDescent="0.4">
      <c r="A146" s="46">
        <v>646</v>
      </c>
      <c r="B146" s="46" t="s">
        <v>906</v>
      </c>
      <c r="C146" s="46" t="s">
        <v>907</v>
      </c>
      <c r="D146" s="46" t="s">
        <v>908</v>
      </c>
      <c r="E146" s="46" t="s">
        <v>1336</v>
      </c>
      <c r="F146" s="46" t="s">
        <v>1337</v>
      </c>
      <c r="G146" s="46" t="s">
        <v>1338</v>
      </c>
    </row>
    <row r="147" spans="1:7" x14ac:dyDescent="0.4">
      <c r="A147" s="46">
        <v>645</v>
      </c>
      <c r="B147" s="46" t="s">
        <v>906</v>
      </c>
      <c r="C147" s="46" t="s">
        <v>907</v>
      </c>
      <c r="D147" s="46" t="s">
        <v>908</v>
      </c>
      <c r="E147" s="46" t="s">
        <v>1339</v>
      </c>
      <c r="F147" s="46" t="s">
        <v>1340</v>
      </c>
      <c r="G147" s="46" t="s">
        <v>1341</v>
      </c>
    </row>
    <row r="148" spans="1:7" x14ac:dyDescent="0.4">
      <c r="A148" s="46">
        <v>644</v>
      </c>
      <c r="B148" s="46" t="s">
        <v>906</v>
      </c>
      <c r="C148" s="46" t="s">
        <v>919</v>
      </c>
      <c r="D148" s="46" t="s">
        <v>908</v>
      </c>
      <c r="E148" s="46" t="s">
        <v>1342</v>
      </c>
      <c r="F148" s="46" t="s">
        <v>1340</v>
      </c>
      <c r="G148" s="46" t="s">
        <v>1343</v>
      </c>
    </row>
    <row r="149" spans="1:7" x14ac:dyDescent="0.4">
      <c r="A149" s="46">
        <v>643</v>
      </c>
      <c r="B149" s="46" t="s">
        <v>906</v>
      </c>
      <c r="C149" s="46" t="s">
        <v>919</v>
      </c>
      <c r="D149" s="46" t="s">
        <v>920</v>
      </c>
      <c r="E149" s="46" t="s">
        <v>1344</v>
      </c>
      <c r="F149" s="46" t="s">
        <v>1345</v>
      </c>
      <c r="G149" s="46" t="s">
        <v>1346</v>
      </c>
    </row>
    <row r="150" spans="1:7" x14ac:dyDescent="0.4">
      <c r="A150" s="46">
        <v>642</v>
      </c>
      <c r="B150" s="46" t="s">
        <v>906</v>
      </c>
      <c r="C150" s="46" t="s">
        <v>1003</v>
      </c>
      <c r="D150" s="46" t="s">
        <v>920</v>
      </c>
      <c r="E150" s="46" t="s">
        <v>1347</v>
      </c>
      <c r="F150" s="46" t="s">
        <v>1348</v>
      </c>
      <c r="G150" s="46" t="s">
        <v>1349</v>
      </c>
    </row>
    <row r="151" spans="1:7" x14ac:dyDescent="0.4">
      <c r="A151" s="46">
        <v>641</v>
      </c>
      <c r="B151" s="46" t="s">
        <v>906</v>
      </c>
      <c r="C151" s="46" t="s">
        <v>971</v>
      </c>
      <c r="D151" s="46" t="s">
        <v>920</v>
      </c>
      <c r="E151" s="46" t="s">
        <v>1350</v>
      </c>
      <c r="F151" s="46" t="s">
        <v>1351</v>
      </c>
      <c r="G151" s="46" t="s">
        <v>1352</v>
      </c>
    </row>
    <row r="152" spans="1:7" x14ac:dyDescent="0.4">
      <c r="A152" s="46">
        <v>640</v>
      </c>
      <c r="B152" s="46" t="s">
        <v>906</v>
      </c>
      <c r="C152" s="46" t="s">
        <v>971</v>
      </c>
      <c r="D152" s="46" t="s">
        <v>920</v>
      </c>
      <c r="E152" s="46" t="s">
        <v>1353</v>
      </c>
      <c r="F152" s="46" t="s">
        <v>1354</v>
      </c>
      <c r="G152" s="46" t="s">
        <v>1355</v>
      </c>
    </row>
    <row r="153" spans="1:7" x14ac:dyDescent="0.4">
      <c r="A153" s="46">
        <v>639</v>
      </c>
      <c r="B153" s="46" t="s">
        <v>906</v>
      </c>
      <c r="C153" s="46" t="s">
        <v>919</v>
      </c>
      <c r="D153" s="46" t="s">
        <v>920</v>
      </c>
      <c r="E153" s="46" t="s">
        <v>1356</v>
      </c>
      <c r="F153" s="46" t="s">
        <v>1357</v>
      </c>
      <c r="G153" s="46" t="s">
        <v>1358</v>
      </c>
    </row>
    <row r="154" spans="1:7" x14ac:dyDescent="0.4">
      <c r="A154" s="46">
        <v>638</v>
      </c>
      <c r="B154" s="46" t="s">
        <v>906</v>
      </c>
      <c r="C154" s="46" t="s">
        <v>971</v>
      </c>
      <c r="D154" s="46" t="s">
        <v>920</v>
      </c>
      <c r="E154" s="46" t="s">
        <v>1359</v>
      </c>
      <c r="F154" s="46" t="s">
        <v>1360</v>
      </c>
      <c r="G154" s="46" t="s">
        <v>1361</v>
      </c>
    </row>
    <row r="155" spans="1:7" x14ac:dyDescent="0.4">
      <c r="A155" s="46">
        <v>637</v>
      </c>
      <c r="B155" s="46" t="s">
        <v>906</v>
      </c>
      <c r="C155" s="46" t="s">
        <v>971</v>
      </c>
      <c r="D155" s="46" t="s">
        <v>920</v>
      </c>
      <c r="E155" s="46" t="s">
        <v>1362</v>
      </c>
      <c r="F155" s="46" t="s">
        <v>1363</v>
      </c>
      <c r="G155" s="46" t="s">
        <v>1364</v>
      </c>
    </row>
    <row r="156" spans="1:7" x14ac:dyDescent="0.4">
      <c r="A156" s="46">
        <v>636</v>
      </c>
      <c r="B156" s="46" t="s">
        <v>906</v>
      </c>
      <c r="C156" s="46" t="s">
        <v>919</v>
      </c>
      <c r="D156" s="46" t="s">
        <v>908</v>
      </c>
      <c r="E156" s="46" t="s">
        <v>1365</v>
      </c>
      <c r="F156" s="46" t="s">
        <v>1366</v>
      </c>
      <c r="G156" s="46" t="s">
        <v>1367</v>
      </c>
    </row>
    <row r="157" spans="1:7" x14ac:dyDescent="0.4">
      <c r="A157" s="46">
        <v>635</v>
      </c>
      <c r="B157" s="46" t="s">
        <v>906</v>
      </c>
      <c r="C157" s="46" t="s">
        <v>971</v>
      </c>
      <c r="D157" s="46" t="s">
        <v>920</v>
      </c>
      <c r="E157" s="46" t="s">
        <v>1368</v>
      </c>
      <c r="F157" s="46" t="s">
        <v>1369</v>
      </c>
      <c r="G157" s="46" t="s">
        <v>1370</v>
      </c>
    </row>
    <row r="158" spans="1:7" x14ac:dyDescent="0.4">
      <c r="A158" s="46">
        <v>634</v>
      </c>
      <c r="B158" s="46" t="s">
        <v>906</v>
      </c>
      <c r="C158" s="46" t="s">
        <v>971</v>
      </c>
      <c r="D158" s="46" t="s">
        <v>920</v>
      </c>
      <c r="E158" s="46" t="s">
        <v>1371</v>
      </c>
      <c r="F158" s="46" t="s">
        <v>1372</v>
      </c>
      <c r="G158" s="46" t="s">
        <v>1373</v>
      </c>
    </row>
    <row r="159" spans="1:7" x14ac:dyDescent="0.4">
      <c r="A159" s="46">
        <v>633</v>
      </c>
      <c r="B159" s="46" t="s">
        <v>906</v>
      </c>
      <c r="C159" s="46" t="s">
        <v>919</v>
      </c>
      <c r="D159" s="46" t="s">
        <v>920</v>
      </c>
      <c r="E159" s="46" t="s">
        <v>1374</v>
      </c>
      <c r="F159" s="46" t="s">
        <v>1209</v>
      </c>
      <c r="G159" s="46" t="s">
        <v>1375</v>
      </c>
    </row>
    <row r="160" spans="1:7" x14ac:dyDescent="0.4">
      <c r="A160" s="46">
        <v>632</v>
      </c>
      <c r="B160" s="46" t="s">
        <v>906</v>
      </c>
      <c r="C160" s="46" t="s">
        <v>971</v>
      </c>
      <c r="D160" s="46" t="s">
        <v>920</v>
      </c>
      <c r="E160" s="46" t="s">
        <v>1376</v>
      </c>
      <c r="F160" s="46" t="s">
        <v>1377</v>
      </c>
      <c r="G160" s="46" t="s">
        <v>1378</v>
      </c>
    </row>
    <row r="161" spans="1:7" x14ac:dyDescent="0.4">
      <c r="A161" s="46">
        <v>631</v>
      </c>
      <c r="B161" s="46" t="s">
        <v>906</v>
      </c>
      <c r="C161" s="46" t="s">
        <v>907</v>
      </c>
      <c r="D161" s="46" t="s">
        <v>920</v>
      </c>
      <c r="E161" s="46" t="s">
        <v>1379</v>
      </c>
      <c r="F161" s="46" t="s">
        <v>1380</v>
      </c>
      <c r="G161" s="46" t="s">
        <v>1381</v>
      </c>
    </row>
    <row r="162" spans="1:7" x14ac:dyDescent="0.4">
      <c r="A162" s="46">
        <v>630</v>
      </c>
      <c r="B162" s="46" t="s">
        <v>906</v>
      </c>
      <c r="C162" s="46" t="s">
        <v>907</v>
      </c>
      <c r="D162" s="46" t="s">
        <v>908</v>
      </c>
      <c r="E162" s="46" t="s">
        <v>1382</v>
      </c>
      <c r="F162" s="46" t="s">
        <v>1383</v>
      </c>
      <c r="G162" s="46" t="s">
        <v>1384</v>
      </c>
    </row>
    <row r="163" spans="1:7" x14ac:dyDescent="0.4">
      <c r="A163" s="46">
        <v>629</v>
      </c>
      <c r="B163" s="46" t="s">
        <v>1385</v>
      </c>
      <c r="C163" s="46" t="s">
        <v>919</v>
      </c>
      <c r="D163" s="46" t="s">
        <v>920</v>
      </c>
      <c r="E163" s="46" t="s">
        <v>1386</v>
      </c>
      <c r="F163" s="46" t="s">
        <v>1387</v>
      </c>
      <c r="G163" s="46" t="s">
        <v>1388</v>
      </c>
    </row>
    <row r="164" spans="1:7" x14ac:dyDescent="0.4">
      <c r="A164" s="46">
        <v>628</v>
      </c>
      <c r="B164" s="46" t="s">
        <v>1385</v>
      </c>
      <c r="C164" s="46" t="s">
        <v>971</v>
      </c>
      <c r="D164" s="46" t="s">
        <v>920</v>
      </c>
      <c r="E164" s="46" t="s">
        <v>1389</v>
      </c>
      <c r="F164" s="46" t="s">
        <v>1390</v>
      </c>
      <c r="G164" s="46" t="s">
        <v>1391</v>
      </c>
    </row>
    <row r="165" spans="1:7" x14ac:dyDescent="0.4">
      <c r="A165" s="46">
        <v>627</v>
      </c>
      <c r="B165" s="46" t="s">
        <v>1385</v>
      </c>
      <c r="C165" s="46" t="s">
        <v>919</v>
      </c>
      <c r="D165" s="46" t="s">
        <v>920</v>
      </c>
      <c r="E165" s="46" t="s">
        <v>1392</v>
      </c>
      <c r="F165" s="46" t="s">
        <v>1393</v>
      </c>
      <c r="G165" s="46" t="s">
        <v>1394</v>
      </c>
    </row>
    <row r="166" spans="1:7" x14ac:dyDescent="0.4">
      <c r="A166" s="46">
        <v>626</v>
      </c>
      <c r="B166" s="46" t="s">
        <v>1385</v>
      </c>
      <c r="C166" s="46" t="s">
        <v>971</v>
      </c>
      <c r="D166" s="46" t="s">
        <v>920</v>
      </c>
      <c r="E166" s="46" t="s">
        <v>1395</v>
      </c>
      <c r="F166" s="46" t="s">
        <v>1396</v>
      </c>
      <c r="G166" s="46" t="s">
        <v>1397</v>
      </c>
    </row>
    <row r="167" spans="1:7" x14ac:dyDescent="0.4">
      <c r="A167" s="46">
        <v>625</v>
      </c>
      <c r="B167" s="46" t="s">
        <v>1385</v>
      </c>
      <c r="C167" s="46" t="s">
        <v>912</v>
      </c>
      <c r="D167" s="46" t="s">
        <v>920</v>
      </c>
      <c r="E167" s="46" t="s">
        <v>1398</v>
      </c>
      <c r="F167" s="46" t="s">
        <v>1399</v>
      </c>
      <c r="G167" s="46" t="s">
        <v>1400</v>
      </c>
    </row>
    <row r="168" spans="1:7" x14ac:dyDescent="0.4">
      <c r="A168" s="46">
        <v>624</v>
      </c>
      <c r="B168" s="46" t="s">
        <v>1385</v>
      </c>
      <c r="C168" s="46" t="s">
        <v>907</v>
      </c>
      <c r="D168" s="46" t="s">
        <v>908</v>
      </c>
      <c r="E168" s="46" t="s">
        <v>1401</v>
      </c>
      <c r="F168" s="46" t="s">
        <v>1402</v>
      </c>
      <c r="G168" s="46" t="s">
        <v>1403</v>
      </c>
    </row>
    <row r="169" spans="1:7" x14ac:dyDescent="0.4">
      <c r="A169" s="46">
        <v>623</v>
      </c>
      <c r="B169" s="46" t="s">
        <v>1385</v>
      </c>
      <c r="C169" s="46" t="s">
        <v>919</v>
      </c>
      <c r="D169" s="46" t="s">
        <v>920</v>
      </c>
      <c r="E169" s="46" t="s">
        <v>1404</v>
      </c>
      <c r="F169" s="46" t="s">
        <v>1405</v>
      </c>
      <c r="G169" s="46" t="s">
        <v>1406</v>
      </c>
    </row>
    <row r="170" spans="1:7" x14ac:dyDescent="0.4">
      <c r="A170" s="46">
        <v>622</v>
      </c>
      <c r="B170" s="46" t="s">
        <v>1385</v>
      </c>
      <c r="C170" s="46" t="s">
        <v>971</v>
      </c>
      <c r="D170" s="46" t="s">
        <v>920</v>
      </c>
      <c r="E170" s="46" t="s">
        <v>1407</v>
      </c>
      <c r="F170" s="46" t="s">
        <v>1408</v>
      </c>
      <c r="G170" s="46" t="s">
        <v>1409</v>
      </c>
    </row>
    <row r="171" spans="1:7" x14ac:dyDescent="0.4">
      <c r="A171" s="46">
        <v>621</v>
      </c>
      <c r="B171" s="46" t="s">
        <v>1385</v>
      </c>
      <c r="C171" s="46" t="s">
        <v>971</v>
      </c>
      <c r="D171" s="46" t="s">
        <v>920</v>
      </c>
      <c r="E171" s="46" t="s">
        <v>1410</v>
      </c>
      <c r="F171" s="46" t="s">
        <v>1411</v>
      </c>
      <c r="G171" s="46" t="s">
        <v>1412</v>
      </c>
    </row>
    <row r="172" spans="1:7" x14ac:dyDescent="0.4">
      <c r="A172" s="46">
        <v>620</v>
      </c>
      <c r="B172" s="46" t="s">
        <v>1385</v>
      </c>
      <c r="C172" s="46" t="s">
        <v>907</v>
      </c>
      <c r="D172" s="46" t="s">
        <v>920</v>
      </c>
      <c r="E172" s="46" t="s">
        <v>1413</v>
      </c>
      <c r="F172" s="46" t="s">
        <v>1414</v>
      </c>
      <c r="G172" s="46" t="s">
        <v>1415</v>
      </c>
    </row>
    <row r="173" spans="1:7" x14ac:dyDescent="0.4">
      <c r="A173" s="46">
        <v>619</v>
      </c>
      <c r="B173" s="46" t="s">
        <v>1385</v>
      </c>
      <c r="C173" s="46" t="s">
        <v>919</v>
      </c>
      <c r="D173" s="46" t="s">
        <v>920</v>
      </c>
      <c r="E173" s="46" t="s">
        <v>1416</v>
      </c>
      <c r="F173" s="46" t="s">
        <v>1414</v>
      </c>
      <c r="G173" s="46" t="s">
        <v>1415</v>
      </c>
    </row>
    <row r="174" spans="1:7" x14ac:dyDescent="0.4">
      <c r="A174" s="46">
        <v>618</v>
      </c>
      <c r="B174" s="46" t="s">
        <v>1385</v>
      </c>
      <c r="C174" s="46" t="s">
        <v>971</v>
      </c>
      <c r="D174" s="46" t="s">
        <v>920</v>
      </c>
      <c r="E174" s="46" t="s">
        <v>1417</v>
      </c>
      <c r="F174" s="46" t="s">
        <v>1418</v>
      </c>
      <c r="G174" s="46" t="s">
        <v>1419</v>
      </c>
    </row>
    <row r="175" spans="1:7" x14ac:dyDescent="0.4">
      <c r="A175" s="46">
        <v>617</v>
      </c>
      <c r="B175" s="46" t="s">
        <v>1385</v>
      </c>
      <c r="C175" s="46" t="s">
        <v>971</v>
      </c>
      <c r="D175" s="46" t="s">
        <v>920</v>
      </c>
      <c r="E175" s="46" t="s">
        <v>1420</v>
      </c>
      <c r="F175" s="46" t="s">
        <v>1421</v>
      </c>
      <c r="G175" s="46" t="s">
        <v>1422</v>
      </c>
    </row>
    <row r="176" spans="1:7" x14ac:dyDescent="0.4">
      <c r="A176" s="46">
        <v>616</v>
      </c>
      <c r="B176" s="46" t="s">
        <v>1385</v>
      </c>
      <c r="C176" s="46" t="s">
        <v>919</v>
      </c>
      <c r="D176" s="46" t="s">
        <v>920</v>
      </c>
      <c r="E176" s="46" t="s">
        <v>1423</v>
      </c>
      <c r="F176" s="46" t="s">
        <v>1424</v>
      </c>
      <c r="G176" s="46" t="s">
        <v>1425</v>
      </c>
    </row>
    <row r="177" spans="1:7" x14ac:dyDescent="0.4">
      <c r="A177" s="46">
        <v>615</v>
      </c>
      <c r="B177" s="46" t="s">
        <v>1385</v>
      </c>
      <c r="C177" s="46" t="s">
        <v>971</v>
      </c>
      <c r="D177" s="46" t="s">
        <v>920</v>
      </c>
      <c r="E177" s="46" t="s">
        <v>1426</v>
      </c>
      <c r="F177" s="46" t="s">
        <v>1427</v>
      </c>
      <c r="G177" s="46" t="s">
        <v>1428</v>
      </c>
    </row>
    <row r="178" spans="1:7" x14ac:dyDescent="0.4">
      <c r="A178" s="46">
        <v>614</v>
      </c>
      <c r="B178" s="46" t="s">
        <v>1385</v>
      </c>
      <c r="C178" s="46" t="s">
        <v>907</v>
      </c>
      <c r="D178" s="46" t="s">
        <v>920</v>
      </c>
      <c r="E178" s="46" t="s">
        <v>1429</v>
      </c>
      <c r="F178" s="46" t="s">
        <v>1430</v>
      </c>
      <c r="G178" s="46" t="s">
        <v>1431</v>
      </c>
    </row>
    <row r="179" spans="1:7" x14ac:dyDescent="0.4">
      <c r="A179" s="46">
        <v>613</v>
      </c>
      <c r="B179" s="46" t="s">
        <v>1385</v>
      </c>
      <c r="C179" s="46" t="s">
        <v>919</v>
      </c>
      <c r="D179" s="46" t="s">
        <v>920</v>
      </c>
      <c r="E179" s="46" t="s">
        <v>1432</v>
      </c>
      <c r="F179" s="46" t="s">
        <v>1433</v>
      </c>
      <c r="G179" s="46" t="s">
        <v>1434</v>
      </c>
    </row>
    <row r="180" spans="1:7" x14ac:dyDescent="0.4">
      <c r="A180" s="46">
        <v>612</v>
      </c>
      <c r="B180" s="46" t="s">
        <v>1385</v>
      </c>
      <c r="C180" s="46" t="s">
        <v>971</v>
      </c>
      <c r="D180" s="46" t="s">
        <v>920</v>
      </c>
      <c r="E180" s="46" t="s">
        <v>1435</v>
      </c>
      <c r="F180" s="46" t="s">
        <v>1436</v>
      </c>
      <c r="G180" s="46" t="s">
        <v>1437</v>
      </c>
    </row>
    <row r="181" spans="1:7" x14ac:dyDescent="0.4">
      <c r="A181" s="46">
        <v>611</v>
      </c>
      <c r="B181" s="46" t="s">
        <v>1385</v>
      </c>
      <c r="C181" s="46" t="s">
        <v>1003</v>
      </c>
      <c r="D181" s="46" t="s">
        <v>920</v>
      </c>
      <c r="E181" s="46" t="s">
        <v>1438</v>
      </c>
      <c r="F181" s="46" t="s">
        <v>1439</v>
      </c>
      <c r="G181" s="46" t="s">
        <v>1440</v>
      </c>
    </row>
    <row r="182" spans="1:7" x14ac:dyDescent="0.4">
      <c r="A182" s="46">
        <v>610</v>
      </c>
      <c r="B182" s="46" t="s">
        <v>1385</v>
      </c>
      <c r="C182" s="46" t="s">
        <v>907</v>
      </c>
      <c r="D182" s="46" t="s">
        <v>920</v>
      </c>
      <c r="E182" s="46" t="s">
        <v>1441</v>
      </c>
      <c r="F182" s="46" t="s">
        <v>1442</v>
      </c>
      <c r="G182" s="46" t="s">
        <v>1443</v>
      </c>
    </row>
    <row r="183" spans="1:7" x14ac:dyDescent="0.4">
      <c r="A183" s="46">
        <v>609</v>
      </c>
      <c r="B183" s="46" t="s">
        <v>1385</v>
      </c>
      <c r="C183" s="46" t="s">
        <v>919</v>
      </c>
      <c r="D183" s="46" t="s">
        <v>920</v>
      </c>
      <c r="E183" s="46" t="s">
        <v>1444</v>
      </c>
      <c r="F183" s="46" t="s">
        <v>1445</v>
      </c>
      <c r="G183" s="46" t="s">
        <v>1446</v>
      </c>
    </row>
    <row r="184" spans="1:7" x14ac:dyDescent="0.4">
      <c r="A184" s="46">
        <v>608</v>
      </c>
      <c r="B184" s="46" t="s">
        <v>1385</v>
      </c>
      <c r="C184" s="46" t="s">
        <v>971</v>
      </c>
      <c r="D184" s="46" t="s">
        <v>920</v>
      </c>
      <c r="E184" s="46" t="s">
        <v>1447</v>
      </c>
      <c r="F184" s="46" t="s">
        <v>1448</v>
      </c>
      <c r="G184" s="46" t="s">
        <v>1449</v>
      </c>
    </row>
    <row r="185" spans="1:7" x14ac:dyDescent="0.4">
      <c r="A185" s="46">
        <v>607</v>
      </c>
      <c r="B185" s="46" t="s">
        <v>1385</v>
      </c>
      <c r="C185" s="46" t="s">
        <v>907</v>
      </c>
      <c r="D185" s="46" t="s">
        <v>908</v>
      </c>
      <c r="E185" s="46" t="s">
        <v>1450</v>
      </c>
      <c r="F185" s="46" t="s">
        <v>1451</v>
      </c>
      <c r="G185" s="46" t="s">
        <v>1452</v>
      </c>
    </row>
    <row r="186" spans="1:7" x14ac:dyDescent="0.4">
      <c r="A186" s="46">
        <v>606</v>
      </c>
      <c r="B186" s="46" t="s">
        <v>1453</v>
      </c>
      <c r="C186" s="46" t="s">
        <v>971</v>
      </c>
      <c r="D186" s="46" t="s">
        <v>920</v>
      </c>
      <c r="E186" s="46" t="s">
        <v>1454</v>
      </c>
      <c r="F186" s="46" t="s">
        <v>1455</v>
      </c>
      <c r="G186" s="46" t="s">
        <v>1456</v>
      </c>
    </row>
    <row r="187" spans="1:7" x14ac:dyDescent="0.4">
      <c r="A187" s="46">
        <v>605</v>
      </c>
      <c r="B187" s="46" t="s">
        <v>1453</v>
      </c>
      <c r="C187" s="46" t="s">
        <v>919</v>
      </c>
      <c r="D187" s="46" t="s">
        <v>920</v>
      </c>
      <c r="E187" s="46" t="s">
        <v>1457</v>
      </c>
      <c r="F187" s="46" t="s">
        <v>1458</v>
      </c>
      <c r="G187" s="46" t="s">
        <v>1459</v>
      </c>
    </row>
    <row r="188" spans="1:7" x14ac:dyDescent="0.4">
      <c r="A188" s="46">
        <v>604</v>
      </c>
      <c r="B188" s="46" t="s">
        <v>1453</v>
      </c>
      <c r="C188" s="46" t="s">
        <v>971</v>
      </c>
      <c r="D188" s="46" t="s">
        <v>920</v>
      </c>
      <c r="E188" s="46" t="s">
        <v>1460</v>
      </c>
      <c r="F188" s="46" t="s">
        <v>1461</v>
      </c>
      <c r="G188" s="46" t="s">
        <v>1462</v>
      </c>
    </row>
    <row r="189" spans="1:7" x14ac:dyDescent="0.4">
      <c r="A189" s="46">
        <v>603</v>
      </c>
      <c r="B189" s="46" t="s">
        <v>1453</v>
      </c>
      <c r="C189" s="46" t="s">
        <v>971</v>
      </c>
      <c r="D189" s="46" t="s">
        <v>920</v>
      </c>
      <c r="E189" s="46" t="s">
        <v>1463</v>
      </c>
      <c r="F189" s="46" t="s">
        <v>1464</v>
      </c>
      <c r="G189" s="46" t="s">
        <v>1465</v>
      </c>
    </row>
    <row r="190" spans="1:7" x14ac:dyDescent="0.4">
      <c r="A190" s="46">
        <v>602</v>
      </c>
      <c r="B190" s="46" t="s">
        <v>1453</v>
      </c>
      <c r="C190" s="46" t="s">
        <v>971</v>
      </c>
      <c r="D190" s="46" t="s">
        <v>920</v>
      </c>
      <c r="E190" s="46" t="s">
        <v>1466</v>
      </c>
      <c r="F190" s="46" t="s">
        <v>1467</v>
      </c>
      <c r="G190" s="46" t="s">
        <v>1468</v>
      </c>
    </row>
    <row r="191" spans="1:7" x14ac:dyDescent="0.4">
      <c r="A191" s="46">
        <v>601</v>
      </c>
      <c r="B191" s="46" t="s">
        <v>1453</v>
      </c>
      <c r="C191" s="46" t="s">
        <v>971</v>
      </c>
      <c r="D191" s="46" t="s">
        <v>920</v>
      </c>
      <c r="E191" s="46" t="s">
        <v>1469</v>
      </c>
      <c r="F191" s="46" t="s">
        <v>1470</v>
      </c>
      <c r="G191" s="46" t="s">
        <v>1471</v>
      </c>
    </row>
    <row r="192" spans="1:7" x14ac:dyDescent="0.4">
      <c r="A192" s="46">
        <v>600</v>
      </c>
      <c r="B192" s="46" t="s">
        <v>1453</v>
      </c>
      <c r="C192" s="46" t="s">
        <v>919</v>
      </c>
      <c r="D192" s="46" t="s">
        <v>920</v>
      </c>
      <c r="E192" s="46" t="s">
        <v>1472</v>
      </c>
      <c r="F192" s="46" t="s">
        <v>1473</v>
      </c>
      <c r="G192" s="46" t="s">
        <v>1474</v>
      </c>
    </row>
    <row r="193" spans="1:7" x14ac:dyDescent="0.4">
      <c r="A193" s="46">
        <v>599</v>
      </c>
      <c r="B193" s="46" t="s">
        <v>1453</v>
      </c>
      <c r="C193" s="46" t="s">
        <v>971</v>
      </c>
      <c r="D193" s="46" t="s">
        <v>920</v>
      </c>
      <c r="E193" s="46" t="s">
        <v>1475</v>
      </c>
      <c r="F193" s="46" t="s">
        <v>1476</v>
      </c>
      <c r="G193" s="46" t="s">
        <v>1477</v>
      </c>
    </row>
    <row r="194" spans="1:7" x14ac:dyDescent="0.4">
      <c r="A194" s="46">
        <v>598</v>
      </c>
      <c r="B194" s="46" t="s">
        <v>1453</v>
      </c>
      <c r="C194" s="46" t="s">
        <v>919</v>
      </c>
      <c r="D194" s="46" t="s">
        <v>920</v>
      </c>
      <c r="E194" s="46" t="s">
        <v>1478</v>
      </c>
      <c r="F194" s="46" t="s">
        <v>1479</v>
      </c>
      <c r="G194" s="46" t="s">
        <v>1480</v>
      </c>
    </row>
    <row r="195" spans="1:7" x14ac:dyDescent="0.4">
      <c r="A195" s="46">
        <v>597</v>
      </c>
      <c r="B195" s="46" t="s">
        <v>1453</v>
      </c>
      <c r="C195" s="46" t="s">
        <v>919</v>
      </c>
      <c r="D195" s="46" t="s">
        <v>920</v>
      </c>
      <c r="E195" s="46" t="s">
        <v>1481</v>
      </c>
      <c r="F195" s="46" t="s">
        <v>1482</v>
      </c>
      <c r="G195" s="46" t="s">
        <v>1483</v>
      </c>
    </row>
    <row r="196" spans="1:7" x14ac:dyDescent="0.4">
      <c r="A196" s="46">
        <v>596</v>
      </c>
      <c r="B196" s="46" t="s">
        <v>1453</v>
      </c>
      <c r="C196" s="46" t="s">
        <v>971</v>
      </c>
      <c r="D196" s="46" t="s">
        <v>920</v>
      </c>
      <c r="E196" s="46" t="s">
        <v>1484</v>
      </c>
      <c r="F196" s="46" t="s">
        <v>1485</v>
      </c>
      <c r="G196" s="46" t="s">
        <v>1486</v>
      </c>
    </row>
    <row r="197" spans="1:7" x14ac:dyDescent="0.4">
      <c r="A197" s="46">
        <v>595</v>
      </c>
      <c r="B197" s="46" t="s">
        <v>1453</v>
      </c>
      <c r="C197" s="46" t="s">
        <v>971</v>
      </c>
      <c r="D197" s="46" t="s">
        <v>920</v>
      </c>
      <c r="E197" s="46" t="s">
        <v>1487</v>
      </c>
      <c r="F197" s="46" t="s">
        <v>1488</v>
      </c>
      <c r="G197" s="46" t="s">
        <v>1489</v>
      </c>
    </row>
    <row r="198" spans="1:7" x14ac:dyDescent="0.4">
      <c r="A198" s="46">
        <v>594</v>
      </c>
      <c r="B198" s="46" t="s">
        <v>1453</v>
      </c>
      <c r="C198" s="46" t="s">
        <v>919</v>
      </c>
      <c r="D198" s="46" t="s">
        <v>920</v>
      </c>
      <c r="E198" s="46" t="s">
        <v>1490</v>
      </c>
      <c r="F198" s="46" t="s">
        <v>1491</v>
      </c>
      <c r="G198" s="46" t="s">
        <v>1492</v>
      </c>
    </row>
    <row r="199" spans="1:7" x14ac:dyDescent="0.4">
      <c r="A199" s="46">
        <v>593</v>
      </c>
      <c r="B199" s="46" t="s">
        <v>1453</v>
      </c>
      <c r="C199" s="46" t="s">
        <v>971</v>
      </c>
      <c r="D199" s="46" t="s">
        <v>920</v>
      </c>
      <c r="E199" s="46" t="s">
        <v>1493</v>
      </c>
      <c r="F199" s="46" t="s">
        <v>1494</v>
      </c>
      <c r="G199" s="46" t="s">
        <v>1495</v>
      </c>
    </row>
    <row r="200" spans="1:7" x14ac:dyDescent="0.4">
      <c r="A200" s="46">
        <v>592</v>
      </c>
      <c r="B200" s="46" t="s">
        <v>1453</v>
      </c>
      <c r="C200" s="46" t="s">
        <v>971</v>
      </c>
      <c r="D200" s="46" t="s">
        <v>920</v>
      </c>
      <c r="E200" s="46" t="s">
        <v>1496</v>
      </c>
      <c r="F200" s="46" t="s">
        <v>1497</v>
      </c>
      <c r="G200" s="46" t="s">
        <v>1498</v>
      </c>
    </row>
    <row r="201" spans="1:7" x14ac:dyDescent="0.4">
      <c r="A201" s="46">
        <v>591</v>
      </c>
      <c r="B201" s="46" t="s">
        <v>1453</v>
      </c>
      <c r="C201" s="46" t="s">
        <v>907</v>
      </c>
      <c r="D201" s="46" t="s">
        <v>920</v>
      </c>
      <c r="E201" s="46" t="s">
        <v>1499</v>
      </c>
      <c r="F201" s="46" t="s">
        <v>1500</v>
      </c>
      <c r="G201" s="46" t="s">
        <v>1501</v>
      </c>
    </row>
    <row r="202" spans="1:7" x14ac:dyDescent="0.4">
      <c r="A202" s="46">
        <v>590</v>
      </c>
      <c r="B202" s="46" t="s">
        <v>1453</v>
      </c>
      <c r="C202" s="46" t="s">
        <v>971</v>
      </c>
      <c r="D202" s="46" t="s">
        <v>920</v>
      </c>
      <c r="E202" s="46" t="s">
        <v>1502</v>
      </c>
      <c r="F202" s="46" t="s">
        <v>1503</v>
      </c>
      <c r="G202" s="46" t="s">
        <v>1504</v>
      </c>
    </row>
    <row r="203" spans="1:7" x14ac:dyDescent="0.4">
      <c r="A203" s="46">
        <v>589</v>
      </c>
      <c r="B203" s="46" t="s">
        <v>1453</v>
      </c>
      <c r="C203" s="46" t="s">
        <v>919</v>
      </c>
      <c r="D203" s="46" t="s">
        <v>920</v>
      </c>
      <c r="E203" s="46" t="s">
        <v>1505</v>
      </c>
      <c r="F203" s="46" t="s">
        <v>1506</v>
      </c>
      <c r="G203" s="46" t="s">
        <v>1507</v>
      </c>
    </row>
    <row r="204" spans="1:7" x14ac:dyDescent="0.4">
      <c r="A204" s="46">
        <v>588</v>
      </c>
      <c r="B204" s="46" t="s">
        <v>1453</v>
      </c>
      <c r="C204" s="46" t="s">
        <v>1003</v>
      </c>
      <c r="D204" s="46" t="s">
        <v>920</v>
      </c>
      <c r="E204" s="46" t="s">
        <v>1508</v>
      </c>
      <c r="F204" s="46" t="s">
        <v>1509</v>
      </c>
      <c r="G204" s="46" t="s">
        <v>1510</v>
      </c>
    </row>
    <row r="205" spans="1:7" x14ac:dyDescent="0.4">
      <c r="A205" s="46">
        <v>587</v>
      </c>
      <c r="B205" s="46" t="s">
        <v>1453</v>
      </c>
      <c r="C205" s="46" t="s">
        <v>971</v>
      </c>
      <c r="D205" s="46" t="s">
        <v>920</v>
      </c>
      <c r="E205" s="46" t="s">
        <v>1511</v>
      </c>
      <c r="F205" s="46" t="s">
        <v>1512</v>
      </c>
      <c r="G205" s="46" t="s">
        <v>1513</v>
      </c>
    </row>
    <row r="206" spans="1:7" x14ac:dyDescent="0.4">
      <c r="A206" s="46">
        <v>586</v>
      </c>
      <c r="B206" s="46" t="s">
        <v>1453</v>
      </c>
      <c r="C206" s="46" t="s">
        <v>907</v>
      </c>
      <c r="D206" s="46" t="s">
        <v>920</v>
      </c>
      <c r="E206" s="46" t="s">
        <v>1514</v>
      </c>
      <c r="F206" s="46" t="s">
        <v>1515</v>
      </c>
      <c r="G206" s="46" t="s">
        <v>1516</v>
      </c>
    </row>
    <row r="207" spans="1:7" x14ac:dyDescent="0.4">
      <c r="A207" s="46">
        <v>585</v>
      </c>
      <c r="B207" s="46" t="s">
        <v>1453</v>
      </c>
      <c r="C207" s="46" t="s">
        <v>919</v>
      </c>
      <c r="D207" s="46" t="s">
        <v>920</v>
      </c>
      <c r="E207" s="46" t="s">
        <v>1517</v>
      </c>
      <c r="F207" s="46" t="s">
        <v>1518</v>
      </c>
      <c r="G207" s="46" t="s">
        <v>1519</v>
      </c>
    </row>
    <row r="208" spans="1:7" x14ac:dyDescent="0.4">
      <c r="A208" s="46">
        <v>584</v>
      </c>
      <c r="B208" s="46" t="s">
        <v>1453</v>
      </c>
      <c r="C208" s="46" t="s">
        <v>971</v>
      </c>
      <c r="D208" s="46" t="s">
        <v>920</v>
      </c>
      <c r="E208" s="46" t="s">
        <v>1520</v>
      </c>
      <c r="F208" s="46" t="s">
        <v>1521</v>
      </c>
      <c r="G208" s="46" t="s">
        <v>1522</v>
      </c>
    </row>
    <row r="209" spans="1:7" x14ac:dyDescent="0.4">
      <c r="A209" s="46">
        <v>583</v>
      </c>
      <c r="B209" s="46" t="s">
        <v>1453</v>
      </c>
      <c r="C209" s="46" t="s">
        <v>919</v>
      </c>
      <c r="D209" s="46" t="s">
        <v>920</v>
      </c>
      <c r="E209" s="46" t="s">
        <v>1523</v>
      </c>
      <c r="F209" s="46" t="s">
        <v>1524</v>
      </c>
      <c r="G209" s="46" t="s">
        <v>1525</v>
      </c>
    </row>
    <row r="210" spans="1:7" x14ac:dyDescent="0.4">
      <c r="A210" s="46">
        <v>582</v>
      </c>
      <c r="B210" s="46" t="s">
        <v>1453</v>
      </c>
      <c r="C210" s="46" t="s">
        <v>971</v>
      </c>
      <c r="D210" s="46" t="s">
        <v>920</v>
      </c>
      <c r="E210" s="46" t="s">
        <v>1526</v>
      </c>
      <c r="F210" s="46" t="s">
        <v>1527</v>
      </c>
      <c r="G210" s="46" t="s">
        <v>1528</v>
      </c>
    </row>
    <row r="211" spans="1:7" x14ac:dyDescent="0.4">
      <c r="A211" s="46">
        <v>581</v>
      </c>
      <c r="B211" s="46" t="s">
        <v>1453</v>
      </c>
      <c r="C211" s="46" t="s">
        <v>907</v>
      </c>
      <c r="D211" s="46" t="s">
        <v>920</v>
      </c>
      <c r="E211" s="46" t="s">
        <v>1529</v>
      </c>
      <c r="F211" s="46" t="s">
        <v>1530</v>
      </c>
      <c r="G211" s="46" t="s">
        <v>1531</v>
      </c>
    </row>
    <row r="212" spans="1:7" x14ac:dyDescent="0.4">
      <c r="A212" s="46">
        <v>580</v>
      </c>
      <c r="B212" s="46" t="s">
        <v>1532</v>
      </c>
      <c r="C212" s="46" t="s">
        <v>919</v>
      </c>
      <c r="D212" s="46" t="s">
        <v>920</v>
      </c>
      <c r="E212" s="46" t="s">
        <v>1533</v>
      </c>
      <c r="F212" s="46" t="s">
        <v>1534</v>
      </c>
      <c r="G212" s="46" t="s">
        <v>1535</v>
      </c>
    </row>
    <row r="213" spans="1:7" x14ac:dyDescent="0.4">
      <c r="A213" s="46">
        <v>579</v>
      </c>
      <c r="B213" s="46" t="s">
        <v>1532</v>
      </c>
      <c r="C213" s="46" t="s">
        <v>971</v>
      </c>
      <c r="D213" s="46" t="s">
        <v>920</v>
      </c>
      <c r="E213" s="46" t="s">
        <v>1536</v>
      </c>
      <c r="F213" s="46" t="s">
        <v>1534</v>
      </c>
      <c r="G213" s="46" t="s">
        <v>1537</v>
      </c>
    </row>
    <row r="214" spans="1:7" x14ac:dyDescent="0.4">
      <c r="A214" s="46">
        <v>578</v>
      </c>
      <c r="B214" s="46" t="s">
        <v>1532</v>
      </c>
      <c r="C214" s="46" t="s">
        <v>971</v>
      </c>
      <c r="D214" s="46" t="s">
        <v>920</v>
      </c>
      <c r="E214" s="46" t="s">
        <v>1538</v>
      </c>
      <c r="F214" s="46" t="s">
        <v>1539</v>
      </c>
      <c r="G214" s="46" t="s">
        <v>1540</v>
      </c>
    </row>
    <row r="215" spans="1:7" x14ac:dyDescent="0.4">
      <c r="A215" s="46">
        <v>577</v>
      </c>
      <c r="B215" s="46" t="s">
        <v>1532</v>
      </c>
      <c r="C215" s="46" t="s">
        <v>907</v>
      </c>
      <c r="D215" s="46" t="s">
        <v>920</v>
      </c>
      <c r="E215" s="46" t="s">
        <v>1541</v>
      </c>
      <c r="F215" s="46" t="s">
        <v>1542</v>
      </c>
      <c r="G215" s="46" t="s">
        <v>1543</v>
      </c>
    </row>
    <row r="216" spans="1:7" x14ac:dyDescent="0.4">
      <c r="A216" s="46">
        <v>576</v>
      </c>
      <c r="B216" s="46" t="s">
        <v>1532</v>
      </c>
      <c r="C216" s="46" t="s">
        <v>919</v>
      </c>
      <c r="D216" s="46" t="s">
        <v>920</v>
      </c>
      <c r="E216" s="46" t="s">
        <v>1544</v>
      </c>
      <c r="F216" s="46" t="s">
        <v>1542</v>
      </c>
      <c r="G216" s="46" t="s">
        <v>1543</v>
      </c>
    </row>
    <row r="217" spans="1:7" x14ac:dyDescent="0.4">
      <c r="A217" s="46">
        <v>575</v>
      </c>
      <c r="B217" s="46" t="s">
        <v>1532</v>
      </c>
      <c r="C217" s="46" t="s">
        <v>971</v>
      </c>
      <c r="D217" s="46" t="s">
        <v>920</v>
      </c>
      <c r="E217" s="46" t="s">
        <v>1545</v>
      </c>
      <c r="F217" s="46" t="s">
        <v>1546</v>
      </c>
      <c r="G217" s="46" t="s">
        <v>1547</v>
      </c>
    </row>
    <row r="218" spans="1:7" x14ac:dyDescent="0.4">
      <c r="A218" s="46">
        <v>574</v>
      </c>
      <c r="B218" s="46" t="s">
        <v>1532</v>
      </c>
      <c r="C218" s="46" t="s">
        <v>971</v>
      </c>
      <c r="D218" s="46" t="s">
        <v>920</v>
      </c>
      <c r="E218" s="46" t="s">
        <v>1548</v>
      </c>
      <c r="F218" s="46" t="s">
        <v>1549</v>
      </c>
      <c r="G218" s="46" t="s">
        <v>1550</v>
      </c>
    </row>
    <row r="219" spans="1:7" x14ac:dyDescent="0.4">
      <c r="A219" s="46">
        <v>573</v>
      </c>
      <c r="B219" s="46" t="s">
        <v>1532</v>
      </c>
      <c r="C219" s="46" t="s">
        <v>919</v>
      </c>
      <c r="D219" s="46" t="s">
        <v>920</v>
      </c>
      <c r="E219" s="46" t="s">
        <v>1551</v>
      </c>
      <c r="F219" s="46" t="s">
        <v>1552</v>
      </c>
      <c r="G219" s="46" t="s">
        <v>1553</v>
      </c>
    </row>
    <row r="220" spans="1:7" x14ac:dyDescent="0.4">
      <c r="A220" s="46">
        <v>572</v>
      </c>
      <c r="B220" s="46" t="s">
        <v>1532</v>
      </c>
      <c r="C220" s="46" t="s">
        <v>971</v>
      </c>
      <c r="D220" s="46" t="s">
        <v>920</v>
      </c>
      <c r="E220" s="46" t="s">
        <v>1554</v>
      </c>
      <c r="F220" s="46" t="s">
        <v>1555</v>
      </c>
      <c r="G220" s="46" t="s">
        <v>1556</v>
      </c>
    </row>
    <row r="221" spans="1:7" x14ac:dyDescent="0.4">
      <c r="A221" s="46">
        <v>571</v>
      </c>
      <c r="B221" s="46" t="s">
        <v>1532</v>
      </c>
      <c r="C221" s="46" t="s">
        <v>919</v>
      </c>
      <c r="D221" s="46" t="s">
        <v>920</v>
      </c>
      <c r="E221" s="46" t="s">
        <v>1557</v>
      </c>
      <c r="F221" s="46" t="s">
        <v>1558</v>
      </c>
      <c r="G221" s="46" t="s">
        <v>1559</v>
      </c>
    </row>
    <row r="222" spans="1:7" x14ac:dyDescent="0.4">
      <c r="A222" s="46">
        <v>570</v>
      </c>
      <c r="B222" s="46" t="s">
        <v>1532</v>
      </c>
      <c r="C222" s="46" t="s">
        <v>907</v>
      </c>
      <c r="D222" s="46" t="s">
        <v>908</v>
      </c>
      <c r="E222" s="46" t="s">
        <v>1560</v>
      </c>
      <c r="F222" s="46" t="s">
        <v>1561</v>
      </c>
      <c r="G222" s="46" t="s">
        <v>1562</v>
      </c>
    </row>
    <row r="223" spans="1:7" x14ac:dyDescent="0.4">
      <c r="A223" s="46">
        <v>569</v>
      </c>
      <c r="B223" s="46" t="s">
        <v>1532</v>
      </c>
      <c r="C223" s="46" t="s">
        <v>919</v>
      </c>
      <c r="D223" s="46" t="s">
        <v>908</v>
      </c>
      <c r="E223" s="46" t="s">
        <v>1563</v>
      </c>
      <c r="F223" s="46" t="s">
        <v>1564</v>
      </c>
      <c r="G223" s="46" t="s">
        <v>1565</v>
      </c>
    </row>
    <row r="224" spans="1:7" x14ac:dyDescent="0.4">
      <c r="A224" s="46">
        <v>568</v>
      </c>
      <c r="B224" s="46" t="s">
        <v>1532</v>
      </c>
      <c r="C224" s="46" t="s">
        <v>1003</v>
      </c>
      <c r="D224" s="46" t="s">
        <v>920</v>
      </c>
      <c r="E224" s="46" t="s">
        <v>1566</v>
      </c>
      <c r="F224" s="46" t="s">
        <v>1567</v>
      </c>
      <c r="G224" s="46" t="s">
        <v>1568</v>
      </c>
    </row>
    <row r="225" spans="1:7" x14ac:dyDescent="0.4">
      <c r="A225" s="46">
        <v>567</v>
      </c>
      <c r="B225" s="46" t="s">
        <v>1532</v>
      </c>
      <c r="C225" s="46" t="s">
        <v>907</v>
      </c>
      <c r="D225" s="46" t="s">
        <v>920</v>
      </c>
      <c r="E225" s="46" t="s">
        <v>1569</v>
      </c>
      <c r="F225" s="46" t="s">
        <v>1570</v>
      </c>
      <c r="G225" s="46" t="s">
        <v>1571</v>
      </c>
    </row>
    <row r="226" spans="1:7" x14ac:dyDescent="0.4">
      <c r="A226" s="46">
        <v>566</v>
      </c>
      <c r="B226" s="46" t="s">
        <v>1532</v>
      </c>
      <c r="C226" s="46" t="s">
        <v>971</v>
      </c>
      <c r="D226" s="46" t="s">
        <v>920</v>
      </c>
      <c r="E226" s="46" t="s">
        <v>1572</v>
      </c>
      <c r="F226" s="46" t="s">
        <v>1573</v>
      </c>
      <c r="G226" s="46" t="s">
        <v>1574</v>
      </c>
    </row>
    <row r="227" spans="1:7" x14ac:dyDescent="0.4">
      <c r="A227" s="46">
        <v>565</v>
      </c>
      <c r="B227" s="46" t="s">
        <v>1532</v>
      </c>
      <c r="C227" s="46" t="s">
        <v>919</v>
      </c>
      <c r="D227" s="46" t="s">
        <v>920</v>
      </c>
      <c r="E227" s="46" t="s">
        <v>1575</v>
      </c>
      <c r="F227" s="46" t="s">
        <v>1576</v>
      </c>
      <c r="G227" s="46" t="s">
        <v>1577</v>
      </c>
    </row>
    <row r="228" spans="1:7" x14ac:dyDescent="0.4">
      <c r="A228" s="46">
        <v>564</v>
      </c>
      <c r="B228" s="46" t="s">
        <v>1532</v>
      </c>
      <c r="C228" s="46" t="s">
        <v>971</v>
      </c>
      <c r="D228" s="46" t="s">
        <v>920</v>
      </c>
      <c r="E228" s="46" t="s">
        <v>1578</v>
      </c>
      <c r="F228" s="46" t="s">
        <v>1579</v>
      </c>
      <c r="G228" s="46" t="s">
        <v>1580</v>
      </c>
    </row>
    <row r="229" spans="1:7" x14ac:dyDescent="0.4">
      <c r="A229" s="46">
        <v>563</v>
      </c>
      <c r="B229" s="46" t="s">
        <v>1532</v>
      </c>
      <c r="C229" s="46" t="s">
        <v>971</v>
      </c>
      <c r="D229" s="46" t="s">
        <v>920</v>
      </c>
      <c r="E229" s="46" t="s">
        <v>1581</v>
      </c>
      <c r="F229" s="46" t="s">
        <v>1582</v>
      </c>
      <c r="G229" s="46" t="s">
        <v>1583</v>
      </c>
    </row>
    <row r="230" spans="1:7" x14ac:dyDescent="0.4">
      <c r="A230" s="46">
        <v>562</v>
      </c>
      <c r="B230" s="46" t="s">
        <v>1532</v>
      </c>
      <c r="C230" s="46" t="s">
        <v>919</v>
      </c>
      <c r="D230" s="46" t="s">
        <v>920</v>
      </c>
      <c r="E230" s="46" t="s">
        <v>1584</v>
      </c>
      <c r="F230" s="46" t="s">
        <v>1585</v>
      </c>
      <c r="G230" s="46" t="s">
        <v>1586</v>
      </c>
    </row>
    <row r="231" spans="1:7" x14ac:dyDescent="0.4">
      <c r="A231" s="46">
        <v>561</v>
      </c>
      <c r="B231" s="46" t="s">
        <v>1532</v>
      </c>
      <c r="C231" s="46" t="s">
        <v>971</v>
      </c>
      <c r="D231" s="46" t="s">
        <v>920</v>
      </c>
      <c r="E231" s="46" t="s">
        <v>1587</v>
      </c>
      <c r="F231" s="46" t="s">
        <v>1588</v>
      </c>
      <c r="G231" s="46" t="s">
        <v>1589</v>
      </c>
    </row>
    <row r="232" spans="1:7" x14ac:dyDescent="0.4">
      <c r="A232" s="46">
        <v>560</v>
      </c>
      <c r="B232" s="46" t="s">
        <v>1532</v>
      </c>
      <c r="C232" s="46" t="s">
        <v>971</v>
      </c>
      <c r="D232" s="46" t="s">
        <v>920</v>
      </c>
      <c r="E232" s="46" t="s">
        <v>1590</v>
      </c>
      <c r="F232" s="46" t="s">
        <v>1591</v>
      </c>
      <c r="G232" s="46" t="s">
        <v>1592</v>
      </c>
    </row>
    <row r="233" spans="1:7" x14ac:dyDescent="0.4">
      <c r="A233" s="46">
        <v>559</v>
      </c>
      <c r="B233" s="46" t="s">
        <v>1532</v>
      </c>
      <c r="C233" s="46" t="s">
        <v>971</v>
      </c>
      <c r="D233" s="46" t="s">
        <v>920</v>
      </c>
      <c r="E233" s="46" t="s">
        <v>1593</v>
      </c>
      <c r="F233" s="46" t="s">
        <v>1594</v>
      </c>
      <c r="G233" s="46" t="s">
        <v>1595</v>
      </c>
    </row>
    <row r="234" spans="1:7" x14ac:dyDescent="0.4">
      <c r="A234" s="46">
        <v>558</v>
      </c>
      <c r="B234" s="46" t="s">
        <v>1532</v>
      </c>
      <c r="C234" s="46" t="s">
        <v>971</v>
      </c>
      <c r="D234" s="46" t="s">
        <v>920</v>
      </c>
      <c r="E234" s="46" t="s">
        <v>1596</v>
      </c>
      <c r="F234" s="46" t="s">
        <v>1597</v>
      </c>
      <c r="G234" s="46" t="s">
        <v>1598</v>
      </c>
    </row>
    <row r="235" spans="1:7" x14ac:dyDescent="0.4">
      <c r="A235" s="46">
        <v>557</v>
      </c>
      <c r="B235" s="46" t="s">
        <v>1532</v>
      </c>
      <c r="C235" s="46" t="s">
        <v>971</v>
      </c>
      <c r="D235" s="46" t="s">
        <v>920</v>
      </c>
      <c r="E235" s="46" t="s">
        <v>1599</v>
      </c>
      <c r="F235" s="46" t="s">
        <v>1600</v>
      </c>
      <c r="G235" s="46" t="s">
        <v>1601</v>
      </c>
    </row>
    <row r="236" spans="1:7" x14ac:dyDescent="0.4">
      <c r="A236" s="46">
        <v>556</v>
      </c>
      <c r="B236" s="46" t="s">
        <v>1532</v>
      </c>
      <c r="C236" s="46" t="s">
        <v>971</v>
      </c>
      <c r="D236" s="46" t="s">
        <v>920</v>
      </c>
      <c r="E236" s="46" t="s">
        <v>1602</v>
      </c>
      <c r="F236" s="46" t="s">
        <v>1603</v>
      </c>
      <c r="G236" s="46" t="s">
        <v>1604</v>
      </c>
    </row>
    <row r="237" spans="1:7" x14ac:dyDescent="0.4">
      <c r="A237" s="46">
        <v>555</v>
      </c>
      <c r="B237" s="46" t="s">
        <v>1532</v>
      </c>
      <c r="C237" s="46" t="s">
        <v>971</v>
      </c>
      <c r="D237" s="46" t="s">
        <v>920</v>
      </c>
      <c r="E237" s="46" t="s">
        <v>1605</v>
      </c>
      <c r="F237" s="46" t="s">
        <v>1606</v>
      </c>
      <c r="G237" s="46" t="s">
        <v>1607</v>
      </c>
    </row>
    <row r="238" spans="1:7" x14ac:dyDescent="0.4">
      <c r="A238" s="46">
        <v>554</v>
      </c>
      <c r="B238" s="46" t="s">
        <v>1608</v>
      </c>
      <c r="C238" s="46" t="s">
        <v>971</v>
      </c>
      <c r="D238" s="46" t="s">
        <v>920</v>
      </c>
      <c r="E238" s="46" t="s">
        <v>1609</v>
      </c>
      <c r="F238" s="46" t="s">
        <v>1610</v>
      </c>
      <c r="G238" s="46" t="s">
        <v>1611</v>
      </c>
    </row>
    <row r="239" spans="1:7" x14ac:dyDescent="0.4">
      <c r="A239" s="46">
        <v>553</v>
      </c>
      <c r="B239" s="46" t="s">
        <v>1608</v>
      </c>
      <c r="C239" s="46" t="s">
        <v>907</v>
      </c>
      <c r="D239" s="46" t="s">
        <v>908</v>
      </c>
      <c r="E239" s="46" t="s">
        <v>1612</v>
      </c>
      <c r="F239" s="46" t="s">
        <v>1613</v>
      </c>
      <c r="G239" s="46" t="s">
        <v>1614</v>
      </c>
    </row>
    <row r="240" spans="1:7" x14ac:dyDescent="0.4">
      <c r="A240" s="46">
        <v>552</v>
      </c>
      <c r="B240" s="46" t="s">
        <v>1608</v>
      </c>
      <c r="C240" s="46" t="s">
        <v>971</v>
      </c>
      <c r="D240" s="46" t="s">
        <v>920</v>
      </c>
      <c r="E240" s="46" t="s">
        <v>1615</v>
      </c>
      <c r="F240" s="46" t="s">
        <v>1616</v>
      </c>
      <c r="G240" s="46" t="s">
        <v>1617</v>
      </c>
    </row>
    <row r="241" spans="1:7" x14ac:dyDescent="0.4">
      <c r="A241" s="46">
        <v>551</v>
      </c>
      <c r="B241" s="46" t="s">
        <v>1608</v>
      </c>
      <c r="C241" s="46" t="s">
        <v>907</v>
      </c>
      <c r="D241" s="46" t="s">
        <v>920</v>
      </c>
      <c r="E241" s="46" t="s">
        <v>1618</v>
      </c>
      <c r="F241" s="46" t="s">
        <v>1619</v>
      </c>
      <c r="G241" s="46" t="s">
        <v>1620</v>
      </c>
    </row>
    <row r="242" spans="1:7" x14ac:dyDescent="0.4">
      <c r="A242" s="46">
        <v>550</v>
      </c>
      <c r="B242" s="46" t="s">
        <v>1608</v>
      </c>
      <c r="C242" s="46" t="s">
        <v>1003</v>
      </c>
      <c r="D242" s="46" t="s">
        <v>920</v>
      </c>
      <c r="E242" s="46" t="s">
        <v>1621</v>
      </c>
      <c r="F242" s="46" t="s">
        <v>1622</v>
      </c>
      <c r="G242" s="46" t="s">
        <v>1623</v>
      </c>
    </row>
    <row r="243" spans="1:7" x14ac:dyDescent="0.4">
      <c r="A243" s="46">
        <v>549</v>
      </c>
      <c r="B243" s="46" t="s">
        <v>1608</v>
      </c>
      <c r="C243" s="46" t="s">
        <v>919</v>
      </c>
      <c r="D243" s="46" t="s">
        <v>908</v>
      </c>
      <c r="E243" s="46" t="s">
        <v>1624</v>
      </c>
      <c r="F243" s="46" t="s">
        <v>1625</v>
      </c>
      <c r="G243" s="46" t="s">
        <v>1626</v>
      </c>
    </row>
    <row r="244" spans="1:7" x14ac:dyDescent="0.4">
      <c r="A244" s="46">
        <v>548</v>
      </c>
      <c r="B244" s="46" t="s">
        <v>1608</v>
      </c>
      <c r="C244" s="46" t="s">
        <v>971</v>
      </c>
      <c r="D244" s="46" t="s">
        <v>920</v>
      </c>
      <c r="E244" s="46" t="s">
        <v>1627</v>
      </c>
      <c r="F244" s="46" t="s">
        <v>1628</v>
      </c>
      <c r="G244" s="46" t="s">
        <v>1629</v>
      </c>
    </row>
    <row r="245" spans="1:7" x14ac:dyDescent="0.4">
      <c r="A245" s="46">
        <v>547</v>
      </c>
      <c r="B245" s="46" t="s">
        <v>1608</v>
      </c>
      <c r="C245" s="46" t="s">
        <v>971</v>
      </c>
      <c r="D245" s="46" t="s">
        <v>920</v>
      </c>
      <c r="E245" s="46" t="s">
        <v>1630</v>
      </c>
      <c r="F245" s="46" t="s">
        <v>1631</v>
      </c>
      <c r="G245" s="46" t="s">
        <v>1632</v>
      </c>
    </row>
    <row r="246" spans="1:7" x14ac:dyDescent="0.4">
      <c r="A246" s="46">
        <v>546</v>
      </c>
      <c r="B246" s="46" t="s">
        <v>1608</v>
      </c>
      <c r="C246" s="46" t="s">
        <v>907</v>
      </c>
      <c r="D246" s="46" t="s">
        <v>908</v>
      </c>
      <c r="E246" s="46" t="s">
        <v>1633</v>
      </c>
      <c r="F246" s="46" t="s">
        <v>1634</v>
      </c>
      <c r="G246" s="46" t="s">
        <v>1635</v>
      </c>
    </row>
    <row r="247" spans="1:7" x14ac:dyDescent="0.4">
      <c r="A247" s="46">
        <v>545</v>
      </c>
      <c r="B247" s="46" t="s">
        <v>1608</v>
      </c>
      <c r="C247" s="46" t="s">
        <v>919</v>
      </c>
      <c r="D247" s="46" t="s">
        <v>908</v>
      </c>
      <c r="E247" s="46" t="s">
        <v>1636</v>
      </c>
      <c r="F247" s="46" t="s">
        <v>1637</v>
      </c>
      <c r="G247" s="46" t="s">
        <v>1638</v>
      </c>
    </row>
    <row r="248" spans="1:7" x14ac:dyDescent="0.4">
      <c r="A248" s="46">
        <v>544</v>
      </c>
      <c r="B248" s="46" t="s">
        <v>1608</v>
      </c>
      <c r="C248" s="46" t="s">
        <v>919</v>
      </c>
      <c r="D248" s="46" t="s">
        <v>920</v>
      </c>
      <c r="E248" s="46" t="s">
        <v>1639</v>
      </c>
      <c r="F248" s="46" t="s">
        <v>1640</v>
      </c>
      <c r="G248" s="46" t="s">
        <v>1641</v>
      </c>
    </row>
    <row r="249" spans="1:7" x14ac:dyDescent="0.4">
      <c r="A249" s="46">
        <v>543</v>
      </c>
      <c r="B249" s="46" t="s">
        <v>1608</v>
      </c>
      <c r="C249" s="46" t="s">
        <v>971</v>
      </c>
      <c r="D249" s="46" t="s">
        <v>920</v>
      </c>
      <c r="E249" s="46" t="s">
        <v>1642</v>
      </c>
      <c r="F249" s="46" t="s">
        <v>1643</v>
      </c>
      <c r="G249" s="46" t="s">
        <v>1644</v>
      </c>
    </row>
    <row r="250" spans="1:7" x14ac:dyDescent="0.4">
      <c r="A250" s="46">
        <v>542</v>
      </c>
      <c r="B250" s="46" t="s">
        <v>1608</v>
      </c>
      <c r="C250" s="46" t="s">
        <v>919</v>
      </c>
      <c r="D250" s="46" t="s">
        <v>920</v>
      </c>
      <c r="E250" s="46" t="s">
        <v>1645</v>
      </c>
      <c r="F250" s="46" t="s">
        <v>1646</v>
      </c>
      <c r="G250" s="46" t="s">
        <v>1647</v>
      </c>
    </row>
    <row r="251" spans="1:7" x14ac:dyDescent="0.4">
      <c r="A251" s="46">
        <v>541</v>
      </c>
      <c r="B251" s="46" t="s">
        <v>1608</v>
      </c>
      <c r="C251" s="46" t="s">
        <v>971</v>
      </c>
      <c r="D251" s="46" t="s">
        <v>920</v>
      </c>
      <c r="E251" s="46" t="s">
        <v>1648</v>
      </c>
      <c r="F251" s="46" t="s">
        <v>1649</v>
      </c>
      <c r="G251" s="46" t="s">
        <v>1650</v>
      </c>
    </row>
    <row r="252" spans="1:7" x14ac:dyDescent="0.4">
      <c r="A252" s="46">
        <v>540</v>
      </c>
      <c r="B252" s="46" t="s">
        <v>1608</v>
      </c>
      <c r="C252" s="46" t="s">
        <v>971</v>
      </c>
      <c r="D252" s="46" t="s">
        <v>920</v>
      </c>
      <c r="E252" s="46" t="s">
        <v>1651</v>
      </c>
      <c r="F252" s="46" t="s">
        <v>1652</v>
      </c>
      <c r="G252" s="46" t="s">
        <v>1653</v>
      </c>
    </row>
    <row r="253" spans="1:7" x14ac:dyDescent="0.4">
      <c r="A253" s="46">
        <v>539</v>
      </c>
      <c r="B253" s="46" t="s">
        <v>1608</v>
      </c>
      <c r="C253" s="46" t="s">
        <v>919</v>
      </c>
      <c r="D253" s="46" t="s">
        <v>920</v>
      </c>
      <c r="E253" s="46" t="s">
        <v>1654</v>
      </c>
      <c r="F253" s="46" t="s">
        <v>1655</v>
      </c>
      <c r="G253" s="46" t="s">
        <v>1656</v>
      </c>
    </row>
    <row r="254" spans="1:7" x14ac:dyDescent="0.4">
      <c r="A254" s="46">
        <v>538</v>
      </c>
      <c r="B254" s="46" t="s">
        <v>1608</v>
      </c>
      <c r="C254" s="46" t="s">
        <v>971</v>
      </c>
      <c r="D254" s="46" t="s">
        <v>920</v>
      </c>
      <c r="E254" s="46" t="s">
        <v>1657</v>
      </c>
      <c r="F254" s="46" t="s">
        <v>1658</v>
      </c>
      <c r="G254" s="46" t="s">
        <v>1659</v>
      </c>
    </row>
    <row r="255" spans="1:7" x14ac:dyDescent="0.4">
      <c r="A255" s="46">
        <v>537</v>
      </c>
      <c r="B255" s="46" t="s">
        <v>1608</v>
      </c>
      <c r="C255" s="46" t="s">
        <v>971</v>
      </c>
      <c r="D255" s="46" t="s">
        <v>920</v>
      </c>
      <c r="E255" s="46" t="s">
        <v>1660</v>
      </c>
      <c r="F255" s="46" t="s">
        <v>1661</v>
      </c>
      <c r="G255" s="46" t="s">
        <v>1662</v>
      </c>
    </row>
    <row r="256" spans="1:7" x14ac:dyDescent="0.4">
      <c r="A256" s="46">
        <v>536</v>
      </c>
      <c r="B256" s="46" t="s">
        <v>1608</v>
      </c>
      <c r="C256" s="46" t="s">
        <v>971</v>
      </c>
      <c r="D256" s="46" t="s">
        <v>920</v>
      </c>
      <c r="E256" s="46" t="s">
        <v>1663</v>
      </c>
      <c r="F256" s="46" t="s">
        <v>1664</v>
      </c>
      <c r="G256" s="46" t="s">
        <v>1665</v>
      </c>
    </row>
    <row r="257" spans="1:7" x14ac:dyDescent="0.4">
      <c r="A257" s="46">
        <v>535</v>
      </c>
      <c r="B257" s="46" t="s">
        <v>1608</v>
      </c>
      <c r="C257" s="46" t="s">
        <v>971</v>
      </c>
      <c r="D257" s="46" t="s">
        <v>920</v>
      </c>
      <c r="E257" s="46" t="s">
        <v>1666</v>
      </c>
      <c r="F257" s="46" t="s">
        <v>1667</v>
      </c>
      <c r="G257" s="46" t="s">
        <v>1668</v>
      </c>
    </row>
    <row r="258" spans="1:7" x14ac:dyDescent="0.4">
      <c r="A258" s="46">
        <v>534</v>
      </c>
      <c r="B258" s="46" t="s">
        <v>1608</v>
      </c>
      <c r="C258" s="46" t="s">
        <v>971</v>
      </c>
      <c r="D258" s="46" t="s">
        <v>920</v>
      </c>
      <c r="E258" s="46" t="s">
        <v>1669</v>
      </c>
      <c r="F258" s="46" t="s">
        <v>1670</v>
      </c>
      <c r="G258" s="46" t="s">
        <v>1671</v>
      </c>
    </row>
    <row r="259" spans="1:7" x14ac:dyDescent="0.4">
      <c r="A259" s="46">
        <v>533</v>
      </c>
      <c r="B259" s="46" t="s">
        <v>1608</v>
      </c>
      <c r="C259" s="46" t="s">
        <v>919</v>
      </c>
      <c r="D259" s="46" t="s">
        <v>920</v>
      </c>
      <c r="E259" s="46" t="s">
        <v>1672</v>
      </c>
      <c r="F259" s="46" t="s">
        <v>1673</v>
      </c>
      <c r="G259" s="46" t="s">
        <v>1674</v>
      </c>
    </row>
    <row r="260" spans="1:7" x14ac:dyDescent="0.4">
      <c r="A260" s="46">
        <v>532</v>
      </c>
      <c r="B260" s="46" t="s">
        <v>1608</v>
      </c>
      <c r="C260" s="46" t="s">
        <v>971</v>
      </c>
      <c r="D260" s="46" t="s">
        <v>920</v>
      </c>
      <c r="E260" s="46" t="s">
        <v>1675</v>
      </c>
      <c r="F260" s="46" t="s">
        <v>1676</v>
      </c>
      <c r="G260" s="46" t="s">
        <v>1677</v>
      </c>
    </row>
    <row r="261" spans="1:7" x14ac:dyDescent="0.4">
      <c r="A261" s="46">
        <v>531</v>
      </c>
      <c r="B261" s="46" t="s">
        <v>1608</v>
      </c>
      <c r="C261" s="46" t="s">
        <v>919</v>
      </c>
      <c r="D261" s="46" t="s">
        <v>920</v>
      </c>
      <c r="E261" s="46" t="s">
        <v>1678</v>
      </c>
      <c r="F261" s="46" t="s">
        <v>1679</v>
      </c>
      <c r="G261" s="46" t="s">
        <v>1680</v>
      </c>
    </row>
    <row r="262" spans="1:7" x14ac:dyDescent="0.4">
      <c r="A262" s="46">
        <v>530</v>
      </c>
      <c r="B262" s="46" t="s">
        <v>1608</v>
      </c>
      <c r="C262" s="46" t="s">
        <v>971</v>
      </c>
      <c r="D262" s="46" t="s">
        <v>920</v>
      </c>
      <c r="E262" s="46" t="s">
        <v>1681</v>
      </c>
      <c r="F262" s="46" t="s">
        <v>1682</v>
      </c>
      <c r="G262" s="46" t="s">
        <v>1683</v>
      </c>
    </row>
    <row r="263" spans="1:7" x14ac:dyDescent="0.4">
      <c r="A263" s="46">
        <v>529</v>
      </c>
      <c r="B263" s="46" t="s">
        <v>1608</v>
      </c>
      <c r="C263" s="46" t="s">
        <v>971</v>
      </c>
      <c r="D263" s="46" t="s">
        <v>920</v>
      </c>
      <c r="E263" s="46" t="s">
        <v>1684</v>
      </c>
      <c r="F263" s="46" t="s">
        <v>1685</v>
      </c>
      <c r="G263" s="46" t="s">
        <v>1686</v>
      </c>
    </row>
    <row r="264" spans="1:7" x14ac:dyDescent="0.4">
      <c r="A264" s="46">
        <v>528</v>
      </c>
      <c r="B264" s="46" t="s">
        <v>1608</v>
      </c>
      <c r="C264" s="46" t="s">
        <v>919</v>
      </c>
      <c r="D264" s="46" t="s">
        <v>920</v>
      </c>
      <c r="E264" s="46" t="s">
        <v>1687</v>
      </c>
      <c r="F264" s="46" t="s">
        <v>1688</v>
      </c>
      <c r="G264" s="46" t="s">
        <v>1689</v>
      </c>
    </row>
    <row r="265" spans="1:7" x14ac:dyDescent="0.4">
      <c r="A265" s="46">
        <v>527</v>
      </c>
      <c r="B265" s="46" t="s">
        <v>1608</v>
      </c>
      <c r="C265" s="46" t="s">
        <v>971</v>
      </c>
      <c r="D265" s="46" t="s">
        <v>920</v>
      </c>
      <c r="E265" s="46" t="s">
        <v>1690</v>
      </c>
      <c r="F265" s="46" t="s">
        <v>1691</v>
      </c>
      <c r="G265" s="46" t="s">
        <v>1692</v>
      </c>
    </row>
    <row r="266" spans="1:7" x14ac:dyDescent="0.4">
      <c r="A266" s="46">
        <v>526</v>
      </c>
      <c r="B266" s="46" t="s">
        <v>1608</v>
      </c>
      <c r="C266" s="46" t="s">
        <v>919</v>
      </c>
      <c r="D266" s="46" t="s">
        <v>920</v>
      </c>
      <c r="E266" s="46" t="s">
        <v>1693</v>
      </c>
      <c r="F266" s="46" t="s">
        <v>1694</v>
      </c>
      <c r="G266" s="46" t="s">
        <v>1695</v>
      </c>
    </row>
    <row r="267" spans="1:7" x14ac:dyDescent="0.4">
      <c r="A267" s="46">
        <v>525</v>
      </c>
      <c r="B267" s="46" t="s">
        <v>1608</v>
      </c>
      <c r="C267" s="46" t="s">
        <v>971</v>
      </c>
      <c r="D267" s="46" t="s">
        <v>920</v>
      </c>
      <c r="E267" s="46" t="s">
        <v>1696</v>
      </c>
      <c r="F267" s="46" t="s">
        <v>1697</v>
      </c>
      <c r="G267" s="46" t="s">
        <v>1698</v>
      </c>
    </row>
    <row r="268" spans="1:7" x14ac:dyDescent="0.4">
      <c r="A268" s="46">
        <v>524</v>
      </c>
      <c r="B268" s="46" t="s">
        <v>1608</v>
      </c>
      <c r="C268" s="46" t="s">
        <v>919</v>
      </c>
      <c r="D268" s="46" t="s">
        <v>920</v>
      </c>
      <c r="E268" s="46" t="s">
        <v>1699</v>
      </c>
      <c r="F268" s="46" t="s">
        <v>1700</v>
      </c>
      <c r="G268" s="46" t="s">
        <v>1701</v>
      </c>
    </row>
    <row r="269" spans="1:7" x14ac:dyDescent="0.4">
      <c r="A269" s="46">
        <v>523</v>
      </c>
      <c r="B269" s="46" t="s">
        <v>1608</v>
      </c>
      <c r="C269" s="46" t="s">
        <v>971</v>
      </c>
      <c r="D269" s="46" t="s">
        <v>920</v>
      </c>
      <c r="E269" s="46" t="s">
        <v>1702</v>
      </c>
      <c r="F269" s="46" t="s">
        <v>1703</v>
      </c>
      <c r="G269" s="46" t="s">
        <v>1704</v>
      </c>
    </row>
    <row r="270" spans="1:7" x14ac:dyDescent="0.4">
      <c r="A270" s="46">
        <v>522</v>
      </c>
      <c r="B270" s="46" t="s">
        <v>1608</v>
      </c>
      <c r="C270" s="46" t="s">
        <v>919</v>
      </c>
      <c r="D270" s="46" t="s">
        <v>908</v>
      </c>
      <c r="E270" s="46" t="s">
        <v>1705</v>
      </c>
      <c r="F270" s="46" t="s">
        <v>1706</v>
      </c>
      <c r="G270" s="46" t="s">
        <v>1707</v>
      </c>
    </row>
    <row r="271" spans="1:7" x14ac:dyDescent="0.4">
      <c r="A271" s="46">
        <v>521</v>
      </c>
      <c r="B271" s="46" t="s">
        <v>1608</v>
      </c>
      <c r="C271" s="46" t="s">
        <v>907</v>
      </c>
      <c r="D271" s="46" t="s">
        <v>908</v>
      </c>
      <c r="E271" s="46" t="s">
        <v>1708</v>
      </c>
      <c r="F271" s="46" t="s">
        <v>1709</v>
      </c>
      <c r="G271" s="46" t="s">
        <v>1710</v>
      </c>
    </row>
    <row r="272" spans="1:7" x14ac:dyDescent="0.4">
      <c r="A272" s="46">
        <v>520</v>
      </c>
      <c r="B272" s="46" t="s">
        <v>1608</v>
      </c>
      <c r="C272" s="46" t="s">
        <v>919</v>
      </c>
      <c r="D272" s="46" t="s">
        <v>908</v>
      </c>
      <c r="E272" s="46" t="s">
        <v>1711</v>
      </c>
      <c r="F272" s="46" t="s">
        <v>1712</v>
      </c>
      <c r="G272" s="46" t="s">
        <v>1713</v>
      </c>
    </row>
    <row r="273" spans="1:7" x14ac:dyDescent="0.4">
      <c r="A273" s="46">
        <v>519</v>
      </c>
      <c r="B273" s="46" t="s">
        <v>1608</v>
      </c>
      <c r="C273" s="46" t="s">
        <v>907</v>
      </c>
      <c r="D273" s="46" t="s">
        <v>908</v>
      </c>
      <c r="E273" s="46" t="s">
        <v>1714</v>
      </c>
      <c r="F273" s="46" t="s">
        <v>1706</v>
      </c>
      <c r="G273" s="46" t="s">
        <v>1715</v>
      </c>
    </row>
    <row r="274" spans="1:7" x14ac:dyDescent="0.4">
      <c r="A274" s="46">
        <v>518</v>
      </c>
      <c r="B274" s="46" t="s">
        <v>1608</v>
      </c>
      <c r="C274" s="46" t="s">
        <v>907</v>
      </c>
      <c r="D274" s="46" t="s">
        <v>920</v>
      </c>
      <c r="E274" s="46" t="s">
        <v>1716</v>
      </c>
      <c r="F274" s="46" t="s">
        <v>1717</v>
      </c>
      <c r="G274" s="46" t="s">
        <v>1718</v>
      </c>
    </row>
    <row r="275" spans="1:7" x14ac:dyDescent="0.4">
      <c r="A275" s="46">
        <v>517</v>
      </c>
      <c r="B275" s="46" t="s">
        <v>1608</v>
      </c>
      <c r="C275" s="46" t="s">
        <v>919</v>
      </c>
      <c r="D275" s="46" t="s">
        <v>920</v>
      </c>
      <c r="E275" s="46" t="s">
        <v>1719</v>
      </c>
      <c r="F275" s="46" t="s">
        <v>1720</v>
      </c>
      <c r="G275" s="46" t="s">
        <v>1721</v>
      </c>
    </row>
    <row r="276" spans="1:7" x14ac:dyDescent="0.4">
      <c r="A276" s="46">
        <v>516</v>
      </c>
      <c r="B276" s="46" t="s">
        <v>1608</v>
      </c>
      <c r="C276" s="46" t="s">
        <v>971</v>
      </c>
      <c r="D276" s="46" t="s">
        <v>920</v>
      </c>
      <c r="E276" s="46" t="s">
        <v>1722</v>
      </c>
      <c r="F276" s="46" t="s">
        <v>1723</v>
      </c>
      <c r="G276" s="46" t="s">
        <v>1724</v>
      </c>
    </row>
    <row r="277" spans="1:7" x14ac:dyDescent="0.4">
      <c r="A277" s="46">
        <v>515</v>
      </c>
      <c r="B277" s="46" t="s">
        <v>1608</v>
      </c>
      <c r="C277" s="46" t="s">
        <v>919</v>
      </c>
      <c r="D277" s="46" t="s">
        <v>920</v>
      </c>
      <c r="E277" s="46" t="s">
        <v>1725</v>
      </c>
      <c r="F277" s="46" t="s">
        <v>1726</v>
      </c>
      <c r="G277" s="46" t="s">
        <v>1727</v>
      </c>
    </row>
    <row r="278" spans="1:7" x14ac:dyDescent="0.4">
      <c r="A278" s="46">
        <v>514</v>
      </c>
      <c r="B278" s="46" t="s">
        <v>1608</v>
      </c>
      <c r="C278" s="46" t="s">
        <v>971</v>
      </c>
      <c r="D278" s="46" t="s">
        <v>920</v>
      </c>
      <c r="E278" s="46" t="s">
        <v>1728</v>
      </c>
      <c r="F278" s="46" t="s">
        <v>1729</v>
      </c>
      <c r="G278" s="46" t="s">
        <v>1730</v>
      </c>
    </row>
    <row r="279" spans="1:7" x14ac:dyDescent="0.4">
      <c r="A279" s="46">
        <v>513</v>
      </c>
      <c r="B279" s="46" t="s">
        <v>1731</v>
      </c>
      <c r="C279" s="46" t="s">
        <v>971</v>
      </c>
      <c r="D279" s="46" t="s">
        <v>920</v>
      </c>
      <c r="E279" s="46" t="s">
        <v>1732</v>
      </c>
      <c r="F279" s="46" t="s">
        <v>1733</v>
      </c>
      <c r="G279" s="46" t="s">
        <v>1734</v>
      </c>
    </row>
    <row r="280" spans="1:7" x14ac:dyDescent="0.4">
      <c r="A280" s="46">
        <v>512</v>
      </c>
      <c r="B280" s="46" t="s">
        <v>1731</v>
      </c>
      <c r="C280" s="46" t="s">
        <v>919</v>
      </c>
      <c r="D280" s="46" t="s">
        <v>920</v>
      </c>
      <c r="E280" s="46" t="s">
        <v>1735</v>
      </c>
      <c r="F280" s="46" t="s">
        <v>1736</v>
      </c>
      <c r="G280" s="46" t="s">
        <v>1737</v>
      </c>
    </row>
    <row r="281" spans="1:7" x14ac:dyDescent="0.4">
      <c r="A281" s="46">
        <v>511</v>
      </c>
      <c r="B281" s="46" t="s">
        <v>1731</v>
      </c>
      <c r="C281" s="46" t="s">
        <v>971</v>
      </c>
      <c r="D281" s="46" t="s">
        <v>920</v>
      </c>
      <c r="E281" s="46" t="s">
        <v>1738</v>
      </c>
      <c r="F281" s="46" t="s">
        <v>1739</v>
      </c>
      <c r="G281" s="46" t="s">
        <v>1740</v>
      </c>
    </row>
    <row r="282" spans="1:7" x14ac:dyDescent="0.4">
      <c r="A282" s="46">
        <v>510</v>
      </c>
      <c r="B282" s="46" t="s">
        <v>1731</v>
      </c>
      <c r="C282" s="46" t="s">
        <v>919</v>
      </c>
      <c r="D282" s="46" t="s">
        <v>908</v>
      </c>
      <c r="E282" s="46" t="s">
        <v>1741</v>
      </c>
      <c r="F282" s="46" t="s">
        <v>1742</v>
      </c>
      <c r="G282" s="46" t="s">
        <v>1743</v>
      </c>
    </row>
    <row r="283" spans="1:7" x14ac:dyDescent="0.4">
      <c r="A283" s="46">
        <v>509</v>
      </c>
      <c r="B283" s="46" t="s">
        <v>1731</v>
      </c>
      <c r="C283" s="46" t="s">
        <v>971</v>
      </c>
      <c r="D283" s="46" t="s">
        <v>920</v>
      </c>
      <c r="E283" s="46" t="s">
        <v>1744</v>
      </c>
      <c r="F283" s="46" t="s">
        <v>1745</v>
      </c>
      <c r="G283" s="46" t="s">
        <v>1746</v>
      </c>
    </row>
    <row r="284" spans="1:7" x14ac:dyDescent="0.4">
      <c r="A284" s="46">
        <v>508</v>
      </c>
      <c r="B284" s="46" t="s">
        <v>1731</v>
      </c>
      <c r="C284" s="46" t="s">
        <v>971</v>
      </c>
      <c r="D284" s="46" t="s">
        <v>920</v>
      </c>
      <c r="E284" s="46" t="s">
        <v>1747</v>
      </c>
      <c r="F284" s="46" t="s">
        <v>1748</v>
      </c>
      <c r="G284" s="46" t="s">
        <v>1749</v>
      </c>
    </row>
    <row r="285" spans="1:7" x14ac:dyDescent="0.4">
      <c r="A285" s="46">
        <v>507</v>
      </c>
      <c r="B285" s="46" t="s">
        <v>1731</v>
      </c>
      <c r="C285" s="46" t="s">
        <v>971</v>
      </c>
      <c r="D285" s="46" t="s">
        <v>920</v>
      </c>
      <c r="E285" s="46" t="s">
        <v>1750</v>
      </c>
      <c r="F285" s="46" t="s">
        <v>1751</v>
      </c>
      <c r="G285" s="46" t="s">
        <v>1752</v>
      </c>
    </row>
    <row r="286" spans="1:7" x14ac:dyDescent="0.4">
      <c r="A286" s="46">
        <v>506</v>
      </c>
      <c r="B286" s="46" t="s">
        <v>1731</v>
      </c>
      <c r="C286" s="46" t="s">
        <v>907</v>
      </c>
      <c r="D286" s="46" t="s">
        <v>908</v>
      </c>
      <c r="E286" s="46" t="s">
        <v>1753</v>
      </c>
      <c r="F286" s="46" t="s">
        <v>1754</v>
      </c>
      <c r="G286" s="46" t="s">
        <v>1755</v>
      </c>
    </row>
    <row r="287" spans="1:7" x14ac:dyDescent="0.4">
      <c r="A287" s="46">
        <v>505</v>
      </c>
      <c r="B287" s="46" t="s">
        <v>1731</v>
      </c>
      <c r="C287" s="46" t="s">
        <v>919</v>
      </c>
      <c r="D287" s="46" t="s">
        <v>908</v>
      </c>
      <c r="E287" s="46" t="s">
        <v>1756</v>
      </c>
      <c r="F287" s="46" t="s">
        <v>1754</v>
      </c>
      <c r="G287" s="46" t="s">
        <v>1757</v>
      </c>
    </row>
    <row r="288" spans="1:7" x14ac:dyDescent="0.4">
      <c r="A288" s="46">
        <v>504</v>
      </c>
      <c r="B288" s="46" t="s">
        <v>1731</v>
      </c>
      <c r="C288" s="46" t="s">
        <v>971</v>
      </c>
      <c r="D288" s="46" t="s">
        <v>920</v>
      </c>
      <c r="E288" s="46" t="s">
        <v>1758</v>
      </c>
      <c r="F288" s="46" t="s">
        <v>1759</v>
      </c>
      <c r="G288" s="46" t="s">
        <v>1760</v>
      </c>
    </row>
    <row r="289" spans="1:7" x14ac:dyDescent="0.4">
      <c r="A289" s="46">
        <v>503</v>
      </c>
      <c r="B289" s="46" t="s">
        <v>1731</v>
      </c>
      <c r="C289" s="46" t="s">
        <v>919</v>
      </c>
      <c r="D289" s="46" t="s">
        <v>908</v>
      </c>
      <c r="E289" s="46" t="s">
        <v>1761</v>
      </c>
      <c r="F289" s="46" t="s">
        <v>1762</v>
      </c>
      <c r="G289" s="46" t="s">
        <v>1763</v>
      </c>
    </row>
    <row r="290" spans="1:7" x14ac:dyDescent="0.4">
      <c r="A290" s="46">
        <v>502</v>
      </c>
      <c r="B290" s="46" t="s">
        <v>1731</v>
      </c>
      <c r="C290" s="46" t="s">
        <v>919</v>
      </c>
      <c r="D290" s="46" t="s">
        <v>920</v>
      </c>
      <c r="E290" s="46" t="s">
        <v>1764</v>
      </c>
      <c r="F290" s="46" t="s">
        <v>1765</v>
      </c>
      <c r="G290" s="46" t="s">
        <v>1766</v>
      </c>
    </row>
    <row r="291" spans="1:7" x14ac:dyDescent="0.4">
      <c r="A291" s="46">
        <v>501</v>
      </c>
      <c r="B291" s="46" t="s">
        <v>1731</v>
      </c>
      <c r="C291" s="46" t="s">
        <v>971</v>
      </c>
      <c r="D291" s="46" t="s">
        <v>920</v>
      </c>
      <c r="E291" s="46" t="s">
        <v>1767</v>
      </c>
      <c r="F291" s="46" t="s">
        <v>1768</v>
      </c>
      <c r="G291" s="46" t="s">
        <v>1769</v>
      </c>
    </row>
    <row r="292" spans="1:7" x14ac:dyDescent="0.4">
      <c r="A292" s="46">
        <v>500</v>
      </c>
      <c r="B292" s="46" t="s">
        <v>1731</v>
      </c>
      <c r="C292" s="46" t="s">
        <v>919</v>
      </c>
      <c r="D292" s="46" t="s">
        <v>920</v>
      </c>
      <c r="E292" s="46" t="s">
        <v>1770</v>
      </c>
      <c r="F292" s="46" t="s">
        <v>1771</v>
      </c>
      <c r="G292" s="46" t="s">
        <v>1772</v>
      </c>
    </row>
    <row r="293" spans="1:7" x14ac:dyDescent="0.4">
      <c r="A293" s="46">
        <v>499</v>
      </c>
      <c r="B293" s="46" t="s">
        <v>1731</v>
      </c>
      <c r="C293" s="46" t="s">
        <v>907</v>
      </c>
      <c r="D293" s="46" t="s">
        <v>920</v>
      </c>
      <c r="E293" s="46" t="s">
        <v>1773</v>
      </c>
      <c r="F293" s="46" t="s">
        <v>1774</v>
      </c>
      <c r="G293" s="46" t="s">
        <v>1775</v>
      </c>
    </row>
    <row r="294" spans="1:7" x14ac:dyDescent="0.4">
      <c r="A294" s="46">
        <v>498</v>
      </c>
      <c r="B294" s="46" t="s">
        <v>1731</v>
      </c>
      <c r="C294" s="46" t="s">
        <v>971</v>
      </c>
      <c r="D294" s="46" t="s">
        <v>920</v>
      </c>
      <c r="E294" s="46" t="s">
        <v>1776</v>
      </c>
      <c r="F294" s="46" t="s">
        <v>1777</v>
      </c>
      <c r="G294" s="46" t="s">
        <v>1778</v>
      </c>
    </row>
    <row r="295" spans="1:7" x14ac:dyDescent="0.4">
      <c r="A295" s="46">
        <v>497</v>
      </c>
      <c r="B295" s="46" t="s">
        <v>1731</v>
      </c>
      <c r="C295" s="46" t="s">
        <v>971</v>
      </c>
      <c r="D295" s="46" t="s">
        <v>920</v>
      </c>
      <c r="E295" s="46" t="s">
        <v>1779</v>
      </c>
      <c r="F295" s="46" t="s">
        <v>1780</v>
      </c>
      <c r="G295" s="46" t="s">
        <v>1781</v>
      </c>
    </row>
    <row r="296" spans="1:7" x14ac:dyDescent="0.4">
      <c r="A296" s="46">
        <v>496</v>
      </c>
      <c r="B296" s="46" t="s">
        <v>1731</v>
      </c>
      <c r="C296" s="46" t="s">
        <v>907</v>
      </c>
      <c r="D296" s="46" t="s">
        <v>908</v>
      </c>
      <c r="E296" s="46" t="s">
        <v>1782</v>
      </c>
      <c r="F296" s="46" t="s">
        <v>1783</v>
      </c>
      <c r="G296" s="46" t="s">
        <v>1784</v>
      </c>
    </row>
    <row r="297" spans="1:7" x14ac:dyDescent="0.4">
      <c r="A297" s="46">
        <v>495</v>
      </c>
      <c r="B297" s="46" t="s">
        <v>1731</v>
      </c>
      <c r="C297" s="46" t="s">
        <v>919</v>
      </c>
      <c r="D297" s="46" t="s">
        <v>920</v>
      </c>
      <c r="E297" s="46" t="s">
        <v>1785</v>
      </c>
      <c r="F297" s="46" t="s">
        <v>1786</v>
      </c>
      <c r="G297" s="46" t="s">
        <v>1787</v>
      </c>
    </row>
    <row r="298" spans="1:7" x14ac:dyDescent="0.4">
      <c r="A298" s="46">
        <v>494</v>
      </c>
      <c r="B298" s="46" t="s">
        <v>1731</v>
      </c>
      <c r="C298" s="46" t="s">
        <v>971</v>
      </c>
      <c r="D298" s="46" t="s">
        <v>920</v>
      </c>
      <c r="E298" s="46" t="s">
        <v>1788</v>
      </c>
      <c r="F298" s="46" t="s">
        <v>1789</v>
      </c>
      <c r="G298" s="46" t="s">
        <v>1790</v>
      </c>
    </row>
    <row r="299" spans="1:7" x14ac:dyDescent="0.4">
      <c r="A299" s="46">
        <v>493</v>
      </c>
      <c r="B299" s="46" t="s">
        <v>1731</v>
      </c>
      <c r="C299" s="46" t="s">
        <v>1003</v>
      </c>
      <c r="D299" s="46" t="s">
        <v>920</v>
      </c>
      <c r="E299" s="46" t="s">
        <v>1791</v>
      </c>
      <c r="F299" s="46" t="s">
        <v>1792</v>
      </c>
      <c r="G299" s="46" t="s">
        <v>1793</v>
      </c>
    </row>
    <row r="300" spans="1:7" x14ac:dyDescent="0.4">
      <c r="A300" s="46">
        <v>492</v>
      </c>
      <c r="B300" s="46" t="s">
        <v>1731</v>
      </c>
      <c r="C300" s="46" t="s">
        <v>919</v>
      </c>
      <c r="D300" s="46" t="s">
        <v>908</v>
      </c>
      <c r="E300" s="46" t="s">
        <v>1794</v>
      </c>
      <c r="F300" s="46" t="s">
        <v>1795</v>
      </c>
      <c r="G300" s="46" t="s">
        <v>1796</v>
      </c>
    </row>
    <row r="301" spans="1:7" x14ac:dyDescent="0.4">
      <c r="A301" s="46">
        <v>491</v>
      </c>
      <c r="B301" s="46" t="s">
        <v>1731</v>
      </c>
      <c r="C301" s="46" t="s">
        <v>919</v>
      </c>
      <c r="D301" s="46" t="s">
        <v>920</v>
      </c>
      <c r="E301" s="46" t="s">
        <v>1797</v>
      </c>
      <c r="F301" s="46" t="s">
        <v>1798</v>
      </c>
      <c r="G301" s="46" t="s">
        <v>1799</v>
      </c>
    </row>
    <row r="302" spans="1:7" x14ac:dyDescent="0.4">
      <c r="A302" s="46">
        <v>490</v>
      </c>
      <c r="B302" s="46" t="s">
        <v>1731</v>
      </c>
      <c r="C302" s="46" t="s">
        <v>907</v>
      </c>
      <c r="D302" s="46" t="s">
        <v>920</v>
      </c>
      <c r="E302" s="46" t="s">
        <v>1800</v>
      </c>
      <c r="F302" s="46" t="s">
        <v>1801</v>
      </c>
      <c r="G302" s="46" t="s">
        <v>1802</v>
      </c>
    </row>
    <row r="303" spans="1:7" x14ac:dyDescent="0.4">
      <c r="A303" s="46">
        <v>489</v>
      </c>
      <c r="B303" s="46" t="s">
        <v>1731</v>
      </c>
      <c r="C303" s="46" t="s">
        <v>971</v>
      </c>
      <c r="D303" s="46" t="s">
        <v>920</v>
      </c>
      <c r="E303" s="46" t="s">
        <v>1803</v>
      </c>
      <c r="F303" s="46" t="s">
        <v>1804</v>
      </c>
      <c r="G303" s="46" t="s">
        <v>1805</v>
      </c>
    </row>
    <row r="304" spans="1:7" x14ac:dyDescent="0.4">
      <c r="A304" s="46">
        <v>488</v>
      </c>
      <c r="B304" s="46" t="s">
        <v>1731</v>
      </c>
      <c r="C304" s="46" t="s">
        <v>971</v>
      </c>
      <c r="D304" s="46" t="s">
        <v>920</v>
      </c>
      <c r="E304" s="46" t="s">
        <v>1806</v>
      </c>
      <c r="F304" s="46" t="s">
        <v>1807</v>
      </c>
      <c r="G304" s="46" t="s">
        <v>1808</v>
      </c>
    </row>
    <row r="305" spans="1:7" x14ac:dyDescent="0.4">
      <c r="A305" s="46">
        <v>487</v>
      </c>
      <c r="B305" s="46" t="s">
        <v>1731</v>
      </c>
      <c r="C305" s="46" t="s">
        <v>907</v>
      </c>
      <c r="D305" s="46" t="s">
        <v>920</v>
      </c>
      <c r="E305" s="46" t="s">
        <v>1809</v>
      </c>
      <c r="F305" s="46" t="s">
        <v>1810</v>
      </c>
      <c r="G305" s="46" t="s">
        <v>1811</v>
      </c>
    </row>
    <row r="306" spans="1:7" x14ac:dyDescent="0.4">
      <c r="A306" s="46">
        <v>486</v>
      </c>
      <c r="B306" s="46" t="s">
        <v>1731</v>
      </c>
      <c r="C306" s="46" t="s">
        <v>919</v>
      </c>
      <c r="D306" s="46" t="s">
        <v>920</v>
      </c>
      <c r="E306" s="46" t="s">
        <v>1812</v>
      </c>
      <c r="F306" s="46" t="s">
        <v>1810</v>
      </c>
      <c r="G306" s="46" t="s">
        <v>1811</v>
      </c>
    </row>
    <row r="307" spans="1:7" x14ac:dyDescent="0.4">
      <c r="A307" s="46">
        <v>485</v>
      </c>
      <c r="B307" s="46" t="s">
        <v>1731</v>
      </c>
      <c r="C307" s="46" t="s">
        <v>971</v>
      </c>
      <c r="D307" s="46" t="s">
        <v>920</v>
      </c>
      <c r="E307" s="46" t="s">
        <v>1813</v>
      </c>
      <c r="F307" s="46" t="s">
        <v>1814</v>
      </c>
      <c r="G307" s="46" t="s">
        <v>1815</v>
      </c>
    </row>
    <row r="308" spans="1:7" x14ac:dyDescent="0.4">
      <c r="A308" s="46">
        <v>484</v>
      </c>
      <c r="B308" s="46" t="s">
        <v>1731</v>
      </c>
      <c r="C308" s="46" t="s">
        <v>907</v>
      </c>
      <c r="D308" s="46" t="s">
        <v>920</v>
      </c>
      <c r="E308" s="46" t="s">
        <v>1816</v>
      </c>
      <c r="F308" s="46" t="s">
        <v>1817</v>
      </c>
      <c r="G308" s="46" t="s">
        <v>1818</v>
      </c>
    </row>
    <row r="309" spans="1:7" x14ac:dyDescent="0.4">
      <c r="A309" s="46">
        <v>483</v>
      </c>
      <c r="B309" s="46" t="s">
        <v>1731</v>
      </c>
      <c r="C309" s="46" t="s">
        <v>907</v>
      </c>
      <c r="D309" s="46" t="s">
        <v>920</v>
      </c>
      <c r="E309" s="46" t="s">
        <v>1819</v>
      </c>
      <c r="F309" s="46" t="s">
        <v>1820</v>
      </c>
      <c r="G309" s="46" t="s">
        <v>1821</v>
      </c>
    </row>
    <row r="310" spans="1:7" x14ac:dyDescent="0.4">
      <c r="A310" s="46">
        <v>482</v>
      </c>
      <c r="B310" s="46" t="s">
        <v>1731</v>
      </c>
      <c r="C310" s="46" t="s">
        <v>971</v>
      </c>
      <c r="D310" s="46" t="s">
        <v>920</v>
      </c>
      <c r="E310" s="46" t="s">
        <v>1822</v>
      </c>
      <c r="F310" s="46" t="s">
        <v>1823</v>
      </c>
      <c r="G310" s="46" t="s">
        <v>1824</v>
      </c>
    </row>
    <row r="311" spans="1:7" x14ac:dyDescent="0.4">
      <c r="A311" s="46">
        <v>481</v>
      </c>
      <c r="B311" s="46" t="s">
        <v>1731</v>
      </c>
      <c r="C311" s="46" t="s">
        <v>919</v>
      </c>
      <c r="D311" s="46" t="s">
        <v>920</v>
      </c>
      <c r="E311" s="46" t="s">
        <v>1825</v>
      </c>
      <c r="F311" s="46" t="s">
        <v>1826</v>
      </c>
      <c r="G311" s="46" t="s">
        <v>1827</v>
      </c>
    </row>
    <row r="312" spans="1:7" x14ac:dyDescent="0.4">
      <c r="A312" s="46">
        <v>480</v>
      </c>
      <c r="B312" s="46" t="s">
        <v>1731</v>
      </c>
      <c r="C312" s="46" t="s">
        <v>971</v>
      </c>
      <c r="D312" s="46" t="s">
        <v>920</v>
      </c>
      <c r="E312" s="46" t="s">
        <v>1828</v>
      </c>
      <c r="F312" s="46" t="s">
        <v>1829</v>
      </c>
      <c r="G312" s="46" t="s">
        <v>1830</v>
      </c>
    </row>
    <row r="313" spans="1:7" x14ac:dyDescent="0.4">
      <c r="A313" s="46">
        <v>479</v>
      </c>
      <c r="B313" s="46" t="s">
        <v>1731</v>
      </c>
      <c r="C313" s="46" t="s">
        <v>971</v>
      </c>
      <c r="D313" s="46" t="s">
        <v>920</v>
      </c>
      <c r="E313" s="46" t="s">
        <v>1831</v>
      </c>
      <c r="F313" s="46" t="s">
        <v>1832</v>
      </c>
      <c r="G313" s="46" t="s">
        <v>1833</v>
      </c>
    </row>
    <row r="314" spans="1:7" x14ac:dyDescent="0.4">
      <c r="A314" s="46">
        <v>478</v>
      </c>
      <c r="B314" s="46" t="s">
        <v>1731</v>
      </c>
      <c r="C314" s="46" t="s">
        <v>919</v>
      </c>
      <c r="D314" s="46" t="s">
        <v>920</v>
      </c>
      <c r="E314" s="46" t="s">
        <v>1834</v>
      </c>
      <c r="F314" s="46" t="s">
        <v>1835</v>
      </c>
      <c r="G314" s="46" t="s">
        <v>1836</v>
      </c>
    </row>
    <row r="315" spans="1:7" x14ac:dyDescent="0.4">
      <c r="A315" s="46">
        <v>477</v>
      </c>
      <c r="B315" s="46" t="s">
        <v>1731</v>
      </c>
      <c r="C315" s="46" t="s">
        <v>971</v>
      </c>
      <c r="D315" s="46" t="s">
        <v>920</v>
      </c>
      <c r="E315" s="46" t="s">
        <v>1837</v>
      </c>
      <c r="F315" s="46" t="s">
        <v>1838</v>
      </c>
      <c r="G315" s="46" t="s">
        <v>1839</v>
      </c>
    </row>
    <row r="316" spans="1:7" x14ac:dyDescent="0.4">
      <c r="A316" s="46">
        <v>476</v>
      </c>
      <c r="B316" s="46" t="s">
        <v>1731</v>
      </c>
      <c r="C316" s="46" t="s">
        <v>971</v>
      </c>
      <c r="D316" s="46" t="s">
        <v>920</v>
      </c>
      <c r="E316" s="46" t="s">
        <v>1840</v>
      </c>
      <c r="F316" s="46" t="s">
        <v>1841</v>
      </c>
      <c r="G316" s="46" t="s">
        <v>1842</v>
      </c>
    </row>
    <row r="317" spans="1:7" x14ac:dyDescent="0.4">
      <c r="A317" s="46">
        <v>475</v>
      </c>
      <c r="B317" s="46" t="s">
        <v>1843</v>
      </c>
      <c r="C317" s="46" t="s">
        <v>971</v>
      </c>
      <c r="D317" s="46" t="s">
        <v>920</v>
      </c>
      <c r="E317" s="46" t="s">
        <v>1844</v>
      </c>
      <c r="F317" s="46" t="s">
        <v>1845</v>
      </c>
      <c r="G317" s="46" t="s">
        <v>1846</v>
      </c>
    </row>
    <row r="318" spans="1:7" x14ac:dyDescent="0.4">
      <c r="A318" s="46">
        <v>474</v>
      </c>
      <c r="B318" s="46" t="s">
        <v>1843</v>
      </c>
      <c r="C318" s="46" t="s">
        <v>1003</v>
      </c>
      <c r="D318" s="46" t="s">
        <v>920</v>
      </c>
      <c r="E318" s="46" t="s">
        <v>1847</v>
      </c>
      <c r="F318" s="46" t="s">
        <v>1848</v>
      </c>
      <c r="G318" s="46" t="s">
        <v>1849</v>
      </c>
    </row>
    <row r="319" spans="1:7" x14ac:dyDescent="0.4">
      <c r="A319" s="46">
        <v>473</v>
      </c>
      <c r="B319" s="46" t="s">
        <v>1843</v>
      </c>
      <c r="C319" s="46" t="s">
        <v>971</v>
      </c>
      <c r="D319" s="46" t="s">
        <v>920</v>
      </c>
      <c r="E319" s="46" t="s">
        <v>1850</v>
      </c>
      <c r="F319" s="46" t="s">
        <v>1851</v>
      </c>
      <c r="G319" s="46" t="s">
        <v>1852</v>
      </c>
    </row>
    <row r="320" spans="1:7" x14ac:dyDescent="0.4">
      <c r="A320" s="46">
        <v>472</v>
      </c>
      <c r="B320" s="46" t="s">
        <v>1843</v>
      </c>
      <c r="C320" s="46" t="s">
        <v>907</v>
      </c>
      <c r="D320" s="46" t="s">
        <v>920</v>
      </c>
      <c r="E320" s="46" t="s">
        <v>1853</v>
      </c>
      <c r="F320" s="46" t="s">
        <v>1854</v>
      </c>
      <c r="G320" s="46" t="s">
        <v>1855</v>
      </c>
    </row>
    <row r="321" spans="1:7" x14ac:dyDescent="0.4">
      <c r="A321" s="46">
        <v>471</v>
      </c>
      <c r="B321" s="46" t="s">
        <v>1843</v>
      </c>
      <c r="C321" s="46" t="s">
        <v>971</v>
      </c>
      <c r="D321" s="46" t="s">
        <v>920</v>
      </c>
      <c r="E321" s="46" t="s">
        <v>1856</v>
      </c>
      <c r="F321" s="46" t="s">
        <v>1857</v>
      </c>
      <c r="G321" s="46" t="s">
        <v>1858</v>
      </c>
    </row>
    <row r="322" spans="1:7" x14ac:dyDescent="0.4">
      <c r="A322" s="46">
        <v>470</v>
      </c>
      <c r="B322" s="46" t="s">
        <v>1843</v>
      </c>
      <c r="C322" s="46" t="s">
        <v>919</v>
      </c>
      <c r="D322" s="46" t="s">
        <v>920</v>
      </c>
      <c r="E322" s="46" t="s">
        <v>1859</v>
      </c>
      <c r="F322" s="46" t="s">
        <v>1860</v>
      </c>
      <c r="G322" s="46" t="s">
        <v>1861</v>
      </c>
    </row>
    <row r="323" spans="1:7" x14ac:dyDescent="0.4">
      <c r="A323" s="46">
        <v>469</v>
      </c>
      <c r="B323" s="46" t="s">
        <v>1843</v>
      </c>
      <c r="C323" s="46" t="s">
        <v>971</v>
      </c>
      <c r="D323" s="46" t="s">
        <v>920</v>
      </c>
      <c r="E323" s="46" t="s">
        <v>1862</v>
      </c>
      <c r="F323" s="46" t="s">
        <v>1863</v>
      </c>
      <c r="G323" s="46" t="s">
        <v>1864</v>
      </c>
    </row>
    <row r="324" spans="1:7" x14ac:dyDescent="0.4">
      <c r="A324" s="46">
        <v>468</v>
      </c>
      <c r="B324" s="46" t="s">
        <v>1843</v>
      </c>
      <c r="C324" s="46" t="s">
        <v>971</v>
      </c>
      <c r="D324" s="46" t="s">
        <v>920</v>
      </c>
      <c r="E324" s="46" t="s">
        <v>1865</v>
      </c>
      <c r="F324" s="46" t="s">
        <v>1866</v>
      </c>
      <c r="G324" s="46" t="s">
        <v>1867</v>
      </c>
    </row>
    <row r="325" spans="1:7" x14ac:dyDescent="0.4">
      <c r="A325" s="46">
        <v>467</v>
      </c>
      <c r="B325" s="46" t="s">
        <v>1843</v>
      </c>
      <c r="C325" s="46" t="s">
        <v>907</v>
      </c>
      <c r="D325" s="46" t="s">
        <v>920</v>
      </c>
      <c r="E325" s="46" t="s">
        <v>1868</v>
      </c>
      <c r="F325" s="46" t="s">
        <v>1869</v>
      </c>
      <c r="G325" s="46" t="s">
        <v>1870</v>
      </c>
    </row>
    <row r="326" spans="1:7" x14ac:dyDescent="0.4">
      <c r="A326" s="46">
        <v>466</v>
      </c>
      <c r="B326" s="46" t="s">
        <v>1843</v>
      </c>
      <c r="C326" s="46" t="s">
        <v>971</v>
      </c>
      <c r="D326" s="46" t="s">
        <v>920</v>
      </c>
      <c r="E326" s="46" t="s">
        <v>1871</v>
      </c>
      <c r="F326" s="46" t="s">
        <v>1872</v>
      </c>
      <c r="G326" s="46" t="s">
        <v>1873</v>
      </c>
    </row>
    <row r="327" spans="1:7" x14ac:dyDescent="0.4">
      <c r="A327" s="46">
        <v>465</v>
      </c>
      <c r="B327" s="46" t="s">
        <v>1843</v>
      </c>
      <c r="C327" s="46" t="s">
        <v>919</v>
      </c>
      <c r="D327" s="46" t="s">
        <v>920</v>
      </c>
      <c r="E327" s="46" t="s">
        <v>1874</v>
      </c>
      <c r="F327" s="46" t="s">
        <v>1875</v>
      </c>
      <c r="G327" s="46" t="s">
        <v>1876</v>
      </c>
    </row>
    <row r="328" spans="1:7" x14ac:dyDescent="0.4">
      <c r="A328" s="46">
        <v>464</v>
      </c>
      <c r="B328" s="46" t="s">
        <v>1843</v>
      </c>
      <c r="C328" s="46" t="s">
        <v>971</v>
      </c>
      <c r="D328" s="46" t="s">
        <v>920</v>
      </c>
      <c r="E328" s="46" t="s">
        <v>1877</v>
      </c>
      <c r="F328" s="46" t="s">
        <v>1878</v>
      </c>
      <c r="G328" s="46" t="s">
        <v>1879</v>
      </c>
    </row>
    <row r="329" spans="1:7" x14ac:dyDescent="0.4">
      <c r="A329" s="46">
        <v>463</v>
      </c>
      <c r="B329" s="46" t="s">
        <v>1843</v>
      </c>
      <c r="C329" s="46" t="s">
        <v>971</v>
      </c>
      <c r="D329" s="46" t="s">
        <v>920</v>
      </c>
      <c r="E329" s="46" t="s">
        <v>1880</v>
      </c>
      <c r="F329" s="46" t="s">
        <v>1881</v>
      </c>
      <c r="G329" s="46" t="s">
        <v>1882</v>
      </c>
    </row>
    <row r="330" spans="1:7" x14ac:dyDescent="0.4">
      <c r="A330" s="46">
        <v>462</v>
      </c>
      <c r="B330" s="46" t="s">
        <v>1843</v>
      </c>
      <c r="C330" s="46" t="s">
        <v>919</v>
      </c>
      <c r="D330" s="46" t="s">
        <v>908</v>
      </c>
      <c r="E330" s="46" t="s">
        <v>1883</v>
      </c>
      <c r="F330" s="46" t="s">
        <v>1884</v>
      </c>
      <c r="G330" s="46" t="s">
        <v>1885</v>
      </c>
    </row>
    <row r="331" spans="1:7" x14ac:dyDescent="0.4">
      <c r="A331" s="46">
        <v>461</v>
      </c>
      <c r="B331" s="46" t="s">
        <v>1843</v>
      </c>
      <c r="C331" s="46" t="s">
        <v>1003</v>
      </c>
      <c r="D331" s="46" t="s">
        <v>920</v>
      </c>
      <c r="E331" s="46" t="s">
        <v>1886</v>
      </c>
      <c r="F331" s="46" t="s">
        <v>1887</v>
      </c>
      <c r="G331" s="46" t="s">
        <v>1888</v>
      </c>
    </row>
    <row r="332" spans="1:7" x14ac:dyDescent="0.4">
      <c r="A332" s="46">
        <v>460</v>
      </c>
      <c r="B332" s="46" t="s">
        <v>1843</v>
      </c>
      <c r="C332" s="46" t="s">
        <v>907</v>
      </c>
      <c r="D332" s="46" t="s">
        <v>920</v>
      </c>
      <c r="E332" s="46" t="s">
        <v>1889</v>
      </c>
      <c r="F332" s="46" t="s">
        <v>1890</v>
      </c>
      <c r="G332" s="46" t="s">
        <v>1891</v>
      </c>
    </row>
    <row r="333" spans="1:7" x14ac:dyDescent="0.4">
      <c r="A333" s="46">
        <v>459</v>
      </c>
      <c r="B333" s="46" t="s">
        <v>1843</v>
      </c>
      <c r="C333" s="46" t="s">
        <v>919</v>
      </c>
      <c r="D333" s="46" t="s">
        <v>920</v>
      </c>
      <c r="E333" s="46" t="s">
        <v>1892</v>
      </c>
      <c r="F333" s="46" t="s">
        <v>1893</v>
      </c>
      <c r="G333" s="46" t="s">
        <v>1894</v>
      </c>
    </row>
    <row r="334" spans="1:7" x14ac:dyDescent="0.4">
      <c r="A334" s="46">
        <v>458</v>
      </c>
      <c r="B334" s="46" t="s">
        <v>1843</v>
      </c>
      <c r="C334" s="46" t="s">
        <v>919</v>
      </c>
      <c r="D334" s="46" t="s">
        <v>920</v>
      </c>
      <c r="E334" s="46" t="s">
        <v>1895</v>
      </c>
      <c r="F334" s="46" t="s">
        <v>1896</v>
      </c>
      <c r="G334" s="46" t="s">
        <v>1897</v>
      </c>
    </row>
    <row r="335" spans="1:7" x14ac:dyDescent="0.4">
      <c r="A335" s="46">
        <v>457</v>
      </c>
      <c r="B335" s="46" t="s">
        <v>1843</v>
      </c>
      <c r="C335" s="46" t="s">
        <v>971</v>
      </c>
      <c r="D335" s="46" t="s">
        <v>920</v>
      </c>
      <c r="E335" s="46" t="s">
        <v>1898</v>
      </c>
      <c r="F335" s="46" t="s">
        <v>1899</v>
      </c>
      <c r="G335" s="46" t="s">
        <v>1900</v>
      </c>
    </row>
    <row r="336" spans="1:7" x14ac:dyDescent="0.4">
      <c r="A336" s="46">
        <v>456</v>
      </c>
      <c r="B336" s="46" t="s">
        <v>1843</v>
      </c>
      <c r="C336" s="46" t="s">
        <v>912</v>
      </c>
      <c r="D336" s="46" t="s">
        <v>920</v>
      </c>
      <c r="E336" s="46" t="s">
        <v>1901</v>
      </c>
      <c r="F336" s="46" t="s">
        <v>1902</v>
      </c>
      <c r="G336" s="46" t="s">
        <v>1903</v>
      </c>
    </row>
    <row r="337" spans="1:7" x14ac:dyDescent="0.4">
      <c r="A337" s="46">
        <v>455</v>
      </c>
      <c r="B337" s="46" t="s">
        <v>1843</v>
      </c>
      <c r="C337" s="46" t="s">
        <v>971</v>
      </c>
      <c r="D337" s="46" t="s">
        <v>920</v>
      </c>
      <c r="E337" s="46" t="s">
        <v>1904</v>
      </c>
      <c r="F337" s="46" t="s">
        <v>1905</v>
      </c>
      <c r="G337" s="46" t="s">
        <v>1906</v>
      </c>
    </row>
    <row r="338" spans="1:7" x14ac:dyDescent="0.4">
      <c r="A338" s="46">
        <v>454</v>
      </c>
      <c r="B338" s="46" t="s">
        <v>1843</v>
      </c>
      <c r="C338" s="46" t="s">
        <v>971</v>
      </c>
      <c r="D338" s="46" t="s">
        <v>920</v>
      </c>
      <c r="E338" s="46" t="s">
        <v>1907</v>
      </c>
      <c r="F338" s="46" t="s">
        <v>1908</v>
      </c>
      <c r="G338" s="46" t="s">
        <v>1909</v>
      </c>
    </row>
    <row r="339" spans="1:7" x14ac:dyDescent="0.4">
      <c r="A339" s="46">
        <v>453</v>
      </c>
      <c r="B339" s="46" t="s">
        <v>1843</v>
      </c>
      <c r="C339" s="46" t="s">
        <v>971</v>
      </c>
      <c r="D339" s="46" t="s">
        <v>920</v>
      </c>
      <c r="E339" s="46" t="s">
        <v>1910</v>
      </c>
      <c r="F339" s="46" t="s">
        <v>1911</v>
      </c>
      <c r="G339" s="46" t="s">
        <v>1912</v>
      </c>
    </row>
    <row r="340" spans="1:7" x14ac:dyDescent="0.4">
      <c r="A340" s="46">
        <v>452</v>
      </c>
      <c r="B340" s="46" t="s">
        <v>1843</v>
      </c>
      <c r="C340" s="46" t="s">
        <v>1003</v>
      </c>
      <c r="D340" s="46" t="s">
        <v>920</v>
      </c>
      <c r="E340" s="46" t="s">
        <v>1913</v>
      </c>
      <c r="F340" s="46" t="s">
        <v>1914</v>
      </c>
      <c r="G340" s="46" t="s">
        <v>1915</v>
      </c>
    </row>
    <row r="341" spans="1:7" x14ac:dyDescent="0.4">
      <c r="A341" s="46">
        <v>451</v>
      </c>
      <c r="B341" s="46" t="s">
        <v>1843</v>
      </c>
      <c r="C341" s="46" t="s">
        <v>919</v>
      </c>
      <c r="D341" s="46" t="s">
        <v>920</v>
      </c>
      <c r="E341" s="46" t="s">
        <v>1916</v>
      </c>
      <c r="F341" s="46" t="s">
        <v>1917</v>
      </c>
      <c r="G341" s="46" t="s">
        <v>1918</v>
      </c>
    </row>
    <row r="342" spans="1:7" x14ac:dyDescent="0.4">
      <c r="A342" s="46">
        <v>450</v>
      </c>
      <c r="B342" s="46" t="s">
        <v>1843</v>
      </c>
      <c r="C342" s="46" t="s">
        <v>971</v>
      </c>
      <c r="D342" s="46" t="s">
        <v>920</v>
      </c>
      <c r="E342" s="46" t="s">
        <v>1919</v>
      </c>
      <c r="F342" s="46" t="s">
        <v>1920</v>
      </c>
      <c r="G342" s="46" t="s">
        <v>1921</v>
      </c>
    </row>
    <row r="343" spans="1:7" x14ac:dyDescent="0.4">
      <c r="A343" s="46">
        <v>449</v>
      </c>
      <c r="B343" s="46" t="s">
        <v>1843</v>
      </c>
      <c r="C343" s="46" t="s">
        <v>907</v>
      </c>
      <c r="D343" s="46" t="s">
        <v>920</v>
      </c>
      <c r="E343" s="46" t="s">
        <v>1922</v>
      </c>
      <c r="F343" s="46" t="s">
        <v>1923</v>
      </c>
      <c r="G343" s="46" t="s">
        <v>1924</v>
      </c>
    </row>
    <row r="344" spans="1:7" x14ac:dyDescent="0.4">
      <c r="A344" s="46">
        <v>448</v>
      </c>
      <c r="B344" s="46" t="s">
        <v>1843</v>
      </c>
      <c r="C344" s="46" t="s">
        <v>1003</v>
      </c>
      <c r="D344" s="46" t="s">
        <v>920</v>
      </c>
      <c r="E344" s="46" t="s">
        <v>1925</v>
      </c>
      <c r="F344" s="46" t="s">
        <v>1926</v>
      </c>
      <c r="G344" s="46" t="s">
        <v>1927</v>
      </c>
    </row>
    <row r="345" spans="1:7" x14ac:dyDescent="0.4">
      <c r="A345" s="46">
        <v>447</v>
      </c>
      <c r="B345" s="46" t="s">
        <v>1843</v>
      </c>
      <c r="C345" s="46" t="s">
        <v>971</v>
      </c>
      <c r="D345" s="46" t="s">
        <v>920</v>
      </c>
      <c r="E345" s="46" t="s">
        <v>1928</v>
      </c>
      <c r="F345" s="46" t="s">
        <v>1929</v>
      </c>
      <c r="G345" s="46" t="s">
        <v>1930</v>
      </c>
    </row>
    <row r="346" spans="1:7" x14ac:dyDescent="0.4">
      <c r="A346" s="46">
        <v>446</v>
      </c>
      <c r="B346" s="46" t="s">
        <v>1843</v>
      </c>
      <c r="C346" s="46" t="s">
        <v>971</v>
      </c>
      <c r="D346" s="46" t="s">
        <v>920</v>
      </c>
      <c r="E346" s="46" t="s">
        <v>1931</v>
      </c>
      <c r="F346" s="46" t="s">
        <v>1932</v>
      </c>
      <c r="G346" s="46" t="s">
        <v>1933</v>
      </c>
    </row>
    <row r="347" spans="1:7" x14ac:dyDescent="0.4">
      <c r="A347" s="46">
        <v>445</v>
      </c>
      <c r="B347" s="46" t="s">
        <v>1843</v>
      </c>
      <c r="C347" s="46" t="s">
        <v>919</v>
      </c>
      <c r="D347" s="46" t="s">
        <v>920</v>
      </c>
      <c r="E347" s="46" t="s">
        <v>1934</v>
      </c>
      <c r="F347" s="46" t="s">
        <v>1935</v>
      </c>
      <c r="G347" s="46" t="s">
        <v>1936</v>
      </c>
    </row>
    <row r="348" spans="1:7" x14ac:dyDescent="0.4">
      <c r="A348" s="46">
        <v>444</v>
      </c>
      <c r="B348" s="46" t="s">
        <v>1843</v>
      </c>
      <c r="C348" s="46" t="s">
        <v>971</v>
      </c>
      <c r="D348" s="46" t="s">
        <v>920</v>
      </c>
      <c r="E348" s="46" t="s">
        <v>1937</v>
      </c>
      <c r="F348" s="46" t="s">
        <v>1938</v>
      </c>
      <c r="G348" s="46" t="s">
        <v>1939</v>
      </c>
    </row>
    <row r="349" spans="1:7" x14ac:dyDescent="0.4">
      <c r="A349" s="46">
        <v>443</v>
      </c>
      <c r="B349" s="46" t="s">
        <v>1843</v>
      </c>
      <c r="C349" s="46" t="s">
        <v>971</v>
      </c>
      <c r="D349" s="46" t="s">
        <v>920</v>
      </c>
      <c r="E349" s="46" t="s">
        <v>1940</v>
      </c>
      <c r="F349" s="46" t="s">
        <v>1941</v>
      </c>
      <c r="G349" s="46" t="s">
        <v>1942</v>
      </c>
    </row>
    <row r="350" spans="1:7" x14ac:dyDescent="0.4">
      <c r="A350" s="46">
        <v>442</v>
      </c>
      <c r="B350" s="46" t="s">
        <v>1843</v>
      </c>
      <c r="C350" s="46" t="s">
        <v>971</v>
      </c>
      <c r="D350" s="46" t="s">
        <v>920</v>
      </c>
      <c r="E350" s="46" t="s">
        <v>1943</v>
      </c>
      <c r="F350" s="46" t="s">
        <v>1944</v>
      </c>
      <c r="G350" s="46" t="s">
        <v>1945</v>
      </c>
    </row>
    <row r="351" spans="1:7" x14ac:dyDescent="0.4">
      <c r="A351" s="46">
        <v>441</v>
      </c>
      <c r="B351" s="46" t="s">
        <v>1843</v>
      </c>
      <c r="C351" s="46" t="s">
        <v>971</v>
      </c>
      <c r="D351" s="46" t="s">
        <v>920</v>
      </c>
      <c r="E351" s="46" t="s">
        <v>1946</v>
      </c>
      <c r="F351" s="46" t="s">
        <v>1947</v>
      </c>
      <c r="G351" s="46" t="s">
        <v>1948</v>
      </c>
    </row>
    <row r="352" spans="1:7" x14ac:dyDescent="0.4">
      <c r="A352" s="46">
        <v>440</v>
      </c>
      <c r="B352" s="46" t="s">
        <v>1843</v>
      </c>
      <c r="C352" s="46" t="s">
        <v>907</v>
      </c>
      <c r="D352" s="46" t="s">
        <v>920</v>
      </c>
      <c r="E352" s="46" t="s">
        <v>1949</v>
      </c>
      <c r="F352" s="46" t="s">
        <v>1950</v>
      </c>
      <c r="G352" s="46" t="s">
        <v>1951</v>
      </c>
    </row>
    <row r="353" spans="1:7" x14ac:dyDescent="0.4">
      <c r="A353" s="46">
        <v>439</v>
      </c>
      <c r="B353" s="46" t="s">
        <v>1843</v>
      </c>
      <c r="C353" s="46" t="s">
        <v>907</v>
      </c>
      <c r="D353" s="46" t="s">
        <v>920</v>
      </c>
      <c r="E353" s="46" t="s">
        <v>1952</v>
      </c>
      <c r="F353" s="46" t="s">
        <v>1953</v>
      </c>
      <c r="G353" s="46" t="s">
        <v>1954</v>
      </c>
    </row>
    <row r="354" spans="1:7" x14ac:dyDescent="0.4">
      <c r="A354" s="46">
        <v>438</v>
      </c>
      <c r="B354" s="46" t="s">
        <v>1843</v>
      </c>
      <c r="C354" s="46" t="s">
        <v>907</v>
      </c>
      <c r="D354" s="46" t="s">
        <v>908</v>
      </c>
      <c r="E354" s="46" t="s">
        <v>1955</v>
      </c>
      <c r="F354" s="46" t="s">
        <v>1956</v>
      </c>
      <c r="G354" s="46" t="s">
        <v>1957</v>
      </c>
    </row>
    <row r="355" spans="1:7" x14ac:dyDescent="0.4">
      <c r="A355" s="46">
        <v>437</v>
      </c>
      <c r="B355" s="46" t="s">
        <v>1843</v>
      </c>
      <c r="C355" s="46" t="s">
        <v>919</v>
      </c>
      <c r="D355" s="46" t="s">
        <v>908</v>
      </c>
      <c r="E355" s="46" t="s">
        <v>1958</v>
      </c>
      <c r="F355" s="46" t="s">
        <v>1956</v>
      </c>
      <c r="G355" s="46" t="s">
        <v>1959</v>
      </c>
    </row>
    <row r="356" spans="1:7" x14ac:dyDescent="0.4">
      <c r="A356" s="46">
        <v>436</v>
      </c>
      <c r="B356" s="46" t="s">
        <v>1843</v>
      </c>
      <c r="C356" s="46" t="s">
        <v>971</v>
      </c>
      <c r="D356" s="46" t="s">
        <v>920</v>
      </c>
      <c r="E356" s="46" t="s">
        <v>1960</v>
      </c>
      <c r="F356" s="46" t="s">
        <v>1961</v>
      </c>
      <c r="G356" s="46" t="s">
        <v>1962</v>
      </c>
    </row>
    <row r="357" spans="1:7" x14ac:dyDescent="0.4">
      <c r="A357" s="46">
        <v>435</v>
      </c>
      <c r="B357" s="46" t="s">
        <v>1843</v>
      </c>
      <c r="C357" s="46" t="s">
        <v>1003</v>
      </c>
      <c r="D357" s="46" t="s">
        <v>920</v>
      </c>
      <c r="E357" s="46" t="s">
        <v>1963</v>
      </c>
      <c r="F357" s="46" t="s">
        <v>1964</v>
      </c>
      <c r="G357" s="46" t="s">
        <v>1965</v>
      </c>
    </row>
    <row r="358" spans="1:7" x14ac:dyDescent="0.4">
      <c r="A358" s="46">
        <v>434</v>
      </c>
      <c r="B358" s="46" t="s">
        <v>1843</v>
      </c>
      <c r="C358" s="46" t="s">
        <v>919</v>
      </c>
      <c r="D358" s="46" t="s">
        <v>920</v>
      </c>
      <c r="E358" s="46" t="s">
        <v>1966</v>
      </c>
      <c r="F358" s="46" t="s">
        <v>1967</v>
      </c>
      <c r="G358" s="46" t="s">
        <v>1968</v>
      </c>
    </row>
    <row r="359" spans="1:7" x14ac:dyDescent="0.4">
      <c r="A359" s="46">
        <v>433</v>
      </c>
      <c r="B359" s="46" t="s">
        <v>1843</v>
      </c>
      <c r="C359" s="46" t="s">
        <v>971</v>
      </c>
      <c r="D359" s="46" t="s">
        <v>920</v>
      </c>
      <c r="E359" s="46" t="s">
        <v>1969</v>
      </c>
      <c r="F359" s="46" t="s">
        <v>1970</v>
      </c>
      <c r="G359" s="46" t="s">
        <v>1971</v>
      </c>
    </row>
    <row r="360" spans="1:7" x14ac:dyDescent="0.4">
      <c r="A360" s="46">
        <v>432</v>
      </c>
      <c r="B360" s="46" t="s">
        <v>1843</v>
      </c>
      <c r="C360" s="46" t="s">
        <v>919</v>
      </c>
      <c r="D360" s="46" t="s">
        <v>920</v>
      </c>
      <c r="E360" s="46" t="s">
        <v>1972</v>
      </c>
      <c r="F360" s="46" t="s">
        <v>1973</v>
      </c>
      <c r="G360" s="46" t="s">
        <v>1974</v>
      </c>
    </row>
    <row r="361" spans="1:7" x14ac:dyDescent="0.4">
      <c r="A361" s="46">
        <v>431</v>
      </c>
      <c r="B361" s="46" t="s">
        <v>1843</v>
      </c>
      <c r="C361" s="46" t="s">
        <v>907</v>
      </c>
      <c r="D361" s="46" t="s">
        <v>908</v>
      </c>
      <c r="E361" s="46" t="s">
        <v>1975</v>
      </c>
      <c r="F361" s="46" t="s">
        <v>1976</v>
      </c>
      <c r="G361" s="46" t="s">
        <v>1977</v>
      </c>
    </row>
    <row r="362" spans="1:7" x14ac:dyDescent="0.4">
      <c r="A362" s="46">
        <v>430</v>
      </c>
      <c r="B362" s="46" t="s">
        <v>1843</v>
      </c>
      <c r="C362" s="46" t="s">
        <v>919</v>
      </c>
      <c r="D362" s="46" t="s">
        <v>908</v>
      </c>
      <c r="E362" s="46" t="s">
        <v>1978</v>
      </c>
      <c r="F362" s="46" t="s">
        <v>1976</v>
      </c>
      <c r="G362" s="46" t="s">
        <v>1979</v>
      </c>
    </row>
    <row r="363" spans="1:7" x14ac:dyDescent="0.4">
      <c r="A363" s="46">
        <v>429</v>
      </c>
      <c r="B363" s="46" t="s">
        <v>1843</v>
      </c>
      <c r="C363" s="46" t="s">
        <v>907</v>
      </c>
      <c r="D363" s="46" t="s">
        <v>908</v>
      </c>
      <c r="E363" s="46" t="s">
        <v>1980</v>
      </c>
      <c r="F363" s="46" t="s">
        <v>1981</v>
      </c>
      <c r="G363" s="46" t="s">
        <v>1982</v>
      </c>
    </row>
    <row r="364" spans="1:7" x14ac:dyDescent="0.4">
      <c r="A364" s="46">
        <v>428</v>
      </c>
      <c r="B364" s="46" t="s">
        <v>1843</v>
      </c>
      <c r="C364" s="46" t="s">
        <v>907</v>
      </c>
      <c r="D364" s="46" t="s">
        <v>908</v>
      </c>
      <c r="E364" s="46" t="s">
        <v>1983</v>
      </c>
      <c r="F364" s="46" t="s">
        <v>1984</v>
      </c>
      <c r="G364" s="46" t="s">
        <v>1985</v>
      </c>
    </row>
    <row r="365" spans="1:7" x14ac:dyDescent="0.4">
      <c r="A365" s="46">
        <v>427</v>
      </c>
      <c r="B365" s="46" t="s">
        <v>1843</v>
      </c>
      <c r="C365" s="46" t="s">
        <v>1003</v>
      </c>
      <c r="D365" s="46" t="s">
        <v>920</v>
      </c>
      <c r="E365" s="46" t="s">
        <v>1986</v>
      </c>
      <c r="F365" s="46" t="s">
        <v>1987</v>
      </c>
      <c r="G365" s="46" t="s">
        <v>1988</v>
      </c>
    </row>
    <row r="366" spans="1:7" x14ac:dyDescent="0.4">
      <c r="A366" s="46">
        <v>426</v>
      </c>
      <c r="B366" s="46" t="s">
        <v>1843</v>
      </c>
      <c r="C366" s="46" t="s">
        <v>919</v>
      </c>
      <c r="D366" s="46" t="s">
        <v>908</v>
      </c>
      <c r="E366" s="46" t="s">
        <v>1989</v>
      </c>
      <c r="F366" s="46" t="s">
        <v>1990</v>
      </c>
      <c r="G366" s="46" t="s">
        <v>1991</v>
      </c>
    </row>
    <row r="367" spans="1:7" x14ac:dyDescent="0.4">
      <c r="A367" s="46">
        <v>425</v>
      </c>
      <c r="B367" s="46" t="s">
        <v>1843</v>
      </c>
      <c r="C367" s="46" t="s">
        <v>971</v>
      </c>
      <c r="D367" s="46" t="s">
        <v>920</v>
      </c>
      <c r="E367" s="46" t="s">
        <v>1992</v>
      </c>
      <c r="F367" s="46" t="s">
        <v>1987</v>
      </c>
      <c r="G367" s="46" t="s">
        <v>1993</v>
      </c>
    </row>
    <row r="368" spans="1:7" x14ac:dyDescent="0.4">
      <c r="A368" s="46">
        <v>424</v>
      </c>
      <c r="B368" s="46" t="s">
        <v>1843</v>
      </c>
      <c r="C368" s="46" t="s">
        <v>919</v>
      </c>
      <c r="D368" s="46" t="s">
        <v>920</v>
      </c>
      <c r="E368" s="46" t="s">
        <v>1994</v>
      </c>
      <c r="F368" s="46" t="s">
        <v>1995</v>
      </c>
      <c r="G368" s="46" t="s">
        <v>1996</v>
      </c>
    </row>
    <row r="369" spans="1:7" x14ac:dyDescent="0.4">
      <c r="A369" s="46">
        <v>423</v>
      </c>
      <c r="B369" s="46" t="s">
        <v>1843</v>
      </c>
      <c r="C369" s="46" t="s">
        <v>971</v>
      </c>
      <c r="D369" s="46" t="s">
        <v>920</v>
      </c>
      <c r="E369" s="46" t="s">
        <v>1997</v>
      </c>
      <c r="F369" s="46" t="s">
        <v>1998</v>
      </c>
      <c r="G369" s="46" t="s">
        <v>1999</v>
      </c>
    </row>
    <row r="370" spans="1:7" x14ac:dyDescent="0.4">
      <c r="A370" s="46">
        <v>422</v>
      </c>
      <c r="B370" s="46" t="s">
        <v>1843</v>
      </c>
      <c r="C370" s="46" t="s">
        <v>919</v>
      </c>
      <c r="D370" s="46" t="s">
        <v>920</v>
      </c>
      <c r="E370" s="46" t="s">
        <v>2000</v>
      </c>
      <c r="F370" s="46" t="s">
        <v>2001</v>
      </c>
      <c r="G370" s="46" t="s">
        <v>2002</v>
      </c>
    </row>
    <row r="371" spans="1:7" x14ac:dyDescent="0.4">
      <c r="A371" s="46">
        <v>421</v>
      </c>
      <c r="B371" s="46" t="s">
        <v>1843</v>
      </c>
      <c r="C371" s="46" t="s">
        <v>971</v>
      </c>
      <c r="D371" s="46" t="s">
        <v>920</v>
      </c>
      <c r="E371" s="46" t="s">
        <v>2003</v>
      </c>
      <c r="F371" s="46" t="s">
        <v>2004</v>
      </c>
      <c r="G371" s="46" t="s">
        <v>2005</v>
      </c>
    </row>
    <row r="372" spans="1:7" x14ac:dyDescent="0.4">
      <c r="A372" s="46">
        <v>420</v>
      </c>
      <c r="B372" s="46" t="s">
        <v>1843</v>
      </c>
      <c r="C372" s="46" t="s">
        <v>971</v>
      </c>
      <c r="D372" s="46" t="s">
        <v>920</v>
      </c>
      <c r="E372" s="46" t="s">
        <v>2006</v>
      </c>
      <c r="F372" s="46" t="s">
        <v>2007</v>
      </c>
      <c r="G372" s="46" t="s">
        <v>2008</v>
      </c>
    </row>
    <row r="373" spans="1:7" x14ac:dyDescent="0.4">
      <c r="A373" s="46">
        <v>419</v>
      </c>
      <c r="B373" s="46" t="s">
        <v>1843</v>
      </c>
      <c r="C373" s="46" t="s">
        <v>971</v>
      </c>
      <c r="D373" s="46" t="s">
        <v>920</v>
      </c>
      <c r="E373" s="46" t="s">
        <v>2009</v>
      </c>
      <c r="F373" s="46" t="s">
        <v>2010</v>
      </c>
      <c r="G373" s="46" t="s">
        <v>2011</v>
      </c>
    </row>
    <row r="374" spans="1:7" x14ac:dyDescent="0.4">
      <c r="A374" s="46">
        <v>418</v>
      </c>
      <c r="B374" s="46" t="s">
        <v>1843</v>
      </c>
      <c r="C374" s="46" t="s">
        <v>971</v>
      </c>
      <c r="D374" s="46" t="s">
        <v>920</v>
      </c>
      <c r="E374" s="46" t="s">
        <v>2012</v>
      </c>
      <c r="F374" s="46" t="s">
        <v>2013</v>
      </c>
      <c r="G374" s="46" t="s">
        <v>2014</v>
      </c>
    </row>
    <row r="375" spans="1:7" x14ac:dyDescent="0.4">
      <c r="A375" s="46">
        <v>417</v>
      </c>
      <c r="B375" s="46" t="s">
        <v>1843</v>
      </c>
      <c r="C375" s="46" t="s">
        <v>971</v>
      </c>
      <c r="D375" s="46" t="s">
        <v>920</v>
      </c>
      <c r="E375" s="46" t="s">
        <v>2015</v>
      </c>
      <c r="F375" s="46" t="s">
        <v>2016</v>
      </c>
      <c r="G375" s="46" t="s">
        <v>2017</v>
      </c>
    </row>
    <row r="376" spans="1:7" x14ac:dyDescent="0.4">
      <c r="A376" s="46">
        <v>416</v>
      </c>
      <c r="B376" s="46" t="s">
        <v>1843</v>
      </c>
      <c r="C376" s="46" t="s">
        <v>919</v>
      </c>
      <c r="D376" s="46" t="s">
        <v>920</v>
      </c>
      <c r="E376" s="46" t="s">
        <v>2018</v>
      </c>
      <c r="F376" s="46" t="s">
        <v>2019</v>
      </c>
      <c r="G376" s="46" t="s">
        <v>2020</v>
      </c>
    </row>
    <row r="377" spans="1:7" x14ac:dyDescent="0.4">
      <c r="A377" s="46">
        <v>415</v>
      </c>
      <c r="B377" s="46" t="s">
        <v>1843</v>
      </c>
      <c r="C377" s="46" t="s">
        <v>971</v>
      </c>
      <c r="D377" s="46" t="s">
        <v>920</v>
      </c>
      <c r="E377" s="46" t="s">
        <v>2021</v>
      </c>
      <c r="F377" s="46" t="s">
        <v>2022</v>
      </c>
      <c r="G377" s="46" t="s">
        <v>2023</v>
      </c>
    </row>
    <row r="378" spans="1:7" x14ac:dyDescent="0.4">
      <c r="A378" s="46">
        <v>414</v>
      </c>
      <c r="B378" s="46" t="s">
        <v>1843</v>
      </c>
      <c r="C378" s="46" t="s">
        <v>971</v>
      </c>
      <c r="D378" s="46" t="s">
        <v>920</v>
      </c>
      <c r="E378" s="46" t="s">
        <v>2024</v>
      </c>
      <c r="F378" s="46" t="s">
        <v>2025</v>
      </c>
      <c r="G378" s="46" t="s">
        <v>2026</v>
      </c>
    </row>
    <row r="379" spans="1:7" x14ac:dyDescent="0.4">
      <c r="A379" s="46">
        <v>413</v>
      </c>
      <c r="B379" s="46" t="s">
        <v>1843</v>
      </c>
      <c r="C379" s="46" t="s">
        <v>971</v>
      </c>
      <c r="D379" s="46" t="s">
        <v>920</v>
      </c>
      <c r="E379" s="46" t="s">
        <v>2027</v>
      </c>
      <c r="F379" s="46" t="s">
        <v>2028</v>
      </c>
      <c r="G379" s="46" t="s">
        <v>2029</v>
      </c>
    </row>
    <row r="380" spans="1:7" x14ac:dyDescent="0.4">
      <c r="A380" s="46">
        <v>412</v>
      </c>
      <c r="B380" s="46" t="s">
        <v>1843</v>
      </c>
      <c r="C380" s="46" t="s">
        <v>971</v>
      </c>
      <c r="D380" s="46" t="s">
        <v>920</v>
      </c>
      <c r="E380" s="46" t="s">
        <v>2030</v>
      </c>
      <c r="F380" s="46" t="s">
        <v>2031</v>
      </c>
      <c r="G380" s="46" t="s">
        <v>2032</v>
      </c>
    </row>
    <row r="381" spans="1:7" x14ac:dyDescent="0.4">
      <c r="A381" s="46">
        <v>411</v>
      </c>
      <c r="B381" s="46" t="s">
        <v>1843</v>
      </c>
      <c r="C381" s="46" t="s">
        <v>971</v>
      </c>
      <c r="D381" s="46" t="s">
        <v>920</v>
      </c>
      <c r="E381" s="46" t="s">
        <v>2033</v>
      </c>
      <c r="F381" s="46" t="s">
        <v>2034</v>
      </c>
      <c r="G381" s="46" t="s">
        <v>2035</v>
      </c>
    </row>
    <row r="382" spans="1:7" x14ac:dyDescent="0.4">
      <c r="A382" s="46">
        <v>410</v>
      </c>
      <c r="B382" s="46" t="s">
        <v>1843</v>
      </c>
      <c r="C382" s="46" t="s">
        <v>971</v>
      </c>
      <c r="D382" s="46" t="s">
        <v>920</v>
      </c>
      <c r="E382" s="46" t="s">
        <v>2036</v>
      </c>
      <c r="F382" s="46" t="s">
        <v>2037</v>
      </c>
      <c r="G382" s="46" t="s">
        <v>2038</v>
      </c>
    </row>
    <row r="383" spans="1:7" x14ac:dyDescent="0.4">
      <c r="A383" s="46">
        <v>409</v>
      </c>
      <c r="B383" s="46" t="s">
        <v>1843</v>
      </c>
      <c r="C383" s="46" t="s">
        <v>971</v>
      </c>
      <c r="D383" s="46" t="s">
        <v>920</v>
      </c>
      <c r="E383" s="46" t="s">
        <v>2039</v>
      </c>
      <c r="F383" s="46" t="s">
        <v>2040</v>
      </c>
      <c r="G383" s="46" t="s">
        <v>2041</v>
      </c>
    </row>
    <row r="384" spans="1:7" x14ac:dyDescent="0.4">
      <c r="A384" s="46">
        <v>408</v>
      </c>
      <c r="B384" s="46" t="s">
        <v>1843</v>
      </c>
      <c r="C384" s="46" t="s">
        <v>971</v>
      </c>
      <c r="D384" s="46" t="s">
        <v>920</v>
      </c>
      <c r="E384" s="46" t="s">
        <v>2042</v>
      </c>
      <c r="F384" s="46" t="s">
        <v>2043</v>
      </c>
      <c r="G384" s="46" t="s">
        <v>2044</v>
      </c>
    </row>
    <row r="385" spans="1:7" x14ac:dyDescent="0.4">
      <c r="A385" s="46">
        <v>407</v>
      </c>
      <c r="B385" s="46" t="s">
        <v>1843</v>
      </c>
      <c r="C385" s="46" t="s">
        <v>971</v>
      </c>
      <c r="D385" s="46" t="s">
        <v>920</v>
      </c>
      <c r="E385" s="46" t="s">
        <v>2045</v>
      </c>
      <c r="F385" s="46" t="s">
        <v>2046</v>
      </c>
      <c r="G385" s="46" t="s">
        <v>2047</v>
      </c>
    </row>
    <row r="386" spans="1:7" x14ac:dyDescent="0.4">
      <c r="A386" s="46">
        <v>406</v>
      </c>
      <c r="B386" s="46" t="s">
        <v>1843</v>
      </c>
      <c r="C386" s="46" t="s">
        <v>971</v>
      </c>
      <c r="D386" s="46" t="s">
        <v>920</v>
      </c>
      <c r="E386" s="46" t="s">
        <v>2048</v>
      </c>
      <c r="F386" s="46" t="s">
        <v>2049</v>
      </c>
      <c r="G386" s="46" t="s">
        <v>2050</v>
      </c>
    </row>
    <row r="387" spans="1:7" x14ac:dyDescent="0.4">
      <c r="A387" s="46">
        <v>405</v>
      </c>
      <c r="B387" s="46" t="s">
        <v>1843</v>
      </c>
      <c r="C387" s="46" t="s">
        <v>971</v>
      </c>
      <c r="D387" s="46" t="s">
        <v>920</v>
      </c>
      <c r="E387" s="46" t="s">
        <v>2051</v>
      </c>
      <c r="F387" s="46" t="s">
        <v>2052</v>
      </c>
      <c r="G387" s="46" t="s">
        <v>2053</v>
      </c>
    </row>
    <row r="388" spans="1:7" x14ac:dyDescent="0.4">
      <c r="A388" s="46">
        <v>404</v>
      </c>
      <c r="B388" s="46" t="s">
        <v>1843</v>
      </c>
      <c r="C388" s="46" t="s">
        <v>971</v>
      </c>
      <c r="D388" s="46" t="s">
        <v>920</v>
      </c>
      <c r="E388" s="46" t="s">
        <v>2054</v>
      </c>
      <c r="F388" s="46" t="s">
        <v>2055</v>
      </c>
      <c r="G388" s="46" t="s">
        <v>2056</v>
      </c>
    </row>
    <row r="389" spans="1:7" x14ac:dyDescent="0.4">
      <c r="A389" s="46">
        <v>403</v>
      </c>
      <c r="B389" s="46" t="s">
        <v>1843</v>
      </c>
      <c r="C389" s="46" t="s">
        <v>971</v>
      </c>
      <c r="D389" s="46" t="s">
        <v>920</v>
      </c>
      <c r="E389" s="46" t="s">
        <v>2057</v>
      </c>
      <c r="F389" s="46" t="s">
        <v>2058</v>
      </c>
      <c r="G389" s="46" t="s">
        <v>2059</v>
      </c>
    </row>
    <row r="390" spans="1:7" x14ac:dyDescent="0.4">
      <c r="A390" s="46">
        <v>402</v>
      </c>
      <c r="B390" s="46" t="s">
        <v>1843</v>
      </c>
      <c r="C390" s="46" t="s">
        <v>971</v>
      </c>
      <c r="D390" s="46" t="s">
        <v>920</v>
      </c>
      <c r="E390" s="46" t="s">
        <v>2060</v>
      </c>
      <c r="F390" s="46" t="s">
        <v>2061</v>
      </c>
      <c r="G390" s="46" t="s">
        <v>2062</v>
      </c>
    </row>
    <row r="391" spans="1:7" x14ac:dyDescent="0.4">
      <c r="A391" s="46">
        <v>401</v>
      </c>
      <c r="B391" s="46" t="s">
        <v>1843</v>
      </c>
      <c r="C391" s="46" t="s">
        <v>919</v>
      </c>
      <c r="D391" s="46" t="s">
        <v>920</v>
      </c>
      <c r="E391" s="46" t="s">
        <v>2063</v>
      </c>
      <c r="F391" s="46" t="s">
        <v>2064</v>
      </c>
      <c r="G391" s="46" t="s">
        <v>2065</v>
      </c>
    </row>
    <row r="392" spans="1:7" x14ac:dyDescent="0.4">
      <c r="A392" s="46">
        <v>400</v>
      </c>
      <c r="B392" s="46" t="s">
        <v>1843</v>
      </c>
      <c r="C392" s="46" t="s">
        <v>971</v>
      </c>
      <c r="D392" s="46" t="s">
        <v>920</v>
      </c>
      <c r="E392" s="46" t="s">
        <v>2066</v>
      </c>
      <c r="F392" s="46" t="s">
        <v>2067</v>
      </c>
      <c r="G392" s="46" t="s">
        <v>2068</v>
      </c>
    </row>
    <row r="393" spans="1:7" x14ac:dyDescent="0.4">
      <c r="A393" s="46">
        <v>399</v>
      </c>
      <c r="B393" s="46" t="s">
        <v>1843</v>
      </c>
      <c r="C393" s="46" t="s">
        <v>971</v>
      </c>
      <c r="D393" s="46" t="s">
        <v>920</v>
      </c>
      <c r="E393" s="46" t="s">
        <v>2069</v>
      </c>
      <c r="F393" s="46" t="s">
        <v>2070</v>
      </c>
      <c r="G393" s="46" t="s">
        <v>2071</v>
      </c>
    </row>
    <row r="394" spans="1:7" x14ac:dyDescent="0.4">
      <c r="A394" s="46">
        <v>398</v>
      </c>
      <c r="B394" s="46" t="s">
        <v>1843</v>
      </c>
      <c r="C394" s="46" t="s">
        <v>971</v>
      </c>
      <c r="D394" s="46" t="s">
        <v>920</v>
      </c>
      <c r="E394" s="46" t="s">
        <v>2072</v>
      </c>
      <c r="F394" s="46" t="s">
        <v>2073</v>
      </c>
      <c r="G394" s="46" t="s">
        <v>2074</v>
      </c>
    </row>
    <row r="395" spans="1:7" x14ac:dyDescent="0.4">
      <c r="A395" s="46">
        <v>397</v>
      </c>
      <c r="B395" s="46" t="s">
        <v>1843</v>
      </c>
      <c r="C395" s="46" t="s">
        <v>919</v>
      </c>
      <c r="D395" s="46" t="s">
        <v>920</v>
      </c>
      <c r="E395" s="46" t="s">
        <v>2075</v>
      </c>
      <c r="F395" s="46" t="s">
        <v>2076</v>
      </c>
      <c r="G395" s="46" t="s">
        <v>2077</v>
      </c>
    </row>
    <row r="396" spans="1:7" x14ac:dyDescent="0.4">
      <c r="A396" s="46">
        <v>396</v>
      </c>
      <c r="B396" s="46" t="s">
        <v>1843</v>
      </c>
      <c r="C396" s="46" t="s">
        <v>971</v>
      </c>
      <c r="D396" s="46" t="s">
        <v>920</v>
      </c>
      <c r="E396" s="46" t="s">
        <v>2078</v>
      </c>
      <c r="F396" s="46" t="s">
        <v>2079</v>
      </c>
      <c r="G396" s="46" t="s">
        <v>2080</v>
      </c>
    </row>
    <row r="397" spans="1:7" x14ac:dyDescent="0.4">
      <c r="A397" s="46">
        <v>395</v>
      </c>
      <c r="B397" s="46" t="s">
        <v>1843</v>
      </c>
      <c r="C397" s="46" t="s">
        <v>907</v>
      </c>
      <c r="D397" s="46" t="s">
        <v>920</v>
      </c>
      <c r="E397" s="46" t="s">
        <v>2081</v>
      </c>
      <c r="F397" s="46" t="s">
        <v>2082</v>
      </c>
      <c r="G397" s="46" t="s">
        <v>2083</v>
      </c>
    </row>
    <row r="398" spans="1:7" x14ac:dyDescent="0.4">
      <c r="A398" s="46">
        <v>394</v>
      </c>
      <c r="B398" s="46" t="s">
        <v>1843</v>
      </c>
      <c r="C398" s="46" t="s">
        <v>971</v>
      </c>
      <c r="D398" s="46" t="s">
        <v>947</v>
      </c>
      <c r="E398" s="46" t="s">
        <v>2084</v>
      </c>
      <c r="F398" s="46" t="s">
        <v>2085</v>
      </c>
      <c r="G398" s="46" t="s">
        <v>2086</v>
      </c>
    </row>
    <row r="399" spans="1:7" x14ac:dyDescent="0.4">
      <c r="A399" s="46">
        <v>393</v>
      </c>
      <c r="B399" s="46" t="s">
        <v>1843</v>
      </c>
      <c r="C399" s="46" t="s">
        <v>971</v>
      </c>
      <c r="D399" s="46" t="s">
        <v>920</v>
      </c>
      <c r="E399" s="46" t="s">
        <v>2087</v>
      </c>
      <c r="F399" s="46" t="s">
        <v>2088</v>
      </c>
      <c r="G399" s="46" t="s">
        <v>2089</v>
      </c>
    </row>
    <row r="400" spans="1:7" x14ac:dyDescent="0.4">
      <c r="A400" s="46">
        <v>392</v>
      </c>
      <c r="B400" s="46" t="s">
        <v>1843</v>
      </c>
      <c r="C400" s="46" t="s">
        <v>907</v>
      </c>
      <c r="D400" s="46" t="s">
        <v>920</v>
      </c>
      <c r="E400" s="46" t="s">
        <v>2090</v>
      </c>
      <c r="F400" s="46" t="s">
        <v>2064</v>
      </c>
      <c r="G400" s="46" t="s">
        <v>2091</v>
      </c>
    </row>
    <row r="401" spans="1:7" x14ac:dyDescent="0.4">
      <c r="A401" s="46">
        <v>391</v>
      </c>
      <c r="B401" s="46" t="s">
        <v>1843</v>
      </c>
      <c r="C401" s="46" t="s">
        <v>971</v>
      </c>
      <c r="D401" s="46" t="s">
        <v>920</v>
      </c>
      <c r="E401" s="46" t="s">
        <v>2092</v>
      </c>
      <c r="F401" s="46" t="s">
        <v>2093</v>
      </c>
      <c r="G401" s="46" t="s">
        <v>2094</v>
      </c>
    </row>
    <row r="402" spans="1:7" x14ac:dyDescent="0.4">
      <c r="A402" s="46">
        <v>390</v>
      </c>
      <c r="B402" s="46" t="s">
        <v>1843</v>
      </c>
      <c r="C402" s="46" t="s">
        <v>919</v>
      </c>
      <c r="D402" s="46" t="s">
        <v>920</v>
      </c>
      <c r="E402" s="46" t="s">
        <v>2095</v>
      </c>
      <c r="F402" s="46" t="s">
        <v>2096</v>
      </c>
      <c r="G402" s="46" t="s">
        <v>2097</v>
      </c>
    </row>
    <row r="403" spans="1:7" x14ac:dyDescent="0.4">
      <c r="A403" s="46">
        <v>389</v>
      </c>
      <c r="B403" s="46" t="s">
        <v>1843</v>
      </c>
      <c r="C403" s="46" t="s">
        <v>971</v>
      </c>
      <c r="D403" s="46" t="s">
        <v>920</v>
      </c>
      <c r="E403" s="46" t="s">
        <v>2098</v>
      </c>
      <c r="F403" s="46" t="s">
        <v>2099</v>
      </c>
      <c r="G403" s="46" t="s">
        <v>2100</v>
      </c>
    </row>
    <row r="404" spans="1:7" x14ac:dyDescent="0.4">
      <c r="A404" s="46">
        <v>388</v>
      </c>
      <c r="B404" s="46" t="s">
        <v>2101</v>
      </c>
      <c r="C404" s="46" t="s">
        <v>971</v>
      </c>
      <c r="D404" s="46" t="s">
        <v>920</v>
      </c>
      <c r="E404" s="46" t="s">
        <v>2102</v>
      </c>
      <c r="F404" s="46" t="s">
        <v>2103</v>
      </c>
      <c r="G404" s="46" t="s">
        <v>2104</v>
      </c>
    </row>
    <row r="405" spans="1:7" x14ac:dyDescent="0.4">
      <c r="A405" s="46">
        <v>387</v>
      </c>
      <c r="B405" s="46" t="s">
        <v>2101</v>
      </c>
      <c r="C405" s="46" t="s">
        <v>907</v>
      </c>
      <c r="D405" s="46" t="s">
        <v>908</v>
      </c>
      <c r="E405" s="46" t="s">
        <v>2105</v>
      </c>
      <c r="F405" s="46" t="s">
        <v>2106</v>
      </c>
      <c r="G405" s="46" t="s">
        <v>2107</v>
      </c>
    </row>
    <row r="406" spans="1:7" x14ac:dyDescent="0.4">
      <c r="A406" s="46">
        <v>386</v>
      </c>
      <c r="B406" s="46" t="s">
        <v>2101</v>
      </c>
      <c r="C406" s="46" t="s">
        <v>919</v>
      </c>
      <c r="D406" s="46" t="s">
        <v>908</v>
      </c>
      <c r="E406" s="46" t="s">
        <v>2108</v>
      </c>
      <c r="F406" s="46" t="s">
        <v>2109</v>
      </c>
      <c r="G406" s="46" t="s">
        <v>2110</v>
      </c>
    </row>
    <row r="407" spans="1:7" x14ac:dyDescent="0.4">
      <c r="A407" s="46">
        <v>385</v>
      </c>
      <c r="B407" s="46" t="s">
        <v>2101</v>
      </c>
      <c r="C407" s="46" t="s">
        <v>971</v>
      </c>
      <c r="D407" s="46" t="s">
        <v>920</v>
      </c>
      <c r="E407" s="46" t="s">
        <v>2111</v>
      </c>
      <c r="F407" s="46" t="s">
        <v>2112</v>
      </c>
      <c r="G407" s="46" t="s">
        <v>2113</v>
      </c>
    </row>
    <row r="408" spans="1:7" x14ac:dyDescent="0.4">
      <c r="A408" s="46">
        <v>384</v>
      </c>
      <c r="B408" s="46" t="s">
        <v>2101</v>
      </c>
      <c r="C408" s="46" t="s">
        <v>971</v>
      </c>
      <c r="D408" s="46" t="s">
        <v>920</v>
      </c>
      <c r="E408" s="46" t="s">
        <v>2114</v>
      </c>
      <c r="F408" s="46" t="s">
        <v>2115</v>
      </c>
      <c r="G408" s="46" t="s">
        <v>2116</v>
      </c>
    </row>
    <row r="409" spans="1:7" x14ac:dyDescent="0.4">
      <c r="A409" s="46">
        <v>383</v>
      </c>
      <c r="B409" s="46" t="s">
        <v>2101</v>
      </c>
      <c r="C409" s="46" t="s">
        <v>971</v>
      </c>
      <c r="D409" s="46" t="s">
        <v>920</v>
      </c>
      <c r="E409" s="46" t="s">
        <v>2117</v>
      </c>
      <c r="F409" s="46" t="s">
        <v>2118</v>
      </c>
      <c r="G409" s="46" t="s">
        <v>2119</v>
      </c>
    </row>
    <row r="410" spans="1:7" x14ac:dyDescent="0.4">
      <c r="A410" s="46">
        <v>382</v>
      </c>
      <c r="B410" s="46" t="s">
        <v>2101</v>
      </c>
      <c r="C410" s="46" t="s">
        <v>971</v>
      </c>
      <c r="D410" s="46" t="s">
        <v>920</v>
      </c>
      <c r="E410" s="46" t="s">
        <v>2120</v>
      </c>
      <c r="F410" s="46" t="s">
        <v>2121</v>
      </c>
      <c r="G410" s="46" t="s">
        <v>2122</v>
      </c>
    </row>
    <row r="411" spans="1:7" x14ac:dyDescent="0.4">
      <c r="A411" s="46">
        <v>381</v>
      </c>
      <c r="B411" s="46" t="s">
        <v>2101</v>
      </c>
      <c r="C411" s="46" t="s">
        <v>919</v>
      </c>
      <c r="D411" s="46" t="s">
        <v>920</v>
      </c>
      <c r="E411" s="46" t="s">
        <v>2123</v>
      </c>
      <c r="F411" s="46" t="s">
        <v>2124</v>
      </c>
      <c r="G411" s="46" t="s">
        <v>2125</v>
      </c>
    </row>
    <row r="412" spans="1:7" x14ac:dyDescent="0.4">
      <c r="A412" s="46">
        <v>380</v>
      </c>
      <c r="B412" s="46" t="s">
        <v>2101</v>
      </c>
      <c r="C412" s="46" t="s">
        <v>971</v>
      </c>
      <c r="D412" s="46" t="s">
        <v>920</v>
      </c>
      <c r="E412" s="46" t="s">
        <v>2126</v>
      </c>
      <c r="F412" s="46" t="s">
        <v>2127</v>
      </c>
      <c r="G412" s="46" t="s">
        <v>2128</v>
      </c>
    </row>
    <row r="413" spans="1:7" x14ac:dyDescent="0.4">
      <c r="A413" s="46">
        <v>379</v>
      </c>
      <c r="B413" s="46" t="s">
        <v>2101</v>
      </c>
      <c r="C413" s="46" t="s">
        <v>971</v>
      </c>
      <c r="D413" s="46" t="s">
        <v>920</v>
      </c>
      <c r="E413" s="46" t="s">
        <v>2129</v>
      </c>
      <c r="F413" s="46" t="s">
        <v>2130</v>
      </c>
      <c r="G413" s="46" t="s">
        <v>2131</v>
      </c>
    </row>
    <row r="414" spans="1:7" x14ac:dyDescent="0.4">
      <c r="A414" s="46">
        <v>378</v>
      </c>
      <c r="B414" s="46" t="s">
        <v>2101</v>
      </c>
      <c r="C414" s="46" t="s">
        <v>919</v>
      </c>
      <c r="D414" s="46" t="s">
        <v>920</v>
      </c>
      <c r="E414" s="46" t="s">
        <v>2132</v>
      </c>
      <c r="F414" s="46" t="s">
        <v>2133</v>
      </c>
      <c r="G414" s="46" t="s">
        <v>2134</v>
      </c>
    </row>
    <row r="415" spans="1:7" x14ac:dyDescent="0.4">
      <c r="A415" s="46">
        <v>377</v>
      </c>
      <c r="B415" s="46" t="s">
        <v>2101</v>
      </c>
      <c r="C415" s="46" t="s">
        <v>971</v>
      </c>
      <c r="D415" s="46" t="s">
        <v>920</v>
      </c>
      <c r="E415" s="46" t="s">
        <v>2135</v>
      </c>
      <c r="F415" s="46" t="s">
        <v>2136</v>
      </c>
      <c r="G415" s="46" t="s">
        <v>2137</v>
      </c>
    </row>
    <row r="416" spans="1:7" x14ac:dyDescent="0.4">
      <c r="A416" s="46">
        <v>376</v>
      </c>
      <c r="B416" s="46" t="s">
        <v>2101</v>
      </c>
      <c r="C416" s="46" t="s">
        <v>971</v>
      </c>
      <c r="D416" s="46" t="s">
        <v>920</v>
      </c>
      <c r="E416" s="46" t="s">
        <v>2138</v>
      </c>
      <c r="F416" s="46" t="s">
        <v>2139</v>
      </c>
      <c r="G416" s="46" t="s">
        <v>2140</v>
      </c>
    </row>
    <row r="417" spans="1:7" x14ac:dyDescent="0.4">
      <c r="A417" s="46">
        <v>375</v>
      </c>
      <c r="B417" s="46" t="s">
        <v>2101</v>
      </c>
      <c r="C417" s="46" t="s">
        <v>907</v>
      </c>
      <c r="D417" s="46" t="s">
        <v>908</v>
      </c>
      <c r="E417" s="46" t="s">
        <v>2141</v>
      </c>
      <c r="F417" s="46" t="s">
        <v>2142</v>
      </c>
      <c r="G417" s="46" t="s">
        <v>2143</v>
      </c>
    </row>
    <row r="418" spans="1:7" x14ac:dyDescent="0.4">
      <c r="A418" s="46">
        <v>374</v>
      </c>
      <c r="B418" s="46" t="s">
        <v>2101</v>
      </c>
      <c r="C418" s="46" t="s">
        <v>907</v>
      </c>
      <c r="D418" s="46" t="s">
        <v>920</v>
      </c>
      <c r="E418" s="46" t="s">
        <v>2144</v>
      </c>
      <c r="F418" s="46" t="s">
        <v>2145</v>
      </c>
      <c r="G418" s="46" t="s">
        <v>2146</v>
      </c>
    </row>
    <row r="419" spans="1:7" x14ac:dyDescent="0.4">
      <c r="A419" s="46">
        <v>373</v>
      </c>
      <c r="B419" s="46" t="s">
        <v>2101</v>
      </c>
      <c r="C419" s="46" t="s">
        <v>919</v>
      </c>
      <c r="D419" s="46" t="s">
        <v>920</v>
      </c>
      <c r="E419" s="46" t="s">
        <v>2147</v>
      </c>
      <c r="F419" s="46" t="s">
        <v>2148</v>
      </c>
      <c r="G419" s="46" t="s">
        <v>2149</v>
      </c>
    </row>
    <row r="420" spans="1:7" x14ac:dyDescent="0.4">
      <c r="A420" s="46">
        <v>372</v>
      </c>
      <c r="B420" s="46" t="s">
        <v>2101</v>
      </c>
      <c r="C420" s="46" t="s">
        <v>971</v>
      </c>
      <c r="D420" s="46" t="s">
        <v>920</v>
      </c>
      <c r="E420" s="46" t="s">
        <v>2150</v>
      </c>
      <c r="F420" s="46" t="s">
        <v>2151</v>
      </c>
      <c r="G420" s="46" t="s">
        <v>2152</v>
      </c>
    </row>
    <row r="421" spans="1:7" x14ac:dyDescent="0.4">
      <c r="A421" s="46">
        <v>371</v>
      </c>
      <c r="B421" s="46" t="s">
        <v>2101</v>
      </c>
      <c r="C421" s="46" t="s">
        <v>971</v>
      </c>
      <c r="D421" s="46" t="s">
        <v>920</v>
      </c>
      <c r="E421" s="46" t="s">
        <v>2153</v>
      </c>
      <c r="F421" s="46" t="s">
        <v>2154</v>
      </c>
      <c r="G421" s="46" t="s">
        <v>2155</v>
      </c>
    </row>
    <row r="422" spans="1:7" x14ac:dyDescent="0.4">
      <c r="A422" s="46">
        <v>370</v>
      </c>
      <c r="B422" s="46" t="s">
        <v>2101</v>
      </c>
      <c r="C422" s="46" t="s">
        <v>971</v>
      </c>
      <c r="D422" s="46" t="s">
        <v>920</v>
      </c>
      <c r="E422" s="46" t="s">
        <v>2156</v>
      </c>
      <c r="F422" s="46" t="s">
        <v>2157</v>
      </c>
      <c r="G422" s="46" t="s">
        <v>2158</v>
      </c>
    </row>
    <row r="423" spans="1:7" x14ac:dyDescent="0.4">
      <c r="A423" s="46">
        <v>369</v>
      </c>
      <c r="B423" s="46" t="s">
        <v>2101</v>
      </c>
      <c r="C423" s="46" t="s">
        <v>971</v>
      </c>
      <c r="D423" s="46" t="s">
        <v>920</v>
      </c>
      <c r="E423" s="46" t="s">
        <v>2159</v>
      </c>
      <c r="F423" s="46" t="s">
        <v>2160</v>
      </c>
      <c r="G423" s="46" t="s">
        <v>2161</v>
      </c>
    </row>
    <row r="424" spans="1:7" x14ac:dyDescent="0.4">
      <c r="A424" s="46">
        <v>368</v>
      </c>
      <c r="B424" s="46" t="s">
        <v>2101</v>
      </c>
      <c r="C424" s="46" t="s">
        <v>971</v>
      </c>
      <c r="D424" s="46" t="s">
        <v>920</v>
      </c>
      <c r="E424" s="46" t="s">
        <v>2162</v>
      </c>
      <c r="F424" s="46" t="s">
        <v>2163</v>
      </c>
      <c r="G424" s="46" t="s">
        <v>2164</v>
      </c>
    </row>
    <row r="425" spans="1:7" x14ac:dyDescent="0.4">
      <c r="A425" s="46">
        <v>367</v>
      </c>
      <c r="B425" s="46" t="s">
        <v>2101</v>
      </c>
      <c r="C425" s="46" t="s">
        <v>919</v>
      </c>
      <c r="D425" s="46" t="s">
        <v>920</v>
      </c>
      <c r="E425" s="46" t="s">
        <v>2165</v>
      </c>
      <c r="F425" s="46" t="s">
        <v>2166</v>
      </c>
      <c r="G425" s="46" t="s">
        <v>2167</v>
      </c>
    </row>
    <row r="426" spans="1:7" x14ac:dyDescent="0.4">
      <c r="A426" s="46">
        <v>366</v>
      </c>
      <c r="B426" s="46" t="s">
        <v>2101</v>
      </c>
      <c r="C426" s="46" t="s">
        <v>971</v>
      </c>
      <c r="D426" s="46" t="s">
        <v>920</v>
      </c>
      <c r="E426" s="46" t="s">
        <v>2168</v>
      </c>
      <c r="F426" s="46" t="s">
        <v>2169</v>
      </c>
      <c r="G426" s="46" t="s">
        <v>2170</v>
      </c>
    </row>
    <row r="427" spans="1:7" x14ac:dyDescent="0.4">
      <c r="A427" s="46">
        <v>365</v>
      </c>
      <c r="B427" s="46" t="s">
        <v>2101</v>
      </c>
      <c r="C427" s="46" t="s">
        <v>971</v>
      </c>
      <c r="D427" s="46" t="s">
        <v>920</v>
      </c>
      <c r="E427" s="46" t="s">
        <v>2171</v>
      </c>
      <c r="F427" s="46" t="s">
        <v>2172</v>
      </c>
      <c r="G427" s="46" t="s">
        <v>2173</v>
      </c>
    </row>
    <row r="428" spans="1:7" x14ac:dyDescent="0.4">
      <c r="A428" s="46">
        <v>364</v>
      </c>
      <c r="B428" s="46" t="s">
        <v>2101</v>
      </c>
      <c r="C428" s="46" t="s">
        <v>971</v>
      </c>
      <c r="D428" s="46" t="s">
        <v>920</v>
      </c>
      <c r="E428" s="46" t="s">
        <v>2174</v>
      </c>
      <c r="F428" s="46" t="s">
        <v>2175</v>
      </c>
      <c r="G428" s="46" t="s">
        <v>2176</v>
      </c>
    </row>
    <row r="429" spans="1:7" x14ac:dyDescent="0.4">
      <c r="A429" s="46">
        <v>363</v>
      </c>
      <c r="B429" s="46" t="s">
        <v>2101</v>
      </c>
      <c r="C429" s="46" t="s">
        <v>971</v>
      </c>
      <c r="D429" s="46" t="s">
        <v>920</v>
      </c>
      <c r="E429" s="46" t="s">
        <v>2177</v>
      </c>
      <c r="F429" s="46" t="s">
        <v>2178</v>
      </c>
      <c r="G429" s="46" t="s">
        <v>2179</v>
      </c>
    </row>
    <row r="430" spans="1:7" x14ac:dyDescent="0.4">
      <c r="A430" s="46">
        <v>362</v>
      </c>
      <c r="B430" s="46" t="s">
        <v>2101</v>
      </c>
      <c r="C430" s="46" t="s">
        <v>971</v>
      </c>
      <c r="D430" s="46" t="s">
        <v>920</v>
      </c>
      <c r="E430" s="46" t="s">
        <v>2180</v>
      </c>
      <c r="F430" s="46" t="s">
        <v>2181</v>
      </c>
      <c r="G430" s="46" t="s">
        <v>2182</v>
      </c>
    </row>
    <row r="431" spans="1:7" x14ac:dyDescent="0.4">
      <c r="A431" s="46">
        <v>361</v>
      </c>
      <c r="B431" s="46" t="s">
        <v>2101</v>
      </c>
      <c r="C431" s="46" t="s">
        <v>971</v>
      </c>
      <c r="D431" s="46" t="s">
        <v>920</v>
      </c>
      <c r="E431" s="46" t="s">
        <v>2183</v>
      </c>
      <c r="F431" s="46" t="s">
        <v>2184</v>
      </c>
      <c r="G431" s="46" t="s">
        <v>2185</v>
      </c>
    </row>
    <row r="432" spans="1:7" x14ac:dyDescent="0.4">
      <c r="A432" s="46">
        <v>360</v>
      </c>
      <c r="B432" s="46" t="s">
        <v>2101</v>
      </c>
      <c r="C432" s="46" t="s">
        <v>919</v>
      </c>
      <c r="D432" s="46" t="s">
        <v>920</v>
      </c>
      <c r="E432" s="46" t="s">
        <v>2186</v>
      </c>
      <c r="F432" s="46" t="s">
        <v>2187</v>
      </c>
      <c r="G432" s="46" t="s">
        <v>2188</v>
      </c>
    </row>
    <row r="433" spans="1:7" x14ac:dyDescent="0.4">
      <c r="A433" s="46">
        <v>359</v>
      </c>
      <c r="B433" s="46" t="s">
        <v>2101</v>
      </c>
      <c r="C433" s="46" t="s">
        <v>971</v>
      </c>
      <c r="D433" s="46" t="s">
        <v>920</v>
      </c>
      <c r="E433" s="46" t="s">
        <v>2189</v>
      </c>
      <c r="F433" s="46" t="s">
        <v>2190</v>
      </c>
      <c r="G433" s="46" t="s">
        <v>2191</v>
      </c>
    </row>
    <row r="434" spans="1:7" x14ac:dyDescent="0.4">
      <c r="A434" s="46">
        <v>358</v>
      </c>
      <c r="B434" s="46" t="s">
        <v>2101</v>
      </c>
      <c r="C434" s="46" t="s">
        <v>919</v>
      </c>
      <c r="D434" s="46" t="s">
        <v>920</v>
      </c>
      <c r="E434" s="46" t="s">
        <v>2192</v>
      </c>
      <c r="F434" s="46" t="s">
        <v>2193</v>
      </c>
      <c r="G434" s="46" t="s">
        <v>2194</v>
      </c>
    </row>
    <row r="435" spans="1:7" x14ac:dyDescent="0.4">
      <c r="A435" s="46">
        <v>357</v>
      </c>
      <c r="B435" s="46" t="s">
        <v>2101</v>
      </c>
      <c r="C435" s="46" t="s">
        <v>971</v>
      </c>
      <c r="D435" s="46" t="s">
        <v>920</v>
      </c>
      <c r="E435" s="46" t="s">
        <v>2195</v>
      </c>
      <c r="F435" s="46" t="s">
        <v>2196</v>
      </c>
      <c r="G435" s="46" t="s">
        <v>2197</v>
      </c>
    </row>
    <row r="436" spans="1:7" x14ac:dyDescent="0.4">
      <c r="A436" s="46">
        <v>356</v>
      </c>
      <c r="B436" s="46" t="s">
        <v>2101</v>
      </c>
      <c r="C436" s="46" t="s">
        <v>907</v>
      </c>
      <c r="D436" s="46" t="s">
        <v>908</v>
      </c>
      <c r="E436" s="46" t="s">
        <v>2198</v>
      </c>
      <c r="F436" s="46" t="s">
        <v>2199</v>
      </c>
      <c r="G436" s="46" t="s">
        <v>2200</v>
      </c>
    </row>
    <row r="437" spans="1:7" x14ac:dyDescent="0.4">
      <c r="A437" s="46">
        <v>355</v>
      </c>
      <c r="B437" s="46" t="s">
        <v>2101</v>
      </c>
      <c r="C437" s="46" t="s">
        <v>907</v>
      </c>
      <c r="D437" s="46" t="s">
        <v>908</v>
      </c>
      <c r="E437" s="46" t="s">
        <v>2201</v>
      </c>
      <c r="F437" s="46" t="s">
        <v>2202</v>
      </c>
      <c r="G437" s="46" t="s">
        <v>2203</v>
      </c>
    </row>
    <row r="438" spans="1:7" x14ac:dyDescent="0.4">
      <c r="A438" s="46">
        <v>354</v>
      </c>
      <c r="B438" s="46" t="s">
        <v>2101</v>
      </c>
      <c r="C438" s="46" t="s">
        <v>907</v>
      </c>
      <c r="D438" s="46" t="s">
        <v>908</v>
      </c>
      <c r="E438" s="46" t="s">
        <v>2204</v>
      </c>
      <c r="F438" s="46" t="s">
        <v>2202</v>
      </c>
      <c r="G438" s="46" t="s">
        <v>2205</v>
      </c>
    </row>
    <row r="439" spans="1:7" x14ac:dyDescent="0.4">
      <c r="A439" s="46">
        <v>353</v>
      </c>
      <c r="B439" s="46" t="s">
        <v>2101</v>
      </c>
      <c r="C439" s="46" t="s">
        <v>919</v>
      </c>
      <c r="D439" s="46" t="s">
        <v>908</v>
      </c>
      <c r="E439" s="46" t="s">
        <v>2206</v>
      </c>
      <c r="F439" s="46" t="s">
        <v>2202</v>
      </c>
      <c r="G439" s="46" t="s">
        <v>2207</v>
      </c>
    </row>
    <row r="440" spans="1:7" x14ac:dyDescent="0.4">
      <c r="A440" s="46">
        <v>352</v>
      </c>
      <c r="B440" s="46" t="s">
        <v>2101</v>
      </c>
      <c r="C440" s="46" t="s">
        <v>919</v>
      </c>
      <c r="D440" s="46" t="s">
        <v>908</v>
      </c>
      <c r="E440" s="46" t="s">
        <v>2208</v>
      </c>
      <c r="F440" s="46" t="s">
        <v>2209</v>
      </c>
      <c r="G440" s="46" t="s">
        <v>2210</v>
      </c>
    </row>
    <row r="441" spans="1:7" x14ac:dyDescent="0.4">
      <c r="A441" s="46">
        <v>351</v>
      </c>
      <c r="B441" s="46" t="s">
        <v>2101</v>
      </c>
      <c r="C441" s="46" t="s">
        <v>971</v>
      </c>
      <c r="D441" s="46" t="s">
        <v>920</v>
      </c>
      <c r="E441" s="46" t="s">
        <v>2211</v>
      </c>
      <c r="F441" s="46" t="s">
        <v>2212</v>
      </c>
      <c r="G441" s="46" t="s">
        <v>2213</v>
      </c>
    </row>
    <row r="442" spans="1:7" x14ac:dyDescent="0.4">
      <c r="A442" s="46">
        <v>350</v>
      </c>
      <c r="B442" s="46" t="s">
        <v>2101</v>
      </c>
      <c r="C442" s="46" t="s">
        <v>907</v>
      </c>
      <c r="D442" s="46" t="s">
        <v>920</v>
      </c>
      <c r="E442" s="46" t="s">
        <v>2214</v>
      </c>
      <c r="F442" s="46" t="s">
        <v>2215</v>
      </c>
      <c r="G442" s="46" t="s">
        <v>2216</v>
      </c>
    </row>
    <row r="443" spans="1:7" x14ac:dyDescent="0.4">
      <c r="A443" s="46">
        <v>349</v>
      </c>
      <c r="B443" s="46" t="s">
        <v>2101</v>
      </c>
      <c r="C443" s="46" t="s">
        <v>971</v>
      </c>
      <c r="D443" s="46" t="s">
        <v>920</v>
      </c>
      <c r="E443" s="46" t="s">
        <v>2217</v>
      </c>
      <c r="F443" s="46" t="s">
        <v>2218</v>
      </c>
      <c r="G443" s="46" t="s">
        <v>2219</v>
      </c>
    </row>
    <row r="444" spans="1:7" x14ac:dyDescent="0.4">
      <c r="A444" s="46">
        <v>348</v>
      </c>
      <c r="B444" s="46" t="s">
        <v>2101</v>
      </c>
      <c r="C444" s="46" t="s">
        <v>907</v>
      </c>
      <c r="D444" s="46" t="s">
        <v>920</v>
      </c>
      <c r="E444" s="46" t="s">
        <v>2220</v>
      </c>
      <c r="F444" s="46" t="s">
        <v>2221</v>
      </c>
      <c r="G444" s="46" t="s">
        <v>2222</v>
      </c>
    </row>
    <row r="445" spans="1:7" x14ac:dyDescent="0.4">
      <c r="A445" s="46">
        <v>347</v>
      </c>
      <c r="B445" s="46" t="s">
        <v>2101</v>
      </c>
      <c r="C445" s="46" t="s">
        <v>907</v>
      </c>
      <c r="D445" s="46" t="s">
        <v>908</v>
      </c>
      <c r="E445" s="46" t="s">
        <v>2223</v>
      </c>
      <c r="F445" s="46" t="s">
        <v>2109</v>
      </c>
      <c r="G445" s="46" t="s">
        <v>2224</v>
      </c>
    </row>
    <row r="446" spans="1:7" x14ac:dyDescent="0.4">
      <c r="A446" s="46">
        <v>346</v>
      </c>
      <c r="B446" s="46" t="s">
        <v>2101</v>
      </c>
      <c r="C446" s="46" t="s">
        <v>919</v>
      </c>
      <c r="D446" s="46" t="s">
        <v>908</v>
      </c>
      <c r="E446" s="46" t="s">
        <v>2225</v>
      </c>
      <c r="F446" s="46" t="s">
        <v>2226</v>
      </c>
      <c r="G446" s="46" t="s">
        <v>2227</v>
      </c>
    </row>
    <row r="447" spans="1:7" x14ac:dyDescent="0.4">
      <c r="A447" s="46">
        <v>345</v>
      </c>
      <c r="B447" s="46" t="s">
        <v>2101</v>
      </c>
      <c r="C447" s="46" t="s">
        <v>919</v>
      </c>
      <c r="D447" s="46" t="s">
        <v>920</v>
      </c>
      <c r="E447" s="46" t="s">
        <v>2228</v>
      </c>
      <c r="F447" s="46" t="s">
        <v>2229</v>
      </c>
      <c r="G447" s="46" t="s">
        <v>2230</v>
      </c>
    </row>
    <row r="448" spans="1:7" x14ac:dyDescent="0.4">
      <c r="A448" s="46">
        <v>344</v>
      </c>
      <c r="B448" s="46" t="s">
        <v>2101</v>
      </c>
      <c r="C448" s="46" t="s">
        <v>971</v>
      </c>
      <c r="D448" s="46" t="s">
        <v>920</v>
      </c>
      <c r="E448" s="46" t="s">
        <v>2231</v>
      </c>
      <c r="F448" s="46" t="s">
        <v>2232</v>
      </c>
      <c r="G448" s="46" t="s">
        <v>2233</v>
      </c>
    </row>
    <row r="449" spans="1:7" x14ac:dyDescent="0.4">
      <c r="A449" s="46">
        <v>343</v>
      </c>
      <c r="B449" s="46" t="s">
        <v>2101</v>
      </c>
      <c r="C449" s="46" t="s">
        <v>971</v>
      </c>
      <c r="D449" s="46" t="s">
        <v>920</v>
      </c>
      <c r="E449" s="46" t="s">
        <v>2234</v>
      </c>
      <c r="F449" s="46" t="s">
        <v>2235</v>
      </c>
      <c r="G449" s="46" t="s">
        <v>2236</v>
      </c>
    </row>
    <row r="450" spans="1:7" x14ac:dyDescent="0.4">
      <c r="A450" s="46">
        <v>342</v>
      </c>
      <c r="B450" s="46" t="s">
        <v>2101</v>
      </c>
      <c r="C450" s="46" t="s">
        <v>971</v>
      </c>
      <c r="D450" s="46" t="s">
        <v>920</v>
      </c>
      <c r="E450" s="46" t="s">
        <v>2237</v>
      </c>
      <c r="F450" s="46" t="s">
        <v>2238</v>
      </c>
      <c r="G450" s="46" t="s">
        <v>2239</v>
      </c>
    </row>
    <row r="451" spans="1:7" x14ac:dyDescent="0.4">
      <c r="A451" s="46">
        <v>341</v>
      </c>
      <c r="B451" s="46" t="s">
        <v>2101</v>
      </c>
      <c r="C451" s="46" t="s">
        <v>971</v>
      </c>
      <c r="D451" s="46" t="s">
        <v>920</v>
      </c>
      <c r="E451" s="46" t="s">
        <v>2240</v>
      </c>
      <c r="F451" s="46" t="s">
        <v>2241</v>
      </c>
      <c r="G451" s="46" t="s">
        <v>2242</v>
      </c>
    </row>
    <row r="452" spans="1:7" x14ac:dyDescent="0.4">
      <c r="A452" s="46">
        <v>340</v>
      </c>
      <c r="B452" s="46" t="s">
        <v>2101</v>
      </c>
      <c r="C452" s="46" t="s">
        <v>971</v>
      </c>
      <c r="D452" s="46" t="s">
        <v>920</v>
      </c>
      <c r="E452" s="46" t="s">
        <v>2243</v>
      </c>
      <c r="F452" s="46" t="s">
        <v>2244</v>
      </c>
      <c r="G452" s="46" t="s">
        <v>2245</v>
      </c>
    </row>
    <row r="453" spans="1:7" x14ac:dyDescent="0.4">
      <c r="A453" s="46">
        <v>339</v>
      </c>
      <c r="B453" s="46" t="s">
        <v>2101</v>
      </c>
      <c r="C453" s="46" t="s">
        <v>919</v>
      </c>
      <c r="D453" s="46" t="s">
        <v>920</v>
      </c>
      <c r="E453" s="46" t="s">
        <v>2246</v>
      </c>
      <c r="F453" s="46" t="s">
        <v>2247</v>
      </c>
      <c r="G453" s="46" t="s">
        <v>2248</v>
      </c>
    </row>
    <row r="454" spans="1:7" x14ac:dyDescent="0.4">
      <c r="A454" s="46">
        <v>338</v>
      </c>
      <c r="B454" s="46" t="s">
        <v>2101</v>
      </c>
      <c r="C454" s="46" t="s">
        <v>971</v>
      </c>
      <c r="D454" s="46" t="s">
        <v>920</v>
      </c>
      <c r="E454" s="46" t="s">
        <v>2249</v>
      </c>
      <c r="F454" s="46" t="s">
        <v>2250</v>
      </c>
      <c r="G454" s="46" t="s">
        <v>2251</v>
      </c>
    </row>
    <row r="455" spans="1:7" x14ac:dyDescent="0.4">
      <c r="A455" s="46">
        <v>337</v>
      </c>
      <c r="B455" s="46" t="s">
        <v>2101</v>
      </c>
      <c r="C455" s="46" t="s">
        <v>971</v>
      </c>
      <c r="D455" s="46" t="s">
        <v>920</v>
      </c>
      <c r="E455" s="46" t="s">
        <v>2252</v>
      </c>
      <c r="F455" s="46" t="s">
        <v>2253</v>
      </c>
      <c r="G455" s="46" t="s">
        <v>2254</v>
      </c>
    </row>
    <row r="456" spans="1:7" x14ac:dyDescent="0.4">
      <c r="A456" s="46">
        <v>336</v>
      </c>
      <c r="B456" s="46" t="s">
        <v>2101</v>
      </c>
      <c r="C456" s="46" t="s">
        <v>971</v>
      </c>
      <c r="D456" s="46" t="s">
        <v>920</v>
      </c>
      <c r="E456" s="46" t="s">
        <v>2255</v>
      </c>
      <c r="F456" s="46" t="s">
        <v>2256</v>
      </c>
      <c r="G456" s="46" t="s">
        <v>2257</v>
      </c>
    </row>
    <row r="457" spans="1:7" x14ac:dyDescent="0.4">
      <c r="A457" s="46">
        <v>335</v>
      </c>
      <c r="B457" s="46" t="s">
        <v>2101</v>
      </c>
      <c r="C457" s="46" t="s">
        <v>971</v>
      </c>
      <c r="D457" s="46" t="s">
        <v>920</v>
      </c>
      <c r="E457" s="46" t="s">
        <v>2258</v>
      </c>
      <c r="F457" s="46" t="s">
        <v>2259</v>
      </c>
      <c r="G457" s="46" t="s">
        <v>2260</v>
      </c>
    </row>
    <row r="458" spans="1:7" x14ac:dyDescent="0.4">
      <c r="A458" s="46">
        <v>334</v>
      </c>
      <c r="B458" s="46" t="s">
        <v>2101</v>
      </c>
      <c r="C458" s="46" t="s">
        <v>971</v>
      </c>
      <c r="D458" s="46" t="s">
        <v>920</v>
      </c>
      <c r="E458" s="46" t="s">
        <v>2261</v>
      </c>
      <c r="F458" s="46" t="s">
        <v>2262</v>
      </c>
      <c r="G458" s="46" t="s">
        <v>2263</v>
      </c>
    </row>
    <row r="459" spans="1:7" x14ac:dyDescent="0.4">
      <c r="A459" s="46">
        <v>333</v>
      </c>
      <c r="B459" s="46" t="s">
        <v>2101</v>
      </c>
      <c r="C459" s="46" t="s">
        <v>971</v>
      </c>
      <c r="D459" s="46" t="s">
        <v>920</v>
      </c>
      <c r="E459" s="46" t="s">
        <v>2264</v>
      </c>
      <c r="F459" s="46" t="s">
        <v>2265</v>
      </c>
      <c r="G459" s="46" t="s">
        <v>2266</v>
      </c>
    </row>
    <row r="460" spans="1:7" x14ac:dyDescent="0.4">
      <c r="A460" s="46">
        <v>332</v>
      </c>
      <c r="B460" s="46" t="s">
        <v>2101</v>
      </c>
      <c r="C460" s="46" t="s">
        <v>971</v>
      </c>
      <c r="D460" s="46" t="s">
        <v>920</v>
      </c>
      <c r="E460" s="46" t="s">
        <v>2267</v>
      </c>
      <c r="F460" s="46" t="s">
        <v>2268</v>
      </c>
      <c r="G460" s="46" t="s">
        <v>2269</v>
      </c>
    </row>
    <row r="461" spans="1:7" x14ac:dyDescent="0.4">
      <c r="A461" s="46">
        <v>331</v>
      </c>
      <c r="B461" s="46" t="s">
        <v>2101</v>
      </c>
      <c r="C461" s="46" t="s">
        <v>919</v>
      </c>
      <c r="D461" s="46" t="s">
        <v>920</v>
      </c>
      <c r="E461" s="46" t="s">
        <v>2270</v>
      </c>
      <c r="F461" s="46" t="s">
        <v>2271</v>
      </c>
      <c r="G461" s="46" t="s">
        <v>2272</v>
      </c>
    </row>
    <row r="462" spans="1:7" x14ac:dyDescent="0.4">
      <c r="A462" s="46">
        <v>330</v>
      </c>
      <c r="B462" s="46" t="s">
        <v>2101</v>
      </c>
      <c r="C462" s="46" t="s">
        <v>971</v>
      </c>
      <c r="D462" s="46" t="s">
        <v>920</v>
      </c>
      <c r="E462" s="46" t="s">
        <v>2273</v>
      </c>
      <c r="F462" s="46" t="s">
        <v>2274</v>
      </c>
      <c r="G462" s="46" t="s">
        <v>2275</v>
      </c>
    </row>
    <row r="463" spans="1:7" x14ac:dyDescent="0.4">
      <c r="A463" s="46">
        <v>329</v>
      </c>
      <c r="B463" s="46" t="s">
        <v>2101</v>
      </c>
      <c r="C463" s="46" t="s">
        <v>971</v>
      </c>
      <c r="D463" s="46" t="s">
        <v>920</v>
      </c>
      <c r="E463" s="46" t="s">
        <v>2276</v>
      </c>
      <c r="F463" s="46" t="s">
        <v>2277</v>
      </c>
      <c r="G463" s="46" t="s">
        <v>2278</v>
      </c>
    </row>
    <row r="464" spans="1:7" x14ac:dyDescent="0.4">
      <c r="A464" s="46">
        <v>328</v>
      </c>
      <c r="B464" s="46" t="s">
        <v>2101</v>
      </c>
      <c r="C464" s="46" t="s">
        <v>971</v>
      </c>
      <c r="D464" s="46" t="s">
        <v>920</v>
      </c>
      <c r="E464" s="46" t="s">
        <v>2279</v>
      </c>
      <c r="F464" s="46" t="s">
        <v>2280</v>
      </c>
      <c r="G464" s="46" t="s">
        <v>2281</v>
      </c>
    </row>
    <row r="465" spans="1:7" x14ac:dyDescent="0.4">
      <c r="A465" s="46">
        <v>327</v>
      </c>
      <c r="B465" s="46" t="s">
        <v>2101</v>
      </c>
      <c r="C465" s="46" t="s">
        <v>971</v>
      </c>
      <c r="D465" s="46" t="s">
        <v>920</v>
      </c>
      <c r="E465" s="46" t="s">
        <v>2282</v>
      </c>
      <c r="F465" s="46" t="s">
        <v>2283</v>
      </c>
      <c r="G465" s="46" t="s">
        <v>2284</v>
      </c>
    </row>
    <row r="466" spans="1:7" x14ac:dyDescent="0.4">
      <c r="A466" s="46">
        <v>326</v>
      </c>
      <c r="B466" s="46" t="s">
        <v>2101</v>
      </c>
      <c r="C466" s="46" t="s">
        <v>971</v>
      </c>
      <c r="D466" s="46" t="s">
        <v>920</v>
      </c>
      <c r="E466" s="46" t="s">
        <v>2285</v>
      </c>
      <c r="F466" s="46" t="s">
        <v>2286</v>
      </c>
      <c r="G466" s="46" t="s">
        <v>2287</v>
      </c>
    </row>
    <row r="467" spans="1:7" x14ac:dyDescent="0.4">
      <c r="A467" s="46">
        <v>325</v>
      </c>
      <c r="B467" s="46" t="s">
        <v>2101</v>
      </c>
      <c r="C467" s="46" t="s">
        <v>971</v>
      </c>
      <c r="D467" s="46" t="s">
        <v>920</v>
      </c>
      <c r="E467" s="46" t="s">
        <v>2288</v>
      </c>
      <c r="F467" s="46" t="s">
        <v>2289</v>
      </c>
      <c r="G467" s="46" t="s">
        <v>2290</v>
      </c>
    </row>
    <row r="468" spans="1:7" x14ac:dyDescent="0.4">
      <c r="A468" s="46">
        <v>324</v>
      </c>
      <c r="B468" s="46" t="s">
        <v>2101</v>
      </c>
      <c r="C468" s="46" t="s">
        <v>971</v>
      </c>
      <c r="D468" s="46" t="s">
        <v>920</v>
      </c>
      <c r="E468" s="46" t="s">
        <v>2291</v>
      </c>
      <c r="F468" s="46" t="s">
        <v>2292</v>
      </c>
      <c r="G468" s="46" t="s">
        <v>2293</v>
      </c>
    </row>
    <row r="469" spans="1:7" x14ac:dyDescent="0.4">
      <c r="A469" s="46">
        <v>323</v>
      </c>
      <c r="B469" s="46" t="s">
        <v>2101</v>
      </c>
      <c r="C469" s="46" t="s">
        <v>907</v>
      </c>
      <c r="D469" s="46" t="s">
        <v>920</v>
      </c>
      <c r="E469" s="46" t="s">
        <v>2294</v>
      </c>
      <c r="F469" s="46" t="s">
        <v>2295</v>
      </c>
      <c r="G469" s="46" t="s">
        <v>2296</v>
      </c>
    </row>
    <row r="470" spans="1:7" x14ac:dyDescent="0.4">
      <c r="A470" s="46">
        <v>322</v>
      </c>
      <c r="B470" s="46" t="s">
        <v>2101</v>
      </c>
      <c r="C470" s="46" t="s">
        <v>919</v>
      </c>
      <c r="D470" s="46" t="s">
        <v>920</v>
      </c>
      <c r="E470" s="46" t="s">
        <v>2297</v>
      </c>
      <c r="F470" s="46" t="s">
        <v>2298</v>
      </c>
      <c r="G470" s="46" t="s">
        <v>2299</v>
      </c>
    </row>
    <row r="471" spans="1:7" x14ac:dyDescent="0.4">
      <c r="A471" s="46">
        <v>321</v>
      </c>
      <c r="B471" s="46" t="s">
        <v>2101</v>
      </c>
      <c r="C471" s="46" t="s">
        <v>971</v>
      </c>
      <c r="D471" s="46" t="s">
        <v>920</v>
      </c>
      <c r="E471" s="46" t="s">
        <v>2300</v>
      </c>
      <c r="F471" s="46" t="s">
        <v>2301</v>
      </c>
      <c r="G471" s="46" t="s">
        <v>2302</v>
      </c>
    </row>
    <row r="472" spans="1:7" x14ac:dyDescent="0.4">
      <c r="A472" s="46">
        <v>320</v>
      </c>
      <c r="B472" s="46" t="s">
        <v>2101</v>
      </c>
      <c r="C472" s="46" t="s">
        <v>1003</v>
      </c>
      <c r="D472" s="46" t="s">
        <v>920</v>
      </c>
      <c r="E472" s="46" t="s">
        <v>2303</v>
      </c>
      <c r="F472" s="46" t="s">
        <v>2304</v>
      </c>
      <c r="G472" s="46" t="s">
        <v>2305</v>
      </c>
    </row>
    <row r="473" spans="1:7" x14ac:dyDescent="0.4">
      <c r="A473" s="46">
        <v>319</v>
      </c>
      <c r="B473" s="46" t="s">
        <v>2101</v>
      </c>
      <c r="C473" s="46" t="s">
        <v>971</v>
      </c>
      <c r="D473" s="46" t="s">
        <v>920</v>
      </c>
      <c r="E473" s="46" t="s">
        <v>2306</v>
      </c>
      <c r="F473" s="46" t="s">
        <v>2307</v>
      </c>
      <c r="G473" s="46" t="s">
        <v>2308</v>
      </c>
    </row>
    <row r="474" spans="1:7" x14ac:dyDescent="0.4">
      <c r="A474" s="46">
        <v>318</v>
      </c>
      <c r="B474" s="46" t="s">
        <v>2101</v>
      </c>
      <c r="C474" s="46" t="s">
        <v>919</v>
      </c>
      <c r="D474" s="46" t="s">
        <v>908</v>
      </c>
      <c r="E474" s="46" t="s">
        <v>2309</v>
      </c>
      <c r="F474" s="46" t="s">
        <v>2310</v>
      </c>
      <c r="G474" s="46" t="s">
        <v>2311</v>
      </c>
    </row>
    <row r="475" spans="1:7" x14ac:dyDescent="0.4">
      <c r="A475" s="46">
        <v>317</v>
      </c>
      <c r="B475" s="46" t="s">
        <v>2101</v>
      </c>
      <c r="C475" s="46" t="s">
        <v>971</v>
      </c>
      <c r="D475" s="46" t="s">
        <v>920</v>
      </c>
      <c r="E475" s="46" t="s">
        <v>2312</v>
      </c>
      <c r="F475" s="46" t="s">
        <v>2313</v>
      </c>
      <c r="G475" s="46" t="s">
        <v>2314</v>
      </c>
    </row>
    <row r="476" spans="1:7" x14ac:dyDescent="0.4">
      <c r="A476" s="46">
        <v>316</v>
      </c>
      <c r="B476" s="46" t="s">
        <v>2101</v>
      </c>
      <c r="C476" s="46" t="s">
        <v>971</v>
      </c>
      <c r="D476" s="46" t="s">
        <v>920</v>
      </c>
      <c r="E476" s="46" t="s">
        <v>2315</v>
      </c>
      <c r="F476" s="46" t="s">
        <v>2316</v>
      </c>
      <c r="G476" s="46" t="s">
        <v>2317</v>
      </c>
    </row>
    <row r="477" spans="1:7" x14ac:dyDescent="0.4">
      <c r="A477" s="46">
        <v>315</v>
      </c>
      <c r="B477" s="46" t="s">
        <v>2101</v>
      </c>
      <c r="C477" s="46" t="s">
        <v>907</v>
      </c>
      <c r="D477" s="46" t="s">
        <v>908</v>
      </c>
      <c r="E477" s="46" t="s">
        <v>2318</v>
      </c>
      <c r="F477" s="46" t="s">
        <v>2319</v>
      </c>
      <c r="G477" s="46" t="s">
        <v>2320</v>
      </c>
    </row>
    <row r="478" spans="1:7" x14ac:dyDescent="0.4">
      <c r="A478" s="46">
        <v>314</v>
      </c>
      <c r="B478" s="46" t="s">
        <v>2101</v>
      </c>
      <c r="C478" s="46" t="s">
        <v>919</v>
      </c>
      <c r="D478" s="46" t="s">
        <v>908</v>
      </c>
      <c r="E478" s="46" t="s">
        <v>2321</v>
      </c>
      <c r="F478" s="46" t="s">
        <v>2319</v>
      </c>
      <c r="G478" s="46" t="s">
        <v>2322</v>
      </c>
    </row>
    <row r="479" spans="1:7" x14ac:dyDescent="0.4">
      <c r="A479" s="46">
        <v>313</v>
      </c>
      <c r="B479" s="46" t="s">
        <v>2101</v>
      </c>
      <c r="C479" s="46" t="s">
        <v>971</v>
      </c>
      <c r="D479" s="46" t="s">
        <v>920</v>
      </c>
      <c r="E479" s="46" t="s">
        <v>2323</v>
      </c>
      <c r="F479" s="46" t="s">
        <v>2324</v>
      </c>
      <c r="G479" s="46" t="s">
        <v>2325</v>
      </c>
    </row>
    <row r="480" spans="1:7" x14ac:dyDescent="0.4">
      <c r="A480" s="46">
        <v>312</v>
      </c>
      <c r="B480" s="46" t="s">
        <v>2101</v>
      </c>
      <c r="C480" s="46" t="s">
        <v>907</v>
      </c>
      <c r="D480" s="46" t="s">
        <v>908</v>
      </c>
      <c r="E480" s="46" t="s">
        <v>2326</v>
      </c>
      <c r="F480" s="46" t="s">
        <v>2327</v>
      </c>
      <c r="G480" s="46" t="s">
        <v>2328</v>
      </c>
    </row>
    <row r="481" spans="1:7" x14ac:dyDescent="0.4">
      <c r="A481" s="46">
        <v>311</v>
      </c>
      <c r="B481" s="46" t="s">
        <v>2101</v>
      </c>
      <c r="C481" s="46" t="s">
        <v>971</v>
      </c>
      <c r="D481" s="46" t="s">
        <v>920</v>
      </c>
      <c r="E481" s="46" t="s">
        <v>2329</v>
      </c>
      <c r="F481" s="46" t="s">
        <v>2330</v>
      </c>
      <c r="G481" s="46" t="s">
        <v>2331</v>
      </c>
    </row>
    <row r="482" spans="1:7" x14ac:dyDescent="0.4">
      <c r="A482" s="46">
        <v>310</v>
      </c>
      <c r="B482" s="46" t="s">
        <v>2101</v>
      </c>
      <c r="C482" s="46" t="s">
        <v>1003</v>
      </c>
      <c r="D482" s="46" t="s">
        <v>920</v>
      </c>
      <c r="E482" s="46" t="s">
        <v>2332</v>
      </c>
      <c r="F482" s="46" t="s">
        <v>2333</v>
      </c>
      <c r="G482" s="46" t="s">
        <v>2334</v>
      </c>
    </row>
    <row r="483" spans="1:7" x14ac:dyDescent="0.4">
      <c r="A483" s="46">
        <v>309</v>
      </c>
      <c r="B483" s="46" t="s">
        <v>2101</v>
      </c>
      <c r="C483" s="46" t="s">
        <v>1003</v>
      </c>
      <c r="D483" s="46" t="s">
        <v>920</v>
      </c>
      <c r="E483" s="46" t="s">
        <v>2335</v>
      </c>
      <c r="F483" s="46" t="s">
        <v>2336</v>
      </c>
      <c r="G483" s="46" t="s">
        <v>2337</v>
      </c>
    </row>
    <row r="484" spans="1:7" x14ac:dyDescent="0.4">
      <c r="A484" s="46">
        <v>308</v>
      </c>
      <c r="B484" s="46" t="s">
        <v>2101</v>
      </c>
      <c r="C484" s="46" t="s">
        <v>919</v>
      </c>
      <c r="D484" s="46" t="s">
        <v>920</v>
      </c>
      <c r="E484" s="46" t="s">
        <v>2338</v>
      </c>
      <c r="F484" s="46" t="s">
        <v>2339</v>
      </c>
      <c r="G484" s="46" t="s">
        <v>2340</v>
      </c>
    </row>
    <row r="485" spans="1:7" x14ac:dyDescent="0.4">
      <c r="A485" s="46">
        <v>307</v>
      </c>
      <c r="B485" s="46" t="s">
        <v>2101</v>
      </c>
      <c r="C485" s="46" t="s">
        <v>919</v>
      </c>
      <c r="D485" s="46" t="s">
        <v>920</v>
      </c>
      <c r="E485" s="46" t="s">
        <v>2341</v>
      </c>
      <c r="F485" s="46" t="s">
        <v>2342</v>
      </c>
      <c r="G485" s="46" t="s">
        <v>2343</v>
      </c>
    </row>
    <row r="486" spans="1:7" x14ac:dyDescent="0.4">
      <c r="A486" s="46">
        <v>306</v>
      </c>
      <c r="B486" s="46" t="s">
        <v>2101</v>
      </c>
      <c r="C486" s="46" t="s">
        <v>1003</v>
      </c>
      <c r="D486" s="46" t="s">
        <v>920</v>
      </c>
      <c r="E486" s="46" t="s">
        <v>2344</v>
      </c>
      <c r="F486" s="46" t="s">
        <v>2345</v>
      </c>
      <c r="G486" s="46" t="s">
        <v>2346</v>
      </c>
    </row>
    <row r="487" spans="1:7" x14ac:dyDescent="0.4">
      <c r="A487" s="46">
        <v>305</v>
      </c>
      <c r="B487" s="46" t="s">
        <v>2101</v>
      </c>
      <c r="C487" s="46" t="s">
        <v>919</v>
      </c>
      <c r="D487" s="46" t="s">
        <v>920</v>
      </c>
      <c r="E487" s="46" t="s">
        <v>2347</v>
      </c>
      <c r="F487" s="46" t="s">
        <v>2348</v>
      </c>
      <c r="G487" s="46" t="s">
        <v>2349</v>
      </c>
    </row>
    <row r="488" spans="1:7" x14ac:dyDescent="0.4">
      <c r="A488" s="46">
        <v>304</v>
      </c>
      <c r="B488" s="46" t="s">
        <v>2101</v>
      </c>
      <c r="C488" s="46" t="s">
        <v>971</v>
      </c>
      <c r="D488" s="46" t="s">
        <v>920</v>
      </c>
      <c r="E488" s="46" t="s">
        <v>2350</v>
      </c>
      <c r="F488" s="46" t="s">
        <v>2351</v>
      </c>
      <c r="G488" s="46" t="s">
        <v>2352</v>
      </c>
    </row>
    <row r="489" spans="1:7" x14ac:dyDescent="0.4">
      <c r="A489" s="46">
        <v>303</v>
      </c>
      <c r="B489" s="46" t="s">
        <v>2101</v>
      </c>
      <c r="C489" s="46" t="s">
        <v>971</v>
      </c>
      <c r="D489" s="46" t="s">
        <v>920</v>
      </c>
      <c r="E489" s="46" t="s">
        <v>2353</v>
      </c>
      <c r="F489" s="46" t="s">
        <v>2354</v>
      </c>
      <c r="G489" s="46" t="s">
        <v>2355</v>
      </c>
    </row>
    <row r="490" spans="1:7" x14ac:dyDescent="0.4">
      <c r="A490" s="46">
        <v>302</v>
      </c>
      <c r="B490" s="46" t="s">
        <v>2101</v>
      </c>
      <c r="C490" s="46" t="s">
        <v>919</v>
      </c>
      <c r="D490" s="46" t="s">
        <v>908</v>
      </c>
      <c r="E490" s="46" t="s">
        <v>2356</v>
      </c>
      <c r="F490" s="46" t="s">
        <v>2327</v>
      </c>
      <c r="G490" s="46" t="s">
        <v>2357</v>
      </c>
    </row>
    <row r="491" spans="1:7" x14ac:dyDescent="0.4">
      <c r="A491" s="46">
        <v>301</v>
      </c>
      <c r="B491" s="46" t="s">
        <v>2101</v>
      </c>
      <c r="C491" s="46" t="s">
        <v>919</v>
      </c>
      <c r="D491" s="46" t="s">
        <v>920</v>
      </c>
      <c r="E491" s="46" t="s">
        <v>2358</v>
      </c>
      <c r="F491" s="46" t="s">
        <v>2359</v>
      </c>
      <c r="G491" s="46" t="s">
        <v>2360</v>
      </c>
    </row>
    <row r="492" spans="1:7" x14ac:dyDescent="0.4">
      <c r="A492" s="46">
        <v>300</v>
      </c>
      <c r="B492" s="46" t="s">
        <v>2101</v>
      </c>
      <c r="C492" s="46" t="s">
        <v>971</v>
      </c>
      <c r="D492" s="46" t="s">
        <v>920</v>
      </c>
      <c r="E492" s="46" t="s">
        <v>2361</v>
      </c>
      <c r="F492" s="46" t="s">
        <v>2362</v>
      </c>
      <c r="G492" s="46" t="s">
        <v>2363</v>
      </c>
    </row>
    <row r="493" spans="1:7" x14ac:dyDescent="0.4">
      <c r="A493" s="46">
        <v>299</v>
      </c>
      <c r="B493" s="46" t="s">
        <v>2101</v>
      </c>
      <c r="C493" s="46" t="s">
        <v>971</v>
      </c>
      <c r="D493" s="46" t="s">
        <v>920</v>
      </c>
      <c r="E493" s="46" t="s">
        <v>2364</v>
      </c>
      <c r="F493" s="46" t="s">
        <v>2365</v>
      </c>
      <c r="G493" s="46" t="s">
        <v>2366</v>
      </c>
    </row>
    <row r="494" spans="1:7" x14ac:dyDescent="0.4">
      <c r="A494" s="46">
        <v>298</v>
      </c>
      <c r="B494" s="46" t="s">
        <v>2101</v>
      </c>
      <c r="C494" s="46" t="s">
        <v>907</v>
      </c>
      <c r="D494" s="46" t="s">
        <v>920</v>
      </c>
      <c r="E494" s="46" t="s">
        <v>2367</v>
      </c>
      <c r="F494" s="46" t="s">
        <v>2368</v>
      </c>
      <c r="G494" s="46" t="s">
        <v>2369</v>
      </c>
    </row>
    <row r="495" spans="1:7" x14ac:dyDescent="0.4">
      <c r="A495" s="46">
        <v>297</v>
      </c>
      <c r="B495" s="46" t="s">
        <v>2101</v>
      </c>
      <c r="C495" s="46" t="s">
        <v>907</v>
      </c>
      <c r="D495" s="46" t="s">
        <v>947</v>
      </c>
      <c r="E495" s="46" t="s">
        <v>2370</v>
      </c>
      <c r="F495" s="46" t="s">
        <v>2371</v>
      </c>
      <c r="G495" s="46" t="s">
        <v>2372</v>
      </c>
    </row>
    <row r="496" spans="1:7" x14ac:dyDescent="0.4">
      <c r="A496" s="46">
        <v>296</v>
      </c>
      <c r="B496" s="46" t="s">
        <v>2101</v>
      </c>
      <c r="C496" s="46" t="s">
        <v>912</v>
      </c>
      <c r="D496" s="46" t="s">
        <v>908</v>
      </c>
      <c r="E496" s="46" t="s">
        <v>2373</v>
      </c>
      <c r="F496" s="46" t="s">
        <v>2374</v>
      </c>
      <c r="G496" s="46" t="s">
        <v>2375</v>
      </c>
    </row>
    <row r="497" spans="1:7" x14ac:dyDescent="0.4">
      <c r="A497" s="46">
        <v>295</v>
      </c>
      <c r="B497" s="46" t="s">
        <v>2101</v>
      </c>
      <c r="C497" s="46" t="s">
        <v>907</v>
      </c>
      <c r="D497" s="46" t="s">
        <v>908</v>
      </c>
      <c r="E497" s="46" t="s">
        <v>2376</v>
      </c>
      <c r="F497" s="46" t="s">
        <v>2310</v>
      </c>
      <c r="G497" s="46" t="s">
        <v>2377</v>
      </c>
    </row>
    <row r="498" spans="1:7" x14ac:dyDescent="0.4">
      <c r="A498" s="46">
        <v>294</v>
      </c>
      <c r="B498" s="46" t="s">
        <v>2101</v>
      </c>
      <c r="C498" s="46" t="s">
        <v>912</v>
      </c>
      <c r="D498" s="46" t="s">
        <v>908</v>
      </c>
      <c r="E498" s="46" t="s">
        <v>2378</v>
      </c>
      <c r="F498" s="46" t="s">
        <v>2379</v>
      </c>
      <c r="G498" s="46" t="s">
        <v>2380</v>
      </c>
    </row>
    <row r="499" spans="1:7" x14ac:dyDescent="0.4">
      <c r="A499" s="46">
        <v>293</v>
      </c>
      <c r="B499" s="46" t="s">
        <v>2101</v>
      </c>
      <c r="C499" s="46" t="s">
        <v>907</v>
      </c>
      <c r="D499" s="46" t="s">
        <v>908</v>
      </c>
      <c r="E499" s="46" t="s">
        <v>2381</v>
      </c>
      <c r="F499" s="46" t="s">
        <v>2382</v>
      </c>
      <c r="G499" s="46" t="s">
        <v>2383</v>
      </c>
    </row>
    <row r="500" spans="1:7" x14ac:dyDescent="0.4">
      <c r="A500" s="46">
        <v>292</v>
      </c>
      <c r="B500" s="46" t="s">
        <v>2101</v>
      </c>
      <c r="C500" s="46" t="s">
        <v>919</v>
      </c>
      <c r="D500" s="46" t="s">
        <v>908</v>
      </c>
      <c r="E500" s="46" t="s">
        <v>2384</v>
      </c>
      <c r="F500" s="46" t="s">
        <v>2385</v>
      </c>
      <c r="G500" s="46" t="s">
        <v>2386</v>
      </c>
    </row>
    <row r="501" spans="1:7" x14ac:dyDescent="0.4">
      <c r="A501" s="46">
        <v>291</v>
      </c>
      <c r="B501" s="46" t="s">
        <v>2101</v>
      </c>
      <c r="C501" s="46" t="s">
        <v>971</v>
      </c>
      <c r="D501" s="46" t="s">
        <v>920</v>
      </c>
      <c r="E501" s="46" t="s">
        <v>2387</v>
      </c>
      <c r="F501" s="46" t="s">
        <v>2388</v>
      </c>
      <c r="G501" s="46" t="s">
        <v>2389</v>
      </c>
    </row>
    <row r="502" spans="1:7" x14ac:dyDescent="0.4">
      <c r="A502" s="46">
        <v>290</v>
      </c>
      <c r="B502" s="46" t="s">
        <v>2101</v>
      </c>
      <c r="C502" s="46" t="s">
        <v>971</v>
      </c>
      <c r="D502" s="46" t="s">
        <v>920</v>
      </c>
      <c r="E502" s="46" t="s">
        <v>2390</v>
      </c>
      <c r="F502" s="46" t="s">
        <v>2391</v>
      </c>
      <c r="G502" s="46" t="s">
        <v>2392</v>
      </c>
    </row>
    <row r="503" spans="1:7" x14ac:dyDescent="0.4">
      <c r="A503" s="46">
        <v>289</v>
      </c>
      <c r="B503" s="46" t="s">
        <v>2101</v>
      </c>
      <c r="C503" s="46" t="s">
        <v>919</v>
      </c>
      <c r="D503" s="46" t="s">
        <v>920</v>
      </c>
      <c r="E503" s="46" t="s">
        <v>2393</v>
      </c>
      <c r="F503" s="46" t="s">
        <v>2394</v>
      </c>
      <c r="G503" s="46" t="s">
        <v>2395</v>
      </c>
    </row>
    <row r="504" spans="1:7" x14ac:dyDescent="0.4">
      <c r="A504" s="46">
        <v>288</v>
      </c>
      <c r="B504" s="46" t="s">
        <v>2101</v>
      </c>
      <c r="C504" s="46" t="s">
        <v>971</v>
      </c>
      <c r="D504" s="46" t="s">
        <v>920</v>
      </c>
      <c r="E504" s="46" t="s">
        <v>2396</v>
      </c>
      <c r="F504" s="46" t="s">
        <v>2397</v>
      </c>
      <c r="G504" s="46" t="s">
        <v>2398</v>
      </c>
    </row>
    <row r="505" spans="1:7" x14ac:dyDescent="0.4">
      <c r="A505" s="46">
        <v>287</v>
      </c>
      <c r="B505" s="46" t="s">
        <v>2101</v>
      </c>
      <c r="C505" s="46" t="s">
        <v>907</v>
      </c>
      <c r="D505" s="46" t="s">
        <v>920</v>
      </c>
      <c r="E505" s="46" t="s">
        <v>2399</v>
      </c>
      <c r="F505" s="46" t="s">
        <v>2400</v>
      </c>
      <c r="G505" s="46" t="s">
        <v>2401</v>
      </c>
    </row>
    <row r="506" spans="1:7" x14ac:dyDescent="0.4">
      <c r="A506" s="46">
        <v>286</v>
      </c>
      <c r="B506" s="46" t="s">
        <v>2101</v>
      </c>
      <c r="C506" s="46" t="s">
        <v>907</v>
      </c>
      <c r="D506" s="46" t="s">
        <v>908</v>
      </c>
      <c r="E506" s="46" t="s">
        <v>2402</v>
      </c>
      <c r="F506" s="46" t="s">
        <v>2403</v>
      </c>
      <c r="G506" s="46" t="s">
        <v>2404</v>
      </c>
    </row>
    <row r="507" spans="1:7" x14ac:dyDescent="0.4">
      <c r="A507" s="46">
        <v>285</v>
      </c>
      <c r="B507" s="46" t="s">
        <v>2101</v>
      </c>
      <c r="C507" s="46" t="s">
        <v>919</v>
      </c>
      <c r="D507" s="46" t="s">
        <v>908</v>
      </c>
      <c r="E507" s="46" t="s">
        <v>2405</v>
      </c>
      <c r="F507" s="46" t="s">
        <v>2406</v>
      </c>
      <c r="G507" s="46" t="s">
        <v>2407</v>
      </c>
    </row>
    <row r="508" spans="1:7" x14ac:dyDescent="0.4">
      <c r="A508" s="46">
        <v>284</v>
      </c>
      <c r="B508" s="46" t="s">
        <v>2101</v>
      </c>
      <c r="C508" s="46" t="s">
        <v>919</v>
      </c>
      <c r="D508" s="46" t="s">
        <v>920</v>
      </c>
      <c r="E508" s="46" t="s">
        <v>2408</v>
      </c>
      <c r="F508" s="46" t="s">
        <v>2409</v>
      </c>
      <c r="G508" s="46" t="s">
        <v>2410</v>
      </c>
    </row>
    <row r="509" spans="1:7" x14ac:dyDescent="0.4">
      <c r="A509" s="46">
        <v>283</v>
      </c>
      <c r="B509" s="46" t="s">
        <v>2101</v>
      </c>
      <c r="C509" s="46" t="s">
        <v>971</v>
      </c>
      <c r="D509" s="46" t="s">
        <v>920</v>
      </c>
      <c r="E509" s="46" t="s">
        <v>2411</v>
      </c>
      <c r="F509" s="46" t="s">
        <v>2412</v>
      </c>
      <c r="G509" s="46" t="s">
        <v>2413</v>
      </c>
    </row>
    <row r="510" spans="1:7" x14ac:dyDescent="0.4">
      <c r="A510" s="46">
        <v>282</v>
      </c>
      <c r="B510" s="46" t="s">
        <v>2101</v>
      </c>
      <c r="C510" s="46" t="s">
        <v>971</v>
      </c>
      <c r="D510" s="46" t="s">
        <v>920</v>
      </c>
      <c r="E510" s="46" t="s">
        <v>2414</v>
      </c>
      <c r="F510" s="46" t="s">
        <v>2415</v>
      </c>
      <c r="G510" s="46" t="s">
        <v>2416</v>
      </c>
    </row>
    <row r="511" spans="1:7" x14ac:dyDescent="0.4">
      <c r="A511" s="46">
        <v>281</v>
      </c>
      <c r="B511" s="46" t="s">
        <v>2101</v>
      </c>
      <c r="C511" s="46" t="s">
        <v>919</v>
      </c>
      <c r="D511" s="46" t="s">
        <v>908</v>
      </c>
      <c r="E511" s="46" t="s">
        <v>2417</v>
      </c>
      <c r="F511" s="46" t="s">
        <v>2418</v>
      </c>
      <c r="G511" s="46" t="s">
        <v>2419</v>
      </c>
    </row>
    <row r="512" spans="1:7" x14ac:dyDescent="0.4">
      <c r="A512" s="46">
        <v>280</v>
      </c>
      <c r="B512" s="46" t="s">
        <v>2101</v>
      </c>
      <c r="C512" s="46" t="s">
        <v>971</v>
      </c>
      <c r="D512" s="46" t="s">
        <v>920</v>
      </c>
      <c r="E512" s="46" t="s">
        <v>2420</v>
      </c>
      <c r="F512" s="46" t="s">
        <v>2421</v>
      </c>
      <c r="G512" s="46" t="s">
        <v>2422</v>
      </c>
    </row>
    <row r="513" spans="1:7" x14ac:dyDescent="0.4">
      <c r="A513" s="46">
        <v>279</v>
      </c>
      <c r="B513" s="46" t="s">
        <v>2101</v>
      </c>
      <c r="C513" s="46" t="s">
        <v>971</v>
      </c>
      <c r="D513" s="46" t="s">
        <v>920</v>
      </c>
      <c r="E513" s="46" t="s">
        <v>2423</v>
      </c>
      <c r="F513" s="46" t="s">
        <v>2424</v>
      </c>
      <c r="G513" s="46" t="s">
        <v>2425</v>
      </c>
    </row>
    <row r="514" spans="1:7" x14ac:dyDescent="0.4">
      <c r="A514" s="46">
        <v>278</v>
      </c>
      <c r="B514" s="46" t="s">
        <v>2426</v>
      </c>
      <c r="C514" s="46" t="s">
        <v>919</v>
      </c>
      <c r="D514" s="46" t="s">
        <v>920</v>
      </c>
      <c r="E514" s="46" t="s">
        <v>2427</v>
      </c>
      <c r="F514" s="46" t="s">
        <v>2428</v>
      </c>
      <c r="G514" s="46" t="s">
        <v>2429</v>
      </c>
    </row>
    <row r="515" spans="1:7" x14ac:dyDescent="0.4">
      <c r="A515" s="46">
        <v>277</v>
      </c>
      <c r="B515" s="46" t="s">
        <v>2426</v>
      </c>
      <c r="C515" s="46" t="s">
        <v>971</v>
      </c>
      <c r="D515" s="46" t="s">
        <v>920</v>
      </c>
      <c r="E515" s="46" t="s">
        <v>2430</v>
      </c>
      <c r="F515" s="46" t="s">
        <v>2431</v>
      </c>
      <c r="G515" s="46" t="s">
        <v>2432</v>
      </c>
    </row>
    <row r="516" spans="1:7" x14ac:dyDescent="0.4">
      <c r="A516" s="46">
        <v>276</v>
      </c>
      <c r="B516" s="46" t="s">
        <v>2426</v>
      </c>
      <c r="C516" s="46" t="s">
        <v>919</v>
      </c>
      <c r="D516" s="46" t="s">
        <v>920</v>
      </c>
      <c r="E516" s="46" t="s">
        <v>2433</v>
      </c>
      <c r="F516" s="46" t="s">
        <v>2434</v>
      </c>
      <c r="G516" s="46" t="s">
        <v>2435</v>
      </c>
    </row>
    <row r="517" spans="1:7" x14ac:dyDescent="0.4">
      <c r="A517" s="46">
        <v>275</v>
      </c>
      <c r="B517" s="46" t="s">
        <v>2426</v>
      </c>
      <c r="C517" s="46" t="s">
        <v>971</v>
      </c>
      <c r="D517" s="46" t="s">
        <v>920</v>
      </c>
      <c r="E517" s="46" t="s">
        <v>2436</v>
      </c>
      <c r="F517" s="46" t="s">
        <v>2437</v>
      </c>
      <c r="G517" s="46" t="s">
        <v>2438</v>
      </c>
    </row>
    <row r="518" spans="1:7" x14ac:dyDescent="0.4">
      <c r="A518" s="46">
        <v>274</v>
      </c>
      <c r="B518" s="46" t="s">
        <v>2426</v>
      </c>
      <c r="C518" s="46" t="s">
        <v>971</v>
      </c>
      <c r="D518" s="46" t="s">
        <v>920</v>
      </c>
      <c r="E518" s="46" t="s">
        <v>2439</v>
      </c>
      <c r="F518" s="46" t="s">
        <v>2440</v>
      </c>
      <c r="G518" s="46" t="s">
        <v>2441</v>
      </c>
    </row>
    <row r="519" spans="1:7" x14ac:dyDescent="0.4">
      <c r="A519" s="46">
        <v>273</v>
      </c>
      <c r="B519" s="46" t="s">
        <v>2426</v>
      </c>
      <c r="C519" s="46" t="s">
        <v>907</v>
      </c>
      <c r="D519" s="46" t="s">
        <v>908</v>
      </c>
      <c r="E519" s="46" t="s">
        <v>2442</v>
      </c>
      <c r="F519" s="46" t="s">
        <v>2443</v>
      </c>
      <c r="G519" s="46" t="s">
        <v>2444</v>
      </c>
    </row>
    <row r="520" spans="1:7" x14ac:dyDescent="0.4">
      <c r="A520" s="46">
        <v>272</v>
      </c>
      <c r="B520" s="46" t="s">
        <v>2426</v>
      </c>
      <c r="C520" s="46" t="s">
        <v>971</v>
      </c>
      <c r="D520" s="46" t="s">
        <v>920</v>
      </c>
      <c r="E520" s="46" t="s">
        <v>2445</v>
      </c>
      <c r="F520" s="46" t="s">
        <v>2446</v>
      </c>
      <c r="G520" s="46" t="s">
        <v>2447</v>
      </c>
    </row>
    <row r="521" spans="1:7" x14ac:dyDescent="0.4">
      <c r="A521" s="46">
        <v>271</v>
      </c>
      <c r="B521" s="46" t="s">
        <v>2426</v>
      </c>
      <c r="C521" s="46" t="s">
        <v>971</v>
      </c>
      <c r="D521" s="46" t="s">
        <v>920</v>
      </c>
      <c r="E521" s="46" t="s">
        <v>2448</v>
      </c>
      <c r="F521" s="46" t="s">
        <v>2449</v>
      </c>
      <c r="G521" s="46" t="s">
        <v>2450</v>
      </c>
    </row>
    <row r="522" spans="1:7" x14ac:dyDescent="0.4">
      <c r="A522" s="46">
        <v>270</v>
      </c>
      <c r="B522" s="46" t="s">
        <v>2426</v>
      </c>
      <c r="C522" s="46" t="s">
        <v>912</v>
      </c>
      <c r="D522" s="46" t="s">
        <v>920</v>
      </c>
      <c r="E522" s="46" t="s">
        <v>2451</v>
      </c>
      <c r="F522" s="46" t="s">
        <v>2452</v>
      </c>
      <c r="G522" s="46" t="s">
        <v>2453</v>
      </c>
    </row>
    <row r="523" spans="1:7" x14ac:dyDescent="0.4">
      <c r="A523" s="46">
        <v>269</v>
      </c>
      <c r="B523" s="46" t="s">
        <v>2426</v>
      </c>
      <c r="C523" s="46" t="s">
        <v>971</v>
      </c>
      <c r="D523" s="46" t="s">
        <v>920</v>
      </c>
      <c r="E523" s="46" t="s">
        <v>2454</v>
      </c>
      <c r="F523" s="46" t="s">
        <v>2455</v>
      </c>
      <c r="G523" s="46" t="s">
        <v>2456</v>
      </c>
    </row>
    <row r="524" spans="1:7" x14ac:dyDescent="0.4">
      <c r="A524" s="46">
        <v>268</v>
      </c>
      <c r="B524" s="46" t="s">
        <v>2426</v>
      </c>
      <c r="C524" s="46" t="s">
        <v>971</v>
      </c>
      <c r="D524" s="46" t="s">
        <v>920</v>
      </c>
      <c r="E524" s="46" t="s">
        <v>2457</v>
      </c>
      <c r="F524" s="46" t="s">
        <v>2458</v>
      </c>
      <c r="G524" s="46" t="s">
        <v>2459</v>
      </c>
    </row>
    <row r="525" spans="1:7" x14ac:dyDescent="0.4">
      <c r="A525" s="46">
        <v>267</v>
      </c>
      <c r="B525" s="46" t="s">
        <v>2426</v>
      </c>
      <c r="C525" s="46" t="s">
        <v>971</v>
      </c>
      <c r="D525" s="46" t="s">
        <v>920</v>
      </c>
      <c r="E525" s="46" t="s">
        <v>2460</v>
      </c>
      <c r="F525" s="46" t="s">
        <v>2461</v>
      </c>
      <c r="G525" s="46" t="s">
        <v>2462</v>
      </c>
    </row>
    <row r="526" spans="1:7" x14ac:dyDescent="0.4">
      <c r="A526" s="46">
        <v>266</v>
      </c>
      <c r="B526" s="46" t="s">
        <v>2426</v>
      </c>
      <c r="C526" s="46" t="s">
        <v>907</v>
      </c>
      <c r="D526" s="46" t="s">
        <v>908</v>
      </c>
      <c r="E526" s="46" t="s">
        <v>2463</v>
      </c>
      <c r="F526" s="46" t="s">
        <v>2464</v>
      </c>
      <c r="G526" s="46" t="s">
        <v>2465</v>
      </c>
    </row>
    <row r="527" spans="1:7" x14ac:dyDescent="0.4">
      <c r="A527" s="46">
        <v>265</v>
      </c>
      <c r="B527" s="46" t="s">
        <v>2426</v>
      </c>
      <c r="C527" s="46" t="s">
        <v>919</v>
      </c>
      <c r="D527" s="46" t="s">
        <v>908</v>
      </c>
      <c r="E527" s="46" t="s">
        <v>2466</v>
      </c>
      <c r="F527" s="46" t="s">
        <v>2464</v>
      </c>
      <c r="G527" s="46" t="s">
        <v>2467</v>
      </c>
    </row>
    <row r="528" spans="1:7" x14ac:dyDescent="0.4">
      <c r="A528" s="46">
        <v>264</v>
      </c>
      <c r="B528" s="46" t="s">
        <v>2426</v>
      </c>
      <c r="C528" s="46" t="s">
        <v>971</v>
      </c>
      <c r="D528" s="46" t="s">
        <v>920</v>
      </c>
      <c r="E528" s="46" t="s">
        <v>2468</v>
      </c>
      <c r="F528" s="46" t="s">
        <v>2469</v>
      </c>
      <c r="G528" s="46" t="s">
        <v>2470</v>
      </c>
    </row>
    <row r="529" spans="1:7" x14ac:dyDescent="0.4">
      <c r="A529" s="46">
        <v>263</v>
      </c>
      <c r="B529" s="46" t="s">
        <v>2426</v>
      </c>
      <c r="C529" s="46" t="s">
        <v>971</v>
      </c>
      <c r="D529" s="46" t="s">
        <v>920</v>
      </c>
      <c r="E529" s="46" t="s">
        <v>2471</v>
      </c>
      <c r="F529" s="46" t="s">
        <v>2472</v>
      </c>
      <c r="G529" s="46" t="s">
        <v>2473</v>
      </c>
    </row>
    <row r="530" spans="1:7" x14ac:dyDescent="0.4">
      <c r="A530" s="46">
        <v>262</v>
      </c>
      <c r="B530" s="46" t="s">
        <v>2426</v>
      </c>
      <c r="C530" s="46" t="s">
        <v>971</v>
      </c>
      <c r="D530" s="46" t="s">
        <v>920</v>
      </c>
      <c r="E530" s="46" t="s">
        <v>2474</v>
      </c>
      <c r="F530" s="46" t="s">
        <v>2475</v>
      </c>
      <c r="G530" s="46" t="s">
        <v>2476</v>
      </c>
    </row>
    <row r="531" spans="1:7" x14ac:dyDescent="0.4">
      <c r="A531" s="46">
        <v>261</v>
      </c>
      <c r="B531" s="46" t="s">
        <v>2426</v>
      </c>
      <c r="C531" s="46" t="s">
        <v>919</v>
      </c>
      <c r="D531" s="46" t="s">
        <v>920</v>
      </c>
      <c r="E531" s="46" t="s">
        <v>2477</v>
      </c>
      <c r="F531" s="46" t="s">
        <v>2478</v>
      </c>
      <c r="G531" s="46" t="s">
        <v>2479</v>
      </c>
    </row>
    <row r="532" spans="1:7" x14ac:dyDescent="0.4">
      <c r="A532" s="46">
        <v>260</v>
      </c>
      <c r="B532" s="46" t="s">
        <v>2426</v>
      </c>
      <c r="C532" s="46" t="s">
        <v>971</v>
      </c>
      <c r="D532" s="46" t="s">
        <v>920</v>
      </c>
      <c r="E532" s="46" t="s">
        <v>2480</v>
      </c>
      <c r="F532" s="46" t="s">
        <v>2481</v>
      </c>
      <c r="G532" s="46" t="s">
        <v>2482</v>
      </c>
    </row>
    <row r="533" spans="1:7" x14ac:dyDescent="0.4">
      <c r="A533" s="46">
        <v>259</v>
      </c>
      <c r="B533" s="46" t="s">
        <v>2426</v>
      </c>
      <c r="C533" s="46" t="s">
        <v>919</v>
      </c>
      <c r="D533" s="46" t="s">
        <v>920</v>
      </c>
      <c r="E533" s="46" t="s">
        <v>2483</v>
      </c>
      <c r="F533" s="46" t="s">
        <v>2484</v>
      </c>
      <c r="G533" s="46" t="s">
        <v>2485</v>
      </c>
    </row>
    <row r="534" spans="1:7" x14ac:dyDescent="0.4">
      <c r="A534" s="46">
        <v>258</v>
      </c>
      <c r="B534" s="46" t="s">
        <v>2426</v>
      </c>
      <c r="C534" s="46" t="s">
        <v>971</v>
      </c>
      <c r="D534" s="46" t="s">
        <v>920</v>
      </c>
      <c r="E534" s="46" t="s">
        <v>2486</v>
      </c>
      <c r="F534" s="46" t="s">
        <v>2487</v>
      </c>
      <c r="G534" s="46" t="s">
        <v>2488</v>
      </c>
    </row>
    <row r="535" spans="1:7" x14ac:dyDescent="0.4">
      <c r="A535" s="46">
        <v>257</v>
      </c>
      <c r="B535" s="46" t="s">
        <v>2426</v>
      </c>
      <c r="C535" s="46" t="s">
        <v>907</v>
      </c>
      <c r="D535" s="46" t="s">
        <v>908</v>
      </c>
      <c r="E535" s="46" t="s">
        <v>2489</v>
      </c>
      <c r="F535" s="46" t="s">
        <v>2490</v>
      </c>
      <c r="G535" s="46" t="s">
        <v>2491</v>
      </c>
    </row>
    <row r="536" spans="1:7" x14ac:dyDescent="0.4">
      <c r="A536" s="46">
        <v>256</v>
      </c>
      <c r="B536" s="46" t="s">
        <v>2426</v>
      </c>
      <c r="C536" s="46" t="s">
        <v>919</v>
      </c>
      <c r="D536" s="46" t="s">
        <v>920</v>
      </c>
      <c r="E536" s="46" t="s">
        <v>2492</v>
      </c>
      <c r="F536" s="46" t="s">
        <v>2493</v>
      </c>
      <c r="G536" s="46" t="s">
        <v>2494</v>
      </c>
    </row>
    <row r="537" spans="1:7" x14ac:dyDescent="0.4">
      <c r="A537" s="46">
        <v>255</v>
      </c>
      <c r="B537" s="46" t="s">
        <v>2426</v>
      </c>
      <c r="C537" s="46" t="s">
        <v>971</v>
      </c>
      <c r="D537" s="46" t="s">
        <v>920</v>
      </c>
      <c r="E537" s="46" t="s">
        <v>2495</v>
      </c>
      <c r="F537" s="46" t="s">
        <v>2496</v>
      </c>
      <c r="G537" s="46" t="s">
        <v>2497</v>
      </c>
    </row>
    <row r="538" spans="1:7" x14ac:dyDescent="0.4">
      <c r="A538" s="46">
        <v>254</v>
      </c>
      <c r="B538" s="46" t="s">
        <v>2426</v>
      </c>
      <c r="C538" s="46" t="s">
        <v>971</v>
      </c>
      <c r="D538" s="46" t="s">
        <v>920</v>
      </c>
      <c r="E538" s="46" t="s">
        <v>2498</v>
      </c>
      <c r="F538" s="46" t="s">
        <v>2499</v>
      </c>
      <c r="G538" s="46" t="s">
        <v>2500</v>
      </c>
    </row>
    <row r="539" spans="1:7" x14ac:dyDescent="0.4">
      <c r="A539" s="46">
        <v>253</v>
      </c>
      <c r="B539" s="46" t="s">
        <v>2426</v>
      </c>
      <c r="C539" s="46" t="s">
        <v>907</v>
      </c>
      <c r="D539" s="46" t="s">
        <v>908</v>
      </c>
      <c r="E539" s="46" t="s">
        <v>2501</v>
      </c>
      <c r="F539" s="46" t="s">
        <v>2502</v>
      </c>
      <c r="G539" s="46" t="s">
        <v>2503</v>
      </c>
    </row>
    <row r="540" spans="1:7" x14ac:dyDescent="0.4">
      <c r="A540" s="46">
        <v>252</v>
      </c>
      <c r="B540" s="46" t="s">
        <v>2426</v>
      </c>
      <c r="C540" s="46" t="s">
        <v>919</v>
      </c>
      <c r="D540" s="46" t="s">
        <v>908</v>
      </c>
      <c r="E540" s="46" t="s">
        <v>2504</v>
      </c>
      <c r="F540" s="46" t="s">
        <v>2502</v>
      </c>
      <c r="G540" s="46" t="s">
        <v>2505</v>
      </c>
    </row>
    <row r="541" spans="1:7" x14ac:dyDescent="0.4">
      <c r="A541" s="46">
        <v>251</v>
      </c>
      <c r="B541" s="46" t="s">
        <v>2426</v>
      </c>
      <c r="C541" s="46" t="s">
        <v>971</v>
      </c>
      <c r="D541" s="46" t="s">
        <v>920</v>
      </c>
      <c r="E541" s="46" t="s">
        <v>2506</v>
      </c>
      <c r="F541" s="46" t="s">
        <v>2507</v>
      </c>
      <c r="G541" s="46" t="s">
        <v>2508</v>
      </c>
    </row>
    <row r="542" spans="1:7" x14ac:dyDescent="0.4">
      <c r="A542" s="46">
        <v>250</v>
      </c>
      <c r="B542" s="46" t="s">
        <v>2426</v>
      </c>
      <c r="C542" s="46" t="s">
        <v>971</v>
      </c>
      <c r="D542" s="46" t="s">
        <v>920</v>
      </c>
      <c r="E542" s="46" t="s">
        <v>2509</v>
      </c>
      <c r="F542" s="46" t="s">
        <v>2510</v>
      </c>
      <c r="G542" s="46" t="s">
        <v>2511</v>
      </c>
    </row>
    <row r="543" spans="1:7" x14ac:dyDescent="0.4">
      <c r="A543" s="46">
        <v>249</v>
      </c>
      <c r="B543" s="46" t="s">
        <v>2426</v>
      </c>
      <c r="C543" s="46" t="s">
        <v>971</v>
      </c>
      <c r="D543" s="46" t="s">
        <v>920</v>
      </c>
      <c r="E543" s="46" t="s">
        <v>2512</v>
      </c>
      <c r="F543" s="46" t="s">
        <v>2513</v>
      </c>
      <c r="G543" s="46" t="s">
        <v>2514</v>
      </c>
    </row>
    <row r="544" spans="1:7" x14ac:dyDescent="0.4">
      <c r="A544" s="46">
        <v>248</v>
      </c>
      <c r="B544" s="46" t="s">
        <v>2426</v>
      </c>
      <c r="C544" s="46" t="s">
        <v>971</v>
      </c>
      <c r="D544" s="46" t="s">
        <v>920</v>
      </c>
      <c r="E544" s="46" t="s">
        <v>2515</v>
      </c>
      <c r="F544" s="46" t="s">
        <v>2516</v>
      </c>
      <c r="G544" s="46" t="s">
        <v>2517</v>
      </c>
    </row>
    <row r="545" spans="1:7" x14ac:dyDescent="0.4">
      <c r="A545" s="46">
        <v>247</v>
      </c>
      <c r="B545" s="46" t="s">
        <v>2426</v>
      </c>
      <c r="C545" s="46" t="s">
        <v>907</v>
      </c>
      <c r="D545" s="46" t="s">
        <v>908</v>
      </c>
      <c r="E545" s="46" t="s">
        <v>2518</v>
      </c>
      <c r="F545" s="46" t="s">
        <v>2519</v>
      </c>
      <c r="G545" s="46" t="s">
        <v>2520</v>
      </c>
    </row>
    <row r="546" spans="1:7" x14ac:dyDescent="0.4">
      <c r="A546" s="46">
        <v>246</v>
      </c>
      <c r="B546" s="46" t="s">
        <v>2426</v>
      </c>
      <c r="C546" s="46" t="s">
        <v>919</v>
      </c>
      <c r="D546" s="46" t="s">
        <v>908</v>
      </c>
      <c r="E546" s="46" t="s">
        <v>2521</v>
      </c>
      <c r="F546" s="46" t="s">
        <v>2519</v>
      </c>
      <c r="G546" s="46" t="s">
        <v>2522</v>
      </c>
    </row>
    <row r="547" spans="1:7" x14ac:dyDescent="0.4">
      <c r="A547" s="46">
        <v>245</v>
      </c>
      <c r="B547" s="46" t="s">
        <v>2426</v>
      </c>
      <c r="C547" s="46" t="s">
        <v>919</v>
      </c>
      <c r="D547" s="46" t="s">
        <v>908</v>
      </c>
      <c r="E547" s="46" t="s">
        <v>2523</v>
      </c>
      <c r="F547" s="46" t="s">
        <v>2524</v>
      </c>
      <c r="G547" s="46" t="s">
        <v>2525</v>
      </c>
    </row>
    <row r="548" spans="1:7" x14ac:dyDescent="0.4">
      <c r="A548" s="46">
        <v>244</v>
      </c>
      <c r="B548" s="46" t="s">
        <v>2426</v>
      </c>
      <c r="C548" s="46" t="s">
        <v>971</v>
      </c>
      <c r="D548" s="46" t="s">
        <v>920</v>
      </c>
      <c r="E548" s="46" t="s">
        <v>2526</v>
      </c>
      <c r="F548" s="46" t="s">
        <v>2527</v>
      </c>
      <c r="G548" s="46" t="s">
        <v>2528</v>
      </c>
    </row>
    <row r="549" spans="1:7" x14ac:dyDescent="0.4">
      <c r="A549" s="46">
        <v>243</v>
      </c>
      <c r="B549" s="46" t="s">
        <v>2426</v>
      </c>
      <c r="C549" s="46" t="s">
        <v>907</v>
      </c>
      <c r="D549" s="46" t="s">
        <v>908</v>
      </c>
      <c r="E549" s="46" t="s">
        <v>2529</v>
      </c>
      <c r="F549" s="46" t="s">
        <v>2530</v>
      </c>
      <c r="G549" s="46" t="s">
        <v>2531</v>
      </c>
    </row>
    <row r="550" spans="1:7" x14ac:dyDescent="0.4">
      <c r="A550" s="46">
        <v>242</v>
      </c>
      <c r="B550" s="46" t="s">
        <v>2426</v>
      </c>
      <c r="C550" s="46" t="s">
        <v>919</v>
      </c>
      <c r="D550" s="46" t="s">
        <v>920</v>
      </c>
      <c r="E550" s="46" t="s">
        <v>2532</v>
      </c>
      <c r="F550" s="46" t="s">
        <v>2533</v>
      </c>
      <c r="G550" s="46" t="s">
        <v>2534</v>
      </c>
    </row>
    <row r="551" spans="1:7" x14ac:dyDescent="0.4">
      <c r="A551" s="46">
        <v>241</v>
      </c>
      <c r="B551" s="46" t="s">
        <v>2426</v>
      </c>
      <c r="C551" s="46" t="s">
        <v>971</v>
      </c>
      <c r="D551" s="46" t="s">
        <v>920</v>
      </c>
      <c r="E551" s="46" t="s">
        <v>2535</v>
      </c>
      <c r="F551" s="46" t="s">
        <v>2536</v>
      </c>
      <c r="G551" s="46" t="s">
        <v>2537</v>
      </c>
    </row>
    <row r="552" spans="1:7" x14ac:dyDescent="0.4">
      <c r="A552" s="46">
        <v>240</v>
      </c>
      <c r="B552" s="46" t="s">
        <v>2426</v>
      </c>
      <c r="C552" s="46" t="s">
        <v>919</v>
      </c>
      <c r="D552" s="46" t="s">
        <v>920</v>
      </c>
      <c r="E552" s="46" t="s">
        <v>2538</v>
      </c>
      <c r="F552" s="46" t="s">
        <v>2539</v>
      </c>
      <c r="G552" s="46" t="s">
        <v>2540</v>
      </c>
    </row>
    <row r="553" spans="1:7" x14ac:dyDescent="0.4">
      <c r="A553" s="46">
        <v>239</v>
      </c>
      <c r="B553" s="46" t="s">
        <v>2426</v>
      </c>
      <c r="C553" s="46" t="s">
        <v>971</v>
      </c>
      <c r="D553" s="46" t="s">
        <v>920</v>
      </c>
      <c r="E553" s="46" t="s">
        <v>2541</v>
      </c>
      <c r="F553" s="46" t="s">
        <v>2542</v>
      </c>
      <c r="G553" s="46" t="s">
        <v>2543</v>
      </c>
    </row>
    <row r="554" spans="1:7" x14ac:dyDescent="0.4">
      <c r="A554" s="46">
        <v>238</v>
      </c>
      <c r="B554" s="46" t="s">
        <v>2426</v>
      </c>
      <c r="C554" s="46" t="s">
        <v>919</v>
      </c>
      <c r="D554" s="46" t="s">
        <v>920</v>
      </c>
      <c r="E554" s="46" t="s">
        <v>2544</v>
      </c>
      <c r="F554" s="46" t="s">
        <v>2545</v>
      </c>
      <c r="G554" s="46" t="s">
        <v>2546</v>
      </c>
    </row>
    <row r="555" spans="1:7" x14ac:dyDescent="0.4">
      <c r="A555" s="46">
        <v>237</v>
      </c>
      <c r="B555" s="46" t="s">
        <v>2426</v>
      </c>
      <c r="C555" s="46" t="s">
        <v>919</v>
      </c>
      <c r="D555" s="46" t="s">
        <v>920</v>
      </c>
      <c r="E555" s="46" t="s">
        <v>2547</v>
      </c>
      <c r="F555" s="46" t="s">
        <v>2548</v>
      </c>
      <c r="G555" s="46" t="s">
        <v>2549</v>
      </c>
    </row>
    <row r="556" spans="1:7" x14ac:dyDescent="0.4">
      <c r="A556" s="46">
        <v>236</v>
      </c>
      <c r="B556" s="46" t="s">
        <v>2426</v>
      </c>
      <c r="C556" s="46" t="s">
        <v>971</v>
      </c>
      <c r="D556" s="46" t="s">
        <v>920</v>
      </c>
      <c r="E556" s="46" t="s">
        <v>2550</v>
      </c>
      <c r="F556" s="46" t="s">
        <v>2551</v>
      </c>
      <c r="G556" s="46" t="s">
        <v>2552</v>
      </c>
    </row>
    <row r="557" spans="1:7" x14ac:dyDescent="0.4">
      <c r="A557" s="46">
        <v>235</v>
      </c>
      <c r="B557" s="46" t="s">
        <v>2426</v>
      </c>
      <c r="C557" s="46" t="s">
        <v>907</v>
      </c>
      <c r="D557" s="46" t="s">
        <v>920</v>
      </c>
      <c r="E557" s="46" t="s">
        <v>2553</v>
      </c>
      <c r="F557" s="46" t="s">
        <v>2554</v>
      </c>
      <c r="G557" s="46" t="s">
        <v>2555</v>
      </c>
    </row>
    <row r="558" spans="1:7" x14ac:dyDescent="0.4">
      <c r="A558" s="46">
        <v>234</v>
      </c>
      <c r="B558" s="46" t="s">
        <v>2426</v>
      </c>
      <c r="C558" s="46" t="s">
        <v>971</v>
      </c>
      <c r="D558" s="46" t="s">
        <v>920</v>
      </c>
      <c r="E558" s="46" t="s">
        <v>2556</v>
      </c>
      <c r="F558" s="46" t="s">
        <v>2557</v>
      </c>
      <c r="G558" s="46" t="s">
        <v>2558</v>
      </c>
    </row>
    <row r="559" spans="1:7" x14ac:dyDescent="0.4">
      <c r="A559" s="46">
        <v>233</v>
      </c>
      <c r="B559" s="46" t="s">
        <v>2426</v>
      </c>
      <c r="C559" s="46" t="s">
        <v>971</v>
      </c>
      <c r="D559" s="46" t="s">
        <v>920</v>
      </c>
      <c r="E559" s="46" t="s">
        <v>2559</v>
      </c>
      <c r="F559" s="46" t="s">
        <v>2560</v>
      </c>
      <c r="G559" s="46" t="s">
        <v>2561</v>
      </c>
    </row>
    <row r="560" spans="1:7" x14ac:dyDescent="0.4">
      <c r="A560" s="46">
        <v>232</v>
      </c>
      <c r="B560" s="46" t="s">
        <v>2426</v>
      </c>
      <c r="C560" s="46" t="s">
        <v>971</v>
      </c>
      <c r="D560" s="46" t="s">
        <v>920</v>
      </c>
      <c r="E560" s="46" t="s">
        <v>2562</v>
      </c>
      <c r="F560" s="46" t="s">
        <v>2563</v>
      </c>
      <c r="G560" s="46" t="s">
        <v>2564</v>
      </c>
    </row>
    <row r="561" spans="1:7" x14ac:dyDescent="0.4">
      <c r="A561" s="46">
        <v>231</v>
      </c>
      <c r="B561" s="46" t="s">
        <v>2426</v>
      </c>
      <c r="C561" s="46" t="s">
        <v>971</v>
      </c>
      <c r="D561" s="46" t="s">
        <v>920</v>
      </c>
      <c r="E561" s="46" t="s">
        <v>2565</v>
      </c>
      <c r="F561" s="46" t="s">
        <v>2566</v>
      </c>
      <c r="G561" s="46" t="s">
        <v>2567</v>
      </c>
    </row>
    <row r="562" spans="1:7" x14ac:dyDescent="0.4">
      <c r="A562" s="46">
        <v>230</v>
      </c>
      <c r="B562" s="46" t="s">
        <v>2426</v>
      </c>
      <c r="C562" s="46" t="s">
        <v>971</v>
      </c>
      <c r="D562" s="46" t="s">
        <v>920</v>
      </c>
      <c r="E562" s="46" t="s">
        <v>2568</v>
      </c>
      <c r="F562" s="46" t="s">
        <v>2569</v>
      </c>
      <c r="G562" s="46" t="s">
        <v>2570</v>
      </c>
    </row>
    <row r="563" spans="1:7" x14ac:dyDescent="0.4">
      <c r="A563" s="46">
        <v>229</v>
      </c>
      <c r="B563" s="46" t="s">
        <v>2426</v>
      </c>
      <c r="C563" s="46" t="s">
        <v>907</v>
      </c>
      <c r="D563" s="46" t="s">
        <v>920</v>
      </c>
      <c r="E563" s="46" t="s">
        <v>2571</v>
      </c>
      <c r="F563" s="46" t="s">
        <v>2572</v>
      </c>
      <c r="G563" s="46" t="s">
        <v>2573</v>
      </c>
    </row>
    <row r="564" spans="1:7" x14ac:dyDescent="0.4">
      <c r="A564" s="46">
        <v>228</v>
      </c>
      <c r="B564" s="46" t="s">
        <v>2426</v>
      </c>
      <c r="C564" s="46" t="s">
        <v>1003</v>
      </c>
      <c r="D564" s="46" t="s">
        <v>920</v>
      </c>
      <c r="E564" s="46" t="s">
        <v>2574</v>
      </c>
      <c r="F564" s="46" t="s">
        <v>2575</v>
      </c>
      <c r="G564" s="46" t="s">
        <v>2576</v>
      </c>
    </row>
    <row r="565" spans="1:7" x14ac:dyDescent="0.4">
      <c r="A565" s="46">
        <v>227</v>
      </c>
      <c r="B565" s="46" t="s">
        <v>2426</v>
      </c>
      <c r="C565" s="46" t="s">
        <v>907</v>
      </c>
      <c r="D565" s="46" t="s">
        <v>920</v>
      </c>
      <c r="E565" s="46" t="s">
        <v>2577</v>
      </c>
      <c r="F565" s="46" t="s">
        <v>2578</v>
      </c>
      <c r="G565" s="46" t="s">
        <v>2579</v>
      </c>
    </row>
    <row r="566" spans="1:7" x14ac:dyDescent="0.4">
      <c r="A566" s="46">
        <v>226</v>
      </c>
      <c r="B566" s="46" t="s">
        <v>2426</v>
      </c>
      <c r="C566" s="46" t="s">
        <v>919</v>
      </c>
      <c r="D566" s="46" t="s">
        <v>920</v>
      </c>
      <c r="E566" s="46" t="s">
        <v>2580</v>
      </c>
      <c r="F566" s="46" t="s">
        <v>2581</v>
      </c>
      <c r="G566" s="46" t="s">
        <v>2582</v>
      </c>
    </row>
    <row r="567" spans="1:7" x14ac:dyDescent="0.4">
      <c r="A567" s="46">
        <v>225</v>
      </c>
      <c r="B567" s="46" t="s">
        <v>2426</v>
      </c>
      <c r="C567" s="46" t="s">
        <v>971</v>
      </c>
      <c r="D567" s="46" t="s">
        <v>920</v>
      </c>
      <c r="E567" s="46" t="s">
        <v>2583</v>
      </c>
      <c r="F567" s="46" t="s">
        <v>2584</v>
      </c>
      <c r="G567" s="46" t="s">
        <v>2585</v>
      </c>
    </row>
    <row r="568" spans="1:7" x14ac:dyDescent="0.4">
      <c r="A568" s="46">
        <v>224</v>
      </c>
      <c r="B568" s="46" t="s">
        <v>2426</v>
      </c>
      <c r="C568" s="46" t="s">
        <v>919</v>
      </c>
      <c r="D568" s="46" t="s">
        <v>920</v>
      </c>
      <c r="E568" s="46" t="s">
        <v>2586</v>
      </c>
      <c r="F568" s="46" t="s">
        <v>2587</v>
      </c>
      <c r="G568" s="46" t="s">
        <v>2588</v>
      </c>
    </row>
    <row r="569" spans="1:7" x14ac:dyDescent="0.4">
      <c r="A569" s="46">
        <v>223</v>
      </c>
      <c r="B569" s="46" t="s">
        <v>2426</v>
      </c>
      <c r="C569" s="46" t="s">
        <v>971</v>
      </c>
      <c r="D569" s="46" t="s">
        <v>920</v>
      </c>
      <c r="E569" s="46" t="s">
        <v>2589</v>
      </c>
      <c r="F569" s="46" t="s">
        <v>2590</v>
      </c>
      <c r="G569" s="46" t="s">
        <v>2591</v>
      </c>
    </row>
    <row r="570" spans="1:7" x14ac:dyDescent="0.4">
      <c r="A570" s="46">
        <v>222</v>
      </c>
      <c r="B570" s="46" t="s">
        <v>2426</v>
      </c>
      <c r="C570" s="46" t="s">
        <v>907</v>
      </c>
      <c r="D570" s="46" t="s">
        <v>908</v>
      </c>
      <c r="E570" s="46" t="s">
        <v>2592</v>
      </c>
      <c r="F570" s="46" t="s">
        <v>2593</v>
      </c>
      <c r="G570" s="46" t="s">
        <v>2594</v>
      </c>
    </row>
    <row r="571" spans="1:7" x14ac:dyDescent="0.4">
      <c r="A571" s="46">
        <v>221</v>
      </c>
      <c r="B571" s="46" t="s">
        <v>2426</v>
      </c>
      <c r="C571" s="46" t="s">
        <v>907</v>
      </c>
      <c r="D571" s="46" t="s">
        <v>920</v>
      </c>
      <c r="E571" s="46" t="s">
        <v>2595</v>
      </c>
      <c r="F571" s="46" t="s">
        <v>2596</v>
      </c>
      <c r="G571" s="46" t="s">
        <v>2597</v>
      </c>
    </row>
    <row r="572" spans="1:7" x14ac:dyDescent="0.4">
      <c r="A572" s="46">
        <v>220</v>
      </c>
      <c r="B572" s="46" t="s">
        <v>2426</v>
      </c>
      <c r="C572" s="46" t="s">
        <v>919</v>
      </c>
      <c r="D572" s="46" t="s">
        <v>920</v>
      </c>
      <c r="E572" s="46" t="s">
        <v>2598</v>
      </c>
      <c r="F572" s="46" t="s">
        <v>2599</v>
      </c>
      <c r="G572" s="46" t="s">
        <v>2600</v>
      </c>
    </row>
    <row r="573" spans="1:7" x14ac:dyDescent="0.4">
      <c r="A573" s="46">
        <v>219</v>
      </c>
      <c r="B573" s="46" t="s">
        <v>2426</v>
      </c>
      <c r="C573" s="46" t="s">
        <v>971</v>
      </c>
      <c r="D573" s="46" t="s">
        <v>920</v>
      </c>
      <c r="E573" s="46" t="s">
        <v>2601</v>
      </c>
      <c r="F573" s="46" t="s">
        <v>2602</v>
      </c>
      <c r="G573" s="46" t="s">
        <v>2603</v>
      </c>
    </row>
    <row r="574" spans="1:7" x14ac:dyDescent="0.4">
      <c r="A574" s="46">
        <v>218</v>
      </c>
      <c r="B574" s="46" t="s">
        <v>2426</v>
      </c>
      <c r="C574" s="46" t="s">
        <v>907</v>
      </c>
      <c r="D574" s="46" t="s">
        <v>908</v>
      </c>
      <c r="E574" s="46" t="s">
        <v>2604</v>
      </c>
      <c r="F574" s="46" t="s">
        <v>2605</v>
      </c>
      <c r="G574" s="46" t="s">
        <v>2606</v>
      </c>
    </row>
    <row r="575" spans="1:7" x14ac:dyDescent="0.4">
      <c r="A575" s="46">
        <v>217</v>
      </c>
      <c r="B575" s="46" t="s">
        <v>2426</v>
      </c>
      <c r="C575" s="46" t="s">
        <v>919</v>
      </c>
      <c r="D575" s="46" t="s">
        <v>908</v>
      </c>
      <c r="E575" s="46" t="s">
        <v>2607</v>
      </c>
      <c r="F575" s="46" t="s">
        <v>2605</v>
      </c>
      <c r="G575" s="46" t="s">
        <v>2608</v>
      </c>
    </row>
    <row r="576" spans="1:7" x14ac:dyDescent="0.4">
      <c r="A576" s="46">
        <v>216</v>
      </c>
      <c r="B576" s="46" t="s">
        <v>2426</v>
      </c>
      <c r="C576" s="46" t="s">
        <v>971</v>
      </c>
      <c r="D576" s="46" t="s">
        <v>920</v>
      </c>
      <c r="E576" s="46" t="s">
        <v>2609</v>
      </c>
      <c r="F576" s="46" t="s">
        <v>2610</v>
      </c>
      <c r="G576" s="46" t="s">
        <v>2611</v>
      </c>
    </row>
    <row r="577" spans="1:7" x14ac:dyDescent="0.4">
      <c r="A577" s="46">
        <v>215</v>
      </c>
      <c r="B577" s="46" t="s">
        <v>2426</v>
      </c>
      <c r="C577" s="46" t="s">
        <v>919</v>
      </c>
      <c r="D577" s="46" t="s">
        <v>908</v>
      </c>
      <c r="E577" s="46" t="s">
        <v>2612</v>
      </c>
      <c r="F577" s="46" t="s">
        <v>2443</v>
      </c>
      <c r="G577" s="46" t="s">
        <v>2613</v>
      </c>
    </row>
    <row r="578" spans="1:7" x14ac:dyDescent="0.4">
      <c r="A578" s="46">
        <v>214</v>
      </c>
      <c r="B578" s="46" t="s">
        <v>2426</v>
      </c>
      <c r="C578" s="46" t="s">
        <v>971</v>
      </c>
      <c r="D578" s="46" t="s">
        <v>920</v>
      </c>
      <c r="E578" s="46" t="s">
        <v>2614</v>
      </c>
      <c r="F578" s="46" t="s">
        <v>2615</v>
      </c>
      <c r="G578" s="46" t="s">
        <v>2616</v>
      </c>
    </row>
    <row r="579" spans="1:7" x14ac:dyDescent="0.4">
      <c r="A579" s="46">
        <v>213</v>
      </c>
      <c r="B579" s="46" t="s">
        <v>2426</v>
      </c>
      <c r="C579" s="46" t="s">
        <v>907</v>
      </c>
      <c r="D579" s="46" t="s">
        <v>908</v>
      </c>
      <c r="E579" s="46" t="s">
        <v>2617</v>
      </c>
      <c r="F579" s="46" t="s">
        <v>2618</v>
      </c>
      <c r="G579" s="46" t="s">
        <v>2619</v>
      </c>
    </row>
    <row r="580" spans="1:7" x14ac:dyDescent="0.4">
      <c r="A580" s="46">
        <v>212</v>
      </c>
      <c r="B580" s="46" t="s">
        <v>2426</v>
      </c>
      <c r="C580" s="46" t="s">
        <v>919</v>
      </c>
      <c r="D580" s="46" t="s">
        <v>908</v>
      </c>
      <c r="E580" s="46" t="s">
        <v>2620</v>
      </c>
      <c r="F580" s="46" t="s">
        <v>2618</v>
      </c>
      <c r="G580" s="46" t="s">
        <v>2621</v>
      </c>
    </row>
    <row r="581" spans="1:7" x14ac:dyDescent="0.4">
      <c r="A581" s="46">
        <v>211</v>
      </c>
      <c r="B581" s="46" t="s">
        <v>2622</v>
      </c>
      <c r="C581" s="46" t="s">
        <v>919</v>
      </c>
      <c r="D581" s="46" t="s">
        <v>920</v>
      </c>
      <c r="E581" s="46" t="s">
        <v>2623</v>
      </c>
      <c r="F581" s="46" t="s">
        <v>2624</v>
      </c>
      <c r="G581" s="46" t="s">
        <v>2625</v>
      </c>
    </row>
    <row r="582" spans="1:7" x14ac:dyDescent="0.4">
      <c r="A582" s="46">
        <v>210</v>
      </c>
      <c r="B582" s="46" t="s">
        <v>2622</v>
      </c>
      <c r="C582" s="46" t="s">
        <v>971</v>
      </c>
      <c r="D582" s="46" t="s">
        <v>920</v>
      </c>
      <c r="E582" s="46" t="s">
        <v>2626</v>
      </c>
      <c r="F582" s="46" t="s">
        <v>2627</v>
      </c>
      <c r="G582" s="46" t="s">
        <v>2628</v>
      </c>
    </row>
    <row r="583" spans="1:7" x14ac:dyDescent="0.4">
      <c r="A583" s="46">
        <v>209</v>
      </c>
      <c r="B583" s="46" t="s">
        <v>2622</v>
      </c>
      <c r="C583" s="46" t="s">
        <v>907</v>
      </c>
      <c r="D583" s="46" t="s">
        <v>920</v>
      </c>
      <c r="E583" s="46" t="s">
        <v>2629</v>
      </c>
      <c r="F583" s="46" t="s">
        <v>2630</v>
      </c>
      <c r="G583" s="46" t="s">
        <v>2631</v>
      </c>
    </row>
    <row r="584" spans="1:7" x14ac:dyDescent="0.4">
      <c r="A584" s="46">
        <v>208</v>
      </c>
      <c r="B584" s="46" t="s">
        <v>2622</v>
      </c>
      <c r="C584" s="46" t="s">
        <v>971</v>
      </c>
      <c r="D584" s="46" t="s">
        <v>920</v>
      </c>
      <c r="E584" s="46" t="s">
        <v>2632</v>
      </c>
      <c r="F584" s="46" t="s">
        <v>2633</v>
      </c>
      <c r="G584" s="46" t="s">
        <v>2634</v>
      </c>
    </row>
    <row r="585" spans="1:7" x14ac:dyDescent="0.4">
      <c r="A585" s="46">
        <v>207</v>
      </c>
      <c r="B585" s="46" t="s">
        <v>2622</v>
      </c>
      <c r="C585" s="46" t="s">
        <v>907</v>
      </c>
      <c r="D585" s="46" t="s">
        <v>908</v>
      </c>
      <c r="E585" s="46" t="s">
        <v>2635</v>
      </c>
      <c r="F585" s="46" t="s">
        <v>2636</v>
      </c>
      <c r="G585" s="46" t="s">
        <v>2637</v>
      </c>
    </row>
    <row r="586" spans="1:7" x14ac:dyDescent="0.4">
      <c r="A586" s="46">
        <v>206</v>
      </c>
      <c r="B586" s="46" t="s">
        <v>2622</v>
      </c>
      <c r="C586" s="46" t="s">
        <v>971</v>
      </c>
      <c r="D586" s="46" t="s">
        <v>920</v>
      </c>
      <c r="E586" s="46" t="s">
        <v>2638</v>
      </c>
      <c r="F586" s="46" t="s">
        <v>2639</v>
      </c>
      <c r="G586" s="46" t="s">
        <v>2640</v>
      </c>
    </row>
    <row r="587" spans="1:7" x14ac:dyDescent="0.4">
      <c r="A587" s="46">
        <v>205</v>
      </c>
      <c r="B587" s="46" t="s">
        <v>2622</v>
      </c>
      <c r="C587" s="46" t="s">
        <v>971</v>
      </c>
      <c r="D587" s="46" t="s">
        <v>920</v>
      </c>
      <c r="E587" s="46" t="s">
        <v>2641</v>
      </c>
      <c r="F587" s="46" t="s">
        <v>2642</v>
      </c>
      <c r="G587" s="46" t="s">
        <v>2643</v>
      </c>
    </row>
    <row r="588" spans="1:7" x14ac:dyDescent="0.4">
      <c r="A588" s="46">
        <v>204</v>
      </c>
      <c r="B588" s="46" t="s">
        <v>2622</v>
      </c>
      <c r="C588" s="46" t="s">
        <v>971</v>
      </c>
      <c r="D588" s="46" t="s">
        <v>920</v>
      </c>
      <c r="E588" s="46" t="s">
        <v>2644</v>
      </c>
      <c r="F588" s="46" t="s">
        <v>2645</v>
      </c>
      <c r="G588" s="46" t="s">
        <v>2646</v>
      </c>
    </row>
    <row r="589" spans="1:7" x14ac:dyDescent="0.4">
      <c r="A589" s="46">
        <v>203</v>
      </c>
      <c r="B589" s="46" t="s">
        <v>2622</v>
      </c>
      <c r="C589" s="46" t="s">
        <v>971</v>
      </c>
      <c r="D589" s="46" t="s">
        <v>920</v>
      </c>
      <c r="E589" s="46" t="s">
        <v>2647</v>
      </c>
      <c r="F589" s="46" t="s">
        <v>2648</v>
      </c>
      <c r="G589" s="46" t="s">
        <v>2649</v>
      </c>
    </row>
    <row r="590" spans="1:7" x14ac:dyDescent="0.4">
      <c r="A590" s="46">
        <v>202</v>
      </c>
      <c r="B590" s="46" t="s">
        <v>2622</v>
      </c>
      <c r="C590" s="46" t="s">
        <v>907</v>
      </c>
      <c r="D590" s="46" t="s">
        <v>908</v>
      </c>
      <c r="E590" s="46" t="s">
        <v>2650</v>
      </c>
      <c r="F590" s="46" t="s">
        <v>2651</v>
      </c>
      <c r="G590" s="46" t="s">
        <v>2652</v>
      </c>
    </row>
    <row r="591" spans="1:7" x14ac:dyDescent="0.4">
      <c r="A591" s="46">
        <v>201</v>
      </c>
      <c r="B591" s="46" t="s">
        <v>2622</v>
      </c>
      <c r="C591" s="46" t="s">
        <v>907</v>
      </c>
      <c r="D591" s="46" t="s">
        <v>920</v>
      </c>
      <c r="E591" s="46" t="s">
        <v>2653</v>
      </c>
      <c r="F591" s="46" t="s">
        <v>2654</v>
      </c>
      <c r="G591" s="46" t="s">
        <v>2655</v>
      </c>
    </row>
    <row r="592" spans="1:7" x14ac:dyDescent="0.4">
      <c r="A592" s="46">
        <v>200</v>
      </c>
      <c r="B592" s="46" t="s">
        <v>2622</v>
      </c>
      <c r="C592" s="46" t="s">
        <v>971</v>
      </c>
      <c r="D592" s="46" t="s">
        <v>920</v>
      </c>
      <c r="E592" s="46" t="s">
        <v>2656</v>
      </c>
      <c r="F592" s="46" t="s">
        <v>2657</v>
      </c>
      <c r="G592" s="46" t="s">
        <v>2658</v>
      </c>
    </row>
    <row r="593" spans="1:7" x14ac:dyDescent="0.4">
      <c r="A593" s="46">
        <v>199</v>
      </c>
      <c r="B593" s="46" t="s">
        <v>2622</v>
      </c>
      <c r="C593" s="46" t="s">
        <v>907</v>
      </c>
      <c r="D593" s="46" t="s">
        <v>920</v>
      </c>
      <c r="E593" s="46" t="s">
        <v>2659</v>
      </c>
      <c r="F593" s="46" t="s">
        <v>2660</v>
      </c>
      <c r="G593" s="46" t="s">
        <v>2661</v>
      </c>
    </row>
    <row r="594" spans="1:7" x14ac:dyDescent="0.4">
      <c r="A594" s="46">
        <v>198</v>
      </c>
      <c r="B594" s="46" t="s">
        <v>2622</v>
      </c>
      <c r="C594" s="46" t="s">
        <v>919</v>
      </c>
      <c r="D594" s="46" t="s">
        <v>920</v>
      </c>
      <c r="E594" s="46" t="s">
        <v>2662</v>
      </c>
      <c r="F594" s="46" t="s">
        <v>2663</v>
      </c>
      <c r="G594" s="46" t="s">
        <v>2664</v>
      </c>
    </row>
    <row r="595" spans="1:7" x14ac:dyDescent="0.4">
      <c r="A595" s="46">
        <v>197</v>
      </c>
      <c r="B595" s="46" t="s">
        <v>2622</v>
      </c>
      <c r="C595" s="46" t="s">
        <v>971</v>
      </c>
      <c r="D595" s="46" t="s">
        <v>920</v>
      </c>
      <c r="E595" s="46" t="s">
        <v>2665</v>
      </c>
      <c r="F595" s="46" t="s">
        <v>2666</v>
      </c>
      <c r="G595" s="46" t="s">
        <v>2667</v>
      </c>
    </row>
    <row r="596" spans="1:7" x14ac:dyDescent="0.4">
      <c r="A596" s="46">
        <v>196</v>
      </c>
      <c r="B596" s="46" t="s">
        <v>2622</v>
      </c>
      <c r="C596" s="46" t="s">
        <v>971</v>
      </c>
      <c r="D596" s="46" t="s">
        <v>920</v>
      </c>
      <c r="E596" s="46" t="s">
        <v>2668</v>
      </c>
      <c r="F596" s="46" t="s">
        <v>2669</v>
      </c>
      <c r="G596" s="46" t="s">
        <v>2670</v>
      </c>
    </row>
    <row r="597" spans="1:7" x14ac:dyDescent="0.4">
      <c r="A597" s="46">
        <v>195</v>
      </c>
      <c r="B597" s="46" t="s">
        <v>2622</v>
      </c>
      <c r="C597" s="46" t="s">
        <v>907</v>
      </c>
      <c r="D597" s="46" t="s">
        <v>908</v>
      </c>
      <c r="E597" s="46" t="s">
        <v>2671</v>
      </c>
      <c r="F597" s="46" t="s">
        <v>2672</v>
      </c>
      <c r="G597" s="46" t="s">
        <v>2673</v>
      </c>
    </row>
    <row r="598" spans="1:7" x14ac:dyDescent="0.4">
      <c r="A598" s="46">
        <v>194</v>
      </c>
      <c r="B598" s="46" t="s">
        <v>2622</v>
      </c>
      <c r="C598" s="46" t="s">
        <v>971</v>
      </c>
      <c r="D598" s="46" t="s">
        <v>920</v>
      </c>
      <c r="E598" s="46" t="s">
        <v>2674</v>
      </c>
      <c r="F598" s="46" t="s">
        <v>2675</v>
      </c>
      <c r="G598" s="46" t="s">
        <v>2676</v>
      </c>
    </row>
    <row r="599" spans="1:7" x14ac:dyDescent="0.4">
      <c r="A599" s="46">
        <v>193</v>
      </c>
      <c r="B599" s="46" t="s">
        <v>2622</v>
      </c>
      <c r="C599" s="46" t="s">
        <v>919</v>
      </c>
      <c r="D599" s="46" t="s">
        <v>920</v>
      </c>
      <c r="E599" s="46" t="s">
        <v>2677</v>
      </c>
      <c r="F599" s="46" t="s">
        <v>2678</v>
      </c>
      <c r="G599" s="46" t="s">
        <v>2679</v>
      </c>
    </row>
    <row r="600" spans="1:7" x14ac:dyDescent="0.4">
      <c r="A600" s="46">
        <v>192</v>
      </c>
      <c r="B600" s="46" t="s">
        <v>2622</v>
      </c>
      <c r="C600" s="46" t="s">
        <v>1003</v>
      </c>
      <c r="D600" s="46" t="s">
        <v>920</v>
      </c>
      <c r="E600" s="46" t="s">
        <v>2680</v>
      </c>
      <c r="F600" s="46" t="s">
        <v>2681</v>
      </c>
      <c r="G600" s="46" t="s">
        <v>2682</v>
      </c>
    </row>
    <row r="601" spans="1:7" x14ac:dyDescent="0.4">
      <c r="A601" s="46">
        <v>191</v>
      </c>
      <c r="B601" s="46" t="s">
        <v>2622</v>
      </c>
      <c r="C601" s="46" t="s">
        <v>971</v>
      </c>
      <c r="D601" s="46" t="s">
        <v>920</v>
      </c>
      <c r="E601" s="46" t="s">
        <v>2683</v>
      </c>
      <c r="F601" s="46" t="s">
        <v>2684</v>
      </c>
      <c r="G601" s="46" t="s">
        <v>2685</v>
      </c>
    </row>
    <row r="602" spans="1:7" x14ac:dyDescent="0.4">
      <c r="A602" s="46">
        <v>190</v>
      </c>
      <c r="B602" s="46" t="s">
        <v>2622</v>
      </c>
      <c r="C602" s="46" t="s">
        <v>919</v>
      </c>
      <c r="D602" s="46" t="s">
        <v>920</v>
      </c>
      <c r="E602" s="46" t="s">
        <v>2686</v>
      </c>
      <c r="F602" s="46" t="s">
        <v>2687</v>
      </c>
      <c r="G602" s="46" t="s">
        <v>2688</v>
      </c>
    </row>
    <row r="603" spans="1:7" x14ac:dyDescent="0.4">
      <c r="A603" s="46">
        <v>189</v>
      </c>
      <c r="B603" s="46" t="s">
        <v>2622</v>
      </c>
      <c r="C603" s="46" t="s">
        <v>919</v>
      </c>
      <c r="D603" s="46" t="s">
        <v>920</v>
      </c>
      <c r="E603" s="46" t="s">
        <v>2689</v>
      </c>
      <c r="F603" s="46" t="s">
        <v>2690</v>
      </c>
      <c r="G603" s="46" t="s">
        <v>2691</v>
      </c>
    </row>
    <row r="604" spans="1:7" x14ac:dyDescent="0.4">
      <c r="A604" s="46">
        <v>188</v>
      </c>
      <c r="B604" s="46" t="s">
        <v>2622</v>
      </c>
      <c r="C604" s="46" t="s">
        <v>919</v>
      </c>
      <c r="D604" s="46" t="s">
        <v>920</v>
      </c>
      <c r="E604" s="46" t="s">
        <v>2692</v>
      </c>
      <c r="F604" s="46" t="s">
        <v>2693</v>
      </c>
      <c r="G604" s="46" t="s">
        <v>2694</v>
      </c>
    </row>
    <row r="605" spans="1:7" x14ac:dyDescent="0.4">
      <c r="A605" s="46">
        <v>187</v>
      </c>
      <c r="B605" s="46" t="s">
        <v>2622</v>
      </c>
      <c r="C605" s="46" t="s">
        <v>971</v>
      </c>
      <c r="D605" s="46" t="s">
        <v>920</v>
      </c>
      <c r="E605" s="46" t="s">
        <v>2695</v>
      </c>
      <c r="F605" s="46" t="s">
        <v>2696</v>
      </c>
      <c r="G605" s="46" t="s">
        <v>2697</v>
      </c>
    </row>
    <row r="606" spans="1:7" x14ac:dyDescent="0.4">
      <c r="A606" s="46">
        <v>186</v>
      </c>
      <c r="B606" s="46" t="s">
        <v>2622</v>
      </c>
      <c r="C606" s="46" t="s">
        <v>971</v>
      </c>
      <c r="D606" s="46" t="s">
        <v>920</v>
      </c>
      <c r="E606" s="46" t="s">
        <v>2698</v>
      </c>
      <c r="F606" s="46" t="s">
        <v>2699</v>
      </c>
      <c r="G606" s="46" t="s">
        <v>2700</v>
      </c>
    </row>
    <row r="607" spans="1:7" x14ac:dyDescent="0.4">
      <c r="A607" s="46">
        <v>185</v>
      </c>
      <c r="B607" s="46" t="s">
        <v>2622</v>
      </c>
      <c r="C607" s="46" t="s">
        <v>919</v>
      </c>
      <c r="D607" s="46" t="s">
        <v>920</v>
      </c>
      <c r="E607" s="46" t="s">
        <v>2701</v>
      </c>
      <c r="F607" s="46" t="s">
        <v>2702</v>
      </c>
      <c r="G607" s="46" t="s">
        <v>2703</v>
      </c>
    </row>
    <row r="608" spans="1:7" x14ac:dyDescent="0.4">
      <c r="A608" s="46">
        <v>184</v>
      </c>
      <c r="B608" s="46" t="s">
        <v>2622</v>
      </c>
      <c r="C608" s="46" t="s">
        <v>971</v>
      </c>
      <c r="D608" s="46" t="s">
        <v>920</v>
      </c>
      <c r="E608" s="46" t="s">
        <v>2704</v>
      </c>
      <c r="F608" s="46" t="s">
        <v>2705</v>
      </c>
      <c r="G608" s="46" t="s">
        <v>2706</v>
      </c>
    </row>
    <row r="609" spans="1:7" x14ac:dyDescent="0.4">
      <c r="A609" s="46">
        <v>183</v>
      </c>
      <c r="B609" s="46" t="s">
        <v>2622</v>
      </c>
      <c r="C609" s="46" t="s">
        <v>971</v>
      </c>
      <c r="D609" s="46" t="s">
        <v>920</v>
      </c>
      <c r="E609" s="46" t="s">
        <v>2707</v>
      </c>
      <c r="F609" s="46" t="s">
        <v>2708</v>
      </c>
      <c r="G609" s="46" t="s">
        <v>2709</v>
      </c>
    </row>
    <row r="610" spans="1:7" x14ac:dyDescent="0.4">
      <c r="A610" s="46">
        <v>182</v>
      </c>
      <c r="B610" s="46" t="s">
        <v>2622</v>
      </c>
      <c r="C610" s="46" t="s">
        <v>919</v>
      </c>
      <c r="D610" s="46" t="s">
        <v>920</v>
      </c>
      <c r="E610" s="46" t="s">
        <v>2710</v>
      </c>
      <c r="F610" s="46" t="s">
        <v>2711</v>
      </c>
      <c r="G610" s="46" t="s">
        <v>2712</v>
      </c>
    </row>
    <row r="611" spans="1:7" x14ac:dyDescent="0.4">
      <c r="A611" s="46">
        <v>181</v>
      </c>
      <c r="B611" s="46" t="s">
        <v>2622</v>
      </c>
      <c r="C611" s="46" t="s">
        <v>971</v>
      </c>
      <c r="D611" s="46" t="s">
        <v>920</v>
      </c>
      <c r="E611" s="46" t="s">
        <v>2713</v>
      </c>
      <c r="F611" s="46" t="s">
        <v>2714</v>
      </c>
      <c r="G611" s="46" t="s">
        <v>2715</v>
      </c>
    </row>
    <row r="612" spans="1:7" x14ac:dyDescent="0.4">
      <c r="A612" s="46">
        <v>180</v>
      </c>
      <c r="B612" s="46" t="s">
        <v>2622</v>
      </c>
      <c r="C612" s="46" t="s">
        <v>971</v>
      </c>
      <c r="D612" s="46" t="s">
        <v>920</v>
      </c>
      <c r="E612" s="46" t="s">
        <v>2716</v>
      </c>
      <c r="F612" s="46" t="s">
        <v>2717</v>
      </c>
      <c r="G612" s="46" t="s">
        <v>2718</v>
      </c>
    </row>
    <row r="613" spans="1:7" x14ac:dyDescent="0.4">
      <c r="A613" s="46">
        <v>179</v>
      </c>
      <c r="B613" s="46" t="s">
        <v>2622</v>
      </c>
      <c r="C613" s="46" t="s">
        <v>907</v>
      </c>
      <c r="D613" s="46" t="s">
        <v>908</v>
      </c>
      <c r="E613" s="46" t="s">
        <v>2719</v>
      </c>
      <c r="F613" s="46" t="s">
        <v>2720</v>
      </c>
      <c r="G613" s="46" t="s">
        <v>2721</v>
      </c>
    </row>
    <row r="614" spans="1:7" x14ac:dyDescent="0.4">
      <c r="A614" s="46">
        <v>178</v>
      </c>
      <c r="B614" s="46" t="s">
        <v>2622</v>
      </c>
      <c r="C614" s="46" t="s">
        <v>919</v>
      </c>
      <c r="D614" s="46" t="s">
        <v>920</v>
      </c>
      <c r="E614" s="46" t="s">
        <v>2722</v>
      </c>
      <c r="F614" s="46" t="s">
        <v>2723</v>
      </c>
      <c r="G614" s="46" t="s">
        <v>2724</v>
      </c>
    </row>
    <row r="615" spans="1:7" x14ac:dyDescent="0.4">
      <c r="A615" s="46">
        <v>177</v>
      </c>
      <c r="B615" s="46" t="s">
        <v>2622</v>
      </c>
      <c r="C615" s="46" t="s">
        <v>971</v>
      </c>
      <c r="D615" s="46" t="s">
        <v>920</v>
      </c>
      <c r="E615" s="46" t="s">
        <v>2725</v>
      </c>
      <c r="F615" s="46" t="s">
        <v>2726</v>
      </c>
      <c r="G615" s="46" t="s">
        <v>2727</v>
      </c>
    </row>
    <row r="616" spans="1:7" x14ac:dyDescent="0.4">
      <c r="A616" s="46">
        <v>176</v>
      </c>
      <c r="B616" s="46" t="s">
        <v>2622</v>
      </c>
      <c r="C616" s="46" t="s">
        <v>971</v>
      </c>
      <c r="D616" s="46" t="s">
        <v>920</v>
      </c>
      <c r="E616" s="46" t="s">
        <v>2728</v>
      </c>
      <c r="F616" s="46" t="s">
        <v>2729</v>
      </c>
      <c r="G616" s="46" t="s">
        <v>2730</v>
      </c>
    </row>
    <row r="617" spans="1:7" x14ac:dyDescent="0.4">
      <c r="A617" s="46">
        <v>175</v>
      </c>
      <c r="B617" s="46" t="s">
        <v>2622</v>
      </c>
      <c r="C617" s="46" t="s">
        <v>919</v>
      </c>
      <c r="D617" s="46" t="s">
        <v>920</v>
      </c>
      <c r="E617" s="46" t="s">
        <v>2731</v>
      </c>
      <c r="F617" s="46" t="s">
        <v>2732</v>
      </c>
      <c r="G617" s="46" t="s">
        <v>2733</v>
      </c>
    </row>
    <row r="618" spans="1:7" x14ac:dyDescent="0.4">
      <c r="A618" s="46">
        <v>174</v>
      </c>
      <c r="B618" s="46" t="s">
        <v>2622</v>
      </c>
      <c r="C618" s="46" t="s">
        <v>971</v>
      </c>
      <c r="D618" s="46" t="s">
        <v>920</v>
      </c>
      <c r="E618" s="46" t="s">
        <v>2734</v>
      </c>
      <c r="F618" s="46" t="s">
        <v>2735</v>
      </c>
      <c r="G618" s="46" t="s">
        <v>2736</v>
      </c>
    </row>
    <row r="619" spans="1:7" x14ac:dyDescent="0.4">
      <c r="A619" s="46">
        <v>173</v>
      </c>
      <c r="B619" s="46" t="s">
        <v>2622</v>
      </c>
      <c r="C619" s="46" t="s">
        <v>971</v>
      </c>
      <c r="D619" s="46" t="s">
        <v>920</v>
      </c>
      <c r="E619" s="46" t="s">
        <v>2737</v>
      </c>
      <c r="F619" s="46" t="s">
        <v>2738</v>
      </c>
      <c r="G619" s="46" t="s">
        <v>2739</v>
      </c>
    </row>
    <row r="620" spans="1:7" x14ac:dyDescent="0.4">
      <c r="A620" s="46">
        <v>172</v>
      </c>
      <c r="B620" s="46" t="s">
        <v>2622</v>
      </c>
      <c r="C620" s="46" t="s">
        <v>919</v>
      </c>
      <c r="D620" s="46" t="s">
        <v>908</v>
      </c>
      <c r="E620" s="46" t="s">
        <v>2740</v>
      </c>
      <c r="F620" s="46" t="s">
        <v>2741</v>
      </c>
      <c r="G620" s="46" t="s">
        <v>2742</v>
      </c>
    </row>
    <row r="621" spans="1:7" x14ac:dyDescent="0.4">
      <c r="A621" s="46">
        <v>171</v>
      </c>
      <c r="B621" s="46" t="s">
        <v>2622</v>
      </c>
      <c r="C621" s="46" t="s">
        <v>919</v>
      </c>
      <c r="D621" s="46" t="s">
        <v>920</v>
      </c>
      <c r="E621" s="46" t="s">
        <v>2743</v>
      </c>
      <c r="F621" s="46" t="s">
        <v>2744</v>
      </c>
      <c r="G621" s="46" t="s">
        <v>2745</v>
      </c>
    </row>
    <row r="622" spans="1:7" x14ac:dyDescent="0.4">
      <c r="A622" s="46">
        <v>170</v>
      </c>
      <c r="B622" s="46" t="s">
        <v>2622</v>
      </c>
      <c r="C622" s="46" t="s">
        <v>971</v>
      </c>
      <c r="D622" s="46" t="s">
        <v>920</v>
      </c>
      <c r="E622" s="46" t="s">
        <v>2746</v>
      </c>
      <c r="F622" s="46" t="s">
        <v>2747</v>
      </c>
      <c r="G622" s="46" t="s">
        <v>2748</v>
      </c>
    </row>
    <row r="623" spans="1:7" x14ac:dyDescent="0.4">
      <c r="A623" s="46">
        <v>169</v>
      </c>
      <c r="B623" s="46" t="s">
        <v>2622</v>
      </c>
      <c r="C623" s="46" t="s">
        <v>971</v>
      </c>
      <c r="D623" s="46" t="s">
        <v>920</v>
      </c>
      <c r="E623" s="46" t="s">
        <v>2749</v>
      </c>
      <c r="F623" s="46" t="s">
        <v>2750</v>
      </c>
      <c r="G623" s="46" t="s">
        <v>2751</v>
      </c>
    </row>
    <row r="624" spans="1:7" x14ac:dyDescent="0.4">
      <c r="A624" s="46">
        <v>168</v>
      </c>
      <c r="B624" s="46" t="s">
        <v>2622</v>
      </c>
      <c r="C624" s="46" t="s">
        <v>971</v>
      </c>
      <c r="D624" s="46" t="s">
        <v>920</v>
      </c>
      <c r="E624" s="46" t="s">
        <v>2752</v>
      </c>
      <c r="F624" s="46" t="s">
        <v>2753</v>
      </c>
      <c r="G624" s="46" t="s">
        <v>2754</v>
      </c>
    </row>
    <row r="625" spans="1:7" x14ac:dyDescent="0.4">
      <c r="A625" s="46">
        <v>167</v>
      </c>
      <c r="B625" s="46" t="s">
        <v>2622</v>
      </c>
      <c r="C625" s="46" t="s">
        <v>907</v>
      </c>
      <c r="D625" s="46" t="s">
        <v>920</v>
      </c>
      <c r="E625" s="46" t="s">
        <v>2755</v>
      </c>
      <c r="F625" s="46" t="s">
        <v>2756</v>
      </c>
      <c r="G625" s="46" t="s">
        <v>2757</v>
      </c>
    </row>
    <row r="626" spans="1:7" x14ac:dyDescent="0.4">
      <c r="A626" s="46">
        <v>166</v>
      </c>
      <c r="B626" s="46" t="s">
        <v>2622</v>
      </c>
      <c r="C626" s="46" t="s">
        <v>919</v>
      </c>
      <c r="D626" s="46" t="s">
        <v>920</v>
      </c>
      <c r="E626" s="46" t="s">
        <v>2758</v>
      </c>
      <c r="F626" s="46" t="s">
        <v>2756</v>
      </c>
      <c r="G626" s="46" t="s">
        <v>2757</v>
      </c>
    </row>
    <row r="627" spans="1:7" x14ac:dyDescent="0.4">
      <c r="A627" s="46">
        <v>165</v>
      </c>
      <c r="B627" s="46" t="s">
        <v>2622</v>
      </c>
      <c r="C627" s="46" t="s">
        <v>971</v>
      </c>
      <c r="D627" s="46" t="s">
        <v>920</v>
      </c>
      <c r="E627" s="46" t="s">
        <v>2759</v>
      </c>
      <c r="F627" s="46" t="s">
        <v>2760</v>
      </c>
      <c r="G627" s="46" t="s">
        <v>2761</v>
      </c>
    </row>
    <row r="628" spans="1:7" x14ac:dyDescent="0.4">
      <c r="A628" s="46">
        <v>164</v>
      </c>
      <c r="B628" s="46" t="s">
        <v>2622</v>
      </c>
      <c r="C628" s="46" t="s">
        <v>971</v>
      </c>
      <c r="D628" s="46" t="s">
        <v>920</v>
      </c>
      <c r="E628" s="46" t="s">
        <v>2762</v>
      </c>
      <c r="F628" s="46" t="s">
        <v>2763</v>
      </c>
      <c r="G628" s="46" t="s">
        <v>2764</v>
      </c>
    </row>
    <row r="629" spans="1:7" x14ac:dyDescent="0.4">
      <c r="A629" s="46">
        <v>163</v>
      </c>
      <c r="B629" s="46" t="s">
        <v>2622</v>
      </c>
      <c r="C629" s="46" t="s">
        <v>907</v>
      </c>
      <c r="D629" s="46" t="s">
        <v>920</v>
      </c>
      <c r="E629" s="46" t="s">
        <v>2765</v>
      </c>
      <c r="F629" s="46" t="s">
        <v>2766</v>
      </c>
      <c r="G629" s="46" t="s">
        <v>2767</v>
      </c>
    </row>
    <row r="630" spans="1:7" x14ac:dyDescent="0.4">
      <c r="A630" s="46">
        <v>162</v>
      </c>
      <c r="B630" s="46" t="s">
        <v>2622</v>
      </c>
      <c r="C630" s="46" t="s">
        <v>912</v>
      </c>
      <c r="D630" s="46" t="s">
        <v>920</v>
      </c>
      <c r="E630" s="46" t="s">
        <v>2768</v>
      </c>
      <c r="F630" s="46" t="s">
        <v>2769</v>
      </c>
      <c r="G630" s="46" t="s">
        <v>2770</v>
      </c>
    </row>
    <row r="631" spans="1:7" x14ac:dyDescent="0.4">
      <c r="A631" s="46">
        <v>161</v>
      </c>
      <c r="B631" s="46" t="s">
        <v>2771</v>
      </c>
      <c r="C631" s="46" t="s">
        <v>971</v>
      </c>
      <c r="D631" s="46" t="s">
        <v>920</v>
      </c>
      <c r="E631" s="46" t="s">
        <v>2772</v>
      </c>
      <c r="F631" s="46" t="s">
        <v>2773</v>
      </c>
      <c r="G631" s="46" t="s">
        <v>2774</v>
      </c>
    </row>
    <row r="632" spans="1:7" x14ac:dyDescent="0.4">
      <c r="A632" s="46">
        <v>160</v>
      </c>
      <c r="B632" s="46" t="s">
        <v>2771</v>
      </c>
      <c r="C632" s="46" t="s">
        <v>971</v>
      </c>
      <c r="D632" s="46" t="s">
        <v>920</v>
      </c>
      <c r="E632" s="46" t="s">
        <v>2775</v>
      </c>
      <c r="F632" s="46" t="s">
        <v>2776</v>
      </c>
      <c r="G632" s="46" t="s">
        <v>2777</v>
      </c>
    </row>
    <row r="633" spans="1:7" x14ac:dyDescent="0.4">
      <c r="A633" s="46">
        <v>159</v>
      </c>
      <c r="B633" s="46" t="s">
        <v>2771</v>
      </c>
      <c r="C633" s="46" t="s">
        <v>919</v>
      </c>
      <c r="D633" s="46" t="s">
        <v>920</v>
      </c>
      <c r="E633" s="46" t="s">
        <v>2778</v>
      </c>
      <c r="F633" s="46" t="s">
        <v>2779</v>
      </c>
      <c r="G633" s="46" t="s">
        <v>2780</v>
      </c>
    </row>
    <row r="634" spans="1:7" x14ac:dyDescent="0.4">
      <c r="A634" s="46">
        <v>158</v>
      </c>
      <c r="B634" s="46" t="s">
        <v>2771</v>
      </c>
      <c r="C634" s="46" t="s">
        <v>971</v>
      </c>
      <c r="D634" s="46" t="s">
        <v>920</v>
      </c>
      <c r="E634" s="46" t="s">
        <v>2781</v>
      </c>
      <c r="F634" s="46" t="s">
        <v>2779</v>
      </c>
      <c r="G634" s="46" t="s">
        <v>2780</v>
      </c>
    </row>
    <row r="635" spans="1:7" x14ac:dyDescent="0.4">
      <c r="A635" s="46">
        <v>157</v>
      </c>
      <c r="B635" s="46" t="s">
        <v>2771</v>
      </c>
      <c r="C635" s="46" t="s">
        <v>971</v>
      </c>
      <c r="D635" s="46" t="s">
        <v>920</v>
      </c>
      <c r="E635" s="46" t="s">
        <v>2782</v>
      </c>
      <c r="F635" s="46" t="s">
        <v>2783</v>
      </c>
      <c r="G635" s="46" t="s">
        <v>2784</v>
      </c>
    </row>
    <row r="636" spans="1:7" x14ac:dyDescent="0.4">
      <c r="A636" s="46">
        <v>156</v>
      </c>
      <c r="B636" s="46" t="s">
        <v>2771</v>
      </c>
      <c r="C636" s="46" t="s">
        <v>919</v>
      </c>
      <c r="D636" s="46" t="s">
        <v>908</v>
      </c>
      <c r="E636" s="46" t="s">
        <v>2785</v>
      </c>
      <c r="F636" s="46" t="s">
        <v>2786</v>
      </c>
      <c r="G636" s="46" t="s">
        <v>2787</v>
      </c>
    </row>
    <row r="637" spans="1:7" x14ac:dyDescent="0.4">
      <c r="A637" s="46">
        <v>155</v>
      </c>
      <c r="B637" s="46" t="s">
        <v>2771</v>
      </c>
      <c r="C637" s="46" t="s">
        <v>971</v>
      </c>
      <c r="D637" s="46" t="s">
        <v>920</v>
      </c>
      <c r="E637" s="46" t="s">
        <v>2788</v>
      </c>
      <c r="F637" s="46" t="s">
        <v>2789</v>
      </c>
      <c r="G637" s="46" t="s">
        <v>2790</v>
      </c>
    </row>
    <row r="638" spans="1:7" x14ac:dyDescent="0.4">
      <c r="A638" s="46">
        <v>154</v>
      </c>
      <c r="B638" s="46" t="s">
        <v>2771</v>
      </c>
      <c r="C638" s="46" t="s">
        <v>907</v>
      </c>
      <c r="D638" s="46" t="s">
        <v>920</v>
      </c>
      <c r="E638" s="46" t="s">
        <v>2791</v>
      </c>
      <c r="F638" s="46" t="s">
        <v>2792</v>
      </c>
      <c r="G638" s="46" t="s">
        <v>2793</v>
      </c>
    </row>
    <row r="639" spans="1:7" x14ac:dyDescent="0.4">
      <c r="A639" s="46">
        <v>153</v>
      </c>
      <c r="B639" s="46" t="s">
        <v>2771</v>
      </c>
      <c r="C639" s="46" t="s">
        <v>907</v>
      </c>
      <c r="D639" s="46" t="s">
        <v>920</v>
      </c>
      <c r="E639" s="46" t="s">
        <v>2794</v>
      </c>
      <c r="F639" s="46" t="s">
        <v>2795</v>
      </c>
      <c r="G639" s="46" t="s">
        <v>2796</v>
      </c>
    </row>
    <row r="640" spans="1:7" x14ac:dyDescent="0.4">
      <c r="A640" s="46">
        <v>152</v>
      </c>
      <c r="B640" s="46" t="s">
        <v>2771</v>
      </c>
      <c r="C640" s="46" t="s">
        <v>971</v>
      </c>
      <c r="D640" s="46" t="s">
        <v>920</v>
      </c>
      <c r="E640" s="46" t="s">
        <v>2797</v>
      </c>
      <c r="F640" s="46" t="s">
        <v>2798</v>
      </c>
      <c r="G640" s="46" t="s">
        <v>2799</v>
      </c>
    </row>
    <row r="641" spans="1:7" x14ac:dyDescent="0.4">
      <c r="A641" s="46">
        <v>151</v>
      </c>
      <c r="B641" s="46" t="s">
        <v>2771</v>
      </c>
      <c r="C641" s="46" t="s">
        <v>971</v>
      </c>
      <c r="D641" s="46" t="s">
        <v>920</v>
      </c>
      <c r="E641" s="46" t="s">
        <v>2800</v>
      </c>
      <c r="F641" s="46" t="s">
        <v>2801</v>
      </c>
      <c r="G641" s="46" t="s">
        <v>2802</v>
      </c>
    </row>
    <row r="642" spans="1:7" x14ac:dyDescent="0.4">
      <c r="A642" s="46">
        <v>150</v>
      </c>
      <c r="B642" s="46" t="s">
        <v>2771</v>
      </c>
      <c r="C642" s="46" t="s">
        <v>907</v>
      </c>
      <c r="D642" s="46" t="s">
        <v>908</v>
      </c>
      <c r="E642" s="46" t="s">
        <v>2803</v>
      </c>
      <c r="F642" s="46" t="s">
        <v>2804</v>
      </c>
      <c r="G642" s="46" t="s">
        <v>2805</v>
      </c>
    </row>
    <row r="643" spans="1:7" x14ac:dyDescent="0.4">
      <c r="A643" s="46">
        <v>149</v>
      </c>
      <c r="B643" s="46" t="s">
        <v>2771</v>
      </c>
      <c r="C643" s="46" t="s">
        <v>907</v>
      </c>
      <c r="D643" s="46" t="s">
        <v>920</v>
      </c>
      <c r="E643" s="46" t="s">
        <v>2806</v>
      </c>
      <c r="F643" s="46" t="s">
        <v>2807</v>
      </c>
      <c r="G643" s="46" t="s">
        <v>2808</v>
      </c>
    </row>
    <row r="644" spans="1:7" x14ac:dyDescent="0.4">
      <c r="A644" s="46">
        <v>148</v>
      </c>
      <c r="B644" s="46" t="s">
        <v>2771</v>
      </c>
      <c r="C644" s="46" t="s">
        <v>1003</v>
      </c>
      <c r="D644" s="46" t="s">
        <v>920</v>
      </c>
      <c r="E644" s="46" t="s">
        <v>2809</v>
      </c>
      <c r="F644" s="46" t="s">
        <v>2810</v>
      </c>
      <c r="G644" s="46" t="s">
        <v>2811</v>
      </c>
    </row>
    <row r="645" spans="1:7" x14ac:dyDescent="0.4">
      <c r="A645" s="46">
        <v>147</v>
      </c>
      <c r="B645" s="46" t="s">
        <v>2771</v>
      </c>
      <c r="C645" s="46" t="s">
        <v>919</v>
      </c>
      <c r="D645" s="46" t="s">
        <v>920</v>
      </c>
      <c r="E645" s="46" t="s">
        <v>2812</v>
      </c>
      <c r="F645" s="46" t="s">
        <v>2813</v>
      </c>
      <c r="G645" s="46" t="s">
        <v>2814</v>
      </c>
    </row>
    <row r="646" spans="1:7" x14ac:dyDescent="0.4">
      <c r="A646" s="46">
        <v>146</v>
      </c>
      <c r="B646" s="46" t="s">
        <v>2771</v>
      </c>
      <c r="C646" s="46" t="s">
        <v>971</v>
      </c>
      <c r="D646" s="46" t="s">
        <v>920</v>
      </c>
      <c r="E646" s="46" t="s">
        <v>2815</v>
      </c>
      <c r="F646" s="46" t="s">
        <v>2816</v>
      </c>
      <c r="G646" s="46" t="s">
        <v>2817</v>
      </c>
    </row>
    <row r="647" spans="1:7" x14ac:dyDescent="0.4">
      <c r="A647" s="46">
        <v>145</v>
      </c>
      <c r="B647" s="46" t="s">
        <v>2771</v>
      </c>
      <c r="C647" s="46" t="s">
        <v>919</v>
      </c>
      <c r="D647" s="46" t="s">
        <v>920</v>
      </c>
      <c r="E647" s="46" t="s">
        <v>2818</v>
      </c>
      <c r="F647" s="46" t="s">
        <v>2819</v>
      </c>
      <c r="G647" s="46" t="s">
        <v>2820</v>
      </c>
    </row>
    <row r="648" spans="1:7" x14ac:dyDescent="0.4">
      <c r="A648" s="46">
        <v>144</v>
      </c>
      <c r="B648" s="46" t="s">
        <v>2771</v>
      </c>
      <c r="C648" s="46" t="s">
        <v>971</v>
      </c>
      <c r="D648" s="46" t="s">
        <v>920</v>
      </c>
      <c r="E648" s="46" t="s">
        <v>2821</v>
      </c>
      <c r="F648" s="46" t="s">
        <v>2822</v>
      </c>
      <c r="G648" s="46" t="s">
        <v>2823</v>
      </c>
    </row>
    <row r="649" spans="1:7" x14ac:dyDescent="0.4">
      <c r="A649" s="46">
        <v>143</v>
      </c>
      <c r="B649" s="46" t="s">
        <v>2771</v>
      </c>
      <c r="C649" s="46" t="s">
        <v>971</v>
      </c>
      <c r="D649" s="46" t="s">
        <v>920</v>
      </c>
      <c r="E649" s="46" t="s">
        <v>2824</v>
      </c>
      <c r="F649" s="46" t="s">
        <v>2825</v>
      </c>
      <c r="G649" s="46" t="s">
        <v>2826</v>
      </c>
    </row>
    <row r="650" spans="1:7" x14ac:dyDescent="0.4">
      <c r="A650" s="46">
        <v>142</v>
      </c>
      <c r="B650" s="46" t="s">
        <v>2771</v>
      </c>
      <c r="C650" s="46" t="s">
        <v>971</v>
      </c>
      <c r="D650" s="46" t="s">
        <v>920</v>
      </c>
      <c r="E650" s="46" t="s">
        <v>2827</v>
      </c>
      <c r="F650" s="46" t="s">
        <v>2828</v>
      </c>
      <c r="G650" s="46" t="s">
        <v>2829</v>
      </c>
    </row>
    <row r="651" spans="1:7" x14ac:dyDescent="0.4">
      <c r="A651" s="46">
        <v>141</v>
      </c>
      <c r="B651" s="46" t="s">
        <v>2771</v>
      </c>
      <c r="C651" s="46" t="s">
        <v>907</v>
      </c>
      <c r="D651" s="46" t="s">
        <v>908</v>
      </c>
      <c r="E651" s="46" t="s">
        <v>2830</v>
      </c>
      <c r="F651" s="46" t="s">
        <v>2831</v>
      </c>
      <c r="G651" s="46" t="s">
        <v>2832</v>
      </c>
    </row>
    <row r="652" spans="1:7" x14ac:dyDescent="0.4">
      <c r="A652" s="46">
        <v>140</v>
      </c>
      <c r="B652" s="46" t="s">
        <v>2771</v>
      </c>
      <c r="C652" s="46" t="s">
        <v>907</v>
      </c>
      <c r="D652" s="46" t="s">
        <v>908</v>
      </c>
      <c r="E652" s="46" t="s">
        <v>2833</v>
      </c>
      <c r="F652" s="46" t="s">
        <v>2831</v>
      </c>
      <c r="G652" s="46" t="s">
        <v>2834</v>
      </c>
    </row>
    <row r="653" spans="1:7" x14ac:dyDescent="0.4">
      <c r="A653" s="46">
        <v>139</v>
      </c>
      <c r="B653" s="46" t="s">
        <v>2771</v>
      </c>
      <c r="C653" s="46" t="s">
        <v>919</v>
      </c>
      <c r="D653" s="46" t="s">
        <v>908</v>
      </c>
      <c r="E653" s="46" t="s">
        <v>2835</v>
      </c>
      <c r="F653" s="46" t="s">
        <v>2831</v>
      </c>
      <c r="G653" s="46" t="s">
        <v>2836</v>
      </c>
    </row>
    <row r="654" spans="1:7" x14ac:dyDescent="0.4">
      <c r="A654" s="46">
        <v>138</v>
      </c>
      <c r="B654" s="46" t="s">
        <v>2771</v>
      </c>
      <c r="C654" s="46" t="s">
        <v>907</v>
      </c>
      <c r="D654" s="46" t="s">
        <v>908</v>
      </c>
      <c r="E654" s="46" t="s">
        <v>2837</v>
      </c>
      <c r="F654" s="46" t="s">
        <v>2838</v>
      </c>
      <c r="G654" s="46" t="s">
        <v>2839</v>
      </c>
    </row>
    <row r="655" spans="1:7" x14ac:dyDescent="0.4">
      <c r="A655" s="46">
        <v>137</v>
      </c>
      <c r="B655" s="46" t="s">
        <v>2771</v>
      </c>
      <c r="C655" s="46" t="s">
        <v>919</v>
      </c>
      <c r="D655" s="46" t="s">
        <v>908</v>
      </c>
      <c r="E655" s="46" t="s">
        <v>2840</v>
      </c>
      <c r="F655" s="46" t="s">
        <v>2838</v>
      </c>
      <c r="G655" s="46" t="s">
        <v>2841</v>
      </c>
    </row>
    <row r="656" spans="1:7" x14ac:dyDescent="0.4">
      <c r="A656" s="46">
        <v>136</v>
      </c>
      <c r="B656" s="46" t="s">
        <v>2771</v>
      </c>
      <c r="C656" s="46" t="s">
        <v>907</v>
      </c>
      <c r="D656" s="46" t="s">
        <v>908</v>
      </c>
      <c r="E656" s="46" t="s">
        <v>2842</v>
      </c>
      <c r="F656" s="46" t="s">
        <v>2843</v>
      </c>
      <c r="G656" s="46" t="s">
        <v>2844</v>
      </c>
    </row>
    <row r="657" spans="1:7" x14ac:dyDescent="0.4">
      <c r="A657" s="46">
        <v>135</v>
      </c>
      <c r="B657" s="46" t="s">
        <v>2771</v>
      </c>
      <c r="C657" s="46" t="s">
        <v>907</v>
      </c>
      <c r="D657" s="46" t="s">
        <v>908</v>
      </c>
      <c r="E657" s="46" t="s">
        <v>2845</v>
      </c>
      <c r="F657" s="46" t="s">
        <v>2846</v>
      </c>
      <c r="G657" s="46" t="s">
        <v>2847</v>
      </c>
    </row>
    <row r="658" spans="1:7" x14ac:dyDescent="0.4">
      <c r="A658" s="46">
        <v>134</v>
      </c>
      <c r="B658" s="46" t="s">
        <v>2771</v>
      </c>
      <c r="C658" s="46" t="s">
        <v>919</v>
      </c>
      <c r="D658" s="46" t="s">
        <v>908</v>
      </c>
      <c r="E658" s="46" t="s">
        <v>2848</v>
      </c>
      <c r="F658" s="46" t="s">
        <v>2846</v>
      </c>
      <c r="G658" s="46" t="s">
        <v>2849</v>
      </c>
    </row>
    <row r="659" spans="1:7" x14ac:dyDescent="0.4">
      <c r="A659" s="46">
        <v>133</v>
      </c>
      <c r="B659" s="46" t="s">
        <v>2771</v>
      </c>
      <c r="C659" s="46" t="s">
        <v>919</v>
      </c>
      <c r="D659" s="46" t="s">
        <v>908</v>
      </c>
      <c r="E659" s="46" t="s">
        <v>2850</v>
      </c>
      <c r="F659" s="46" t="s">
        <v>2843</v>
      </c>
      <c r="G659" s="46" t="s">
        <v>2851</v>
      </c>
    </row>
    <row r="660" spans="1:7" x14ac:dyDescent="0.4">
      <c r="A660" s="46">
        <v>132</v>
      </c>
      <c r="B660" s="46" t="s">
        <v>2771</v>
      </c>
      <c r="C660" s="46" t="s">
        <v>971</v>
      </c>
      <c r="D660" s="46" t="s">
        <v>920</v>
      </c>
      <c r="E660" s="46" t="s">
        <v>2852</v>
      </c>
      <c r="F660" s="46" t="s">
        <v>2853</v>
      </c>
      <c r="G660" s="46" t="s">
        <v>2854</v>
      </c>
    </row>
    <row r="661" spans="1:7" x14ac:dyDescent="0.4">
      <c r="A661" s="46">
        <v>131</v>
      </c>
      <c r="B661" s="46" t="s">
        <v>2771</v>
      </c>
      <c r="C661" s="46" t="s">
        <v>971</v>
      </c>
      <c r="D661" s="46" t="s">
        <v>920</v>
      </c>
      <c r="E661" s="46" t="s">
        <v>2855</v>
      </c>
      <c r="F661" s="46" t="s">
        <v>2856</v>
      </c>
      <c r="G661" s="46" t="s">
        <v>2857</v>
      </c>
    </row>
    <row r="662" spans="1:7" x14ac:dyDescent="0.4">
      <c r="A662" s="46">
        <v>130</v>
      </c>
      <c r="B662" s="46" t="s">
        <v>2771</v>
      </c>
      <c r="C662" s="46" t="s">
        <v>971</v>
      </c>
      <c r="D662" s="46" t="s">
        <v>920</v>
      </c>
      <c r="E662" s="46" t="s">
        <v>2858</v>
      </c>
      <c r="F662" s="46" t="s">
        <v>2859</v>
      </c>
      <c r="G662" s="46" t="s">
        <v>2860</v>
      </c>
    </row>
    <row r="663" spans="1:7" x14ac:dyDescent="0.4">
      <c r="A663" s="46">
        <v>129</v>
      </c>
      <c r="B663" s="46" t="s">
        <v>2771</v>
      </c>
      <c r="C663" s="46" t="s">
        <v>971</v>
      </c>
      <c r="D663" s="46" t="s">
        <v>920</v>
      </c>
      <c r="E663" s="46" t="s">
        <v>2861</v>
      </c>
      <c r="F663" s="46" t="s">
        <v>2862</v>
      </c>
      <c r="G663" s="46" t="s">
        <v>2863</v>
      </c>
    </row>
    <row r="664" spans="1:7" x14ac:dyDescent="0.4">
      <c r="A664" s="46">
        <v>128</v>
      </c>
      <c r="B664" s="46" t="s">
        <v>2771</v>
      </c>
      <c r="C664" s="46" t="s">
        <v>919</v>
      </c>
      <c r="D664" s="46" t="s">
        <v>920</v>
      </c>
      <c r="E664" s="46" t="s">
        <v>2864</v>
      </c>
      <c r="F664" s="46" t="s">
        <v>2865</v>
      </c>
      <c r="G664" s="46" t="s">
        <v>2866</v>
      </c>
    </row>
    <row r="665" spans="1:7" x14ac:dyDescent="0.4">
      <c r="A665" s="46">
        <v>127</v>
      </c>
      <c r="B665" s="46" t="s">
        <v>2771</v>
      </c>
      <c r="C665" s="46" t="s">
        <v>971</v>
      </c>
      <c r="D665" s="46" t="s">
        <v>920</v>
      </c>
      <c r="E665" s="46" t="s">
        <v>2867</v>
      </c>
      <c r="F665" s="46" t="s">
        <v>2868</v>
      </c>
      <c r="G665" s="46" t="s">
        <v>2869</v>
      </c>
    </row>
    <row r="666" spans="1:7" x14ac:dyDescent="0.4">
      <c r="A666" s="46">
        <v>126</v>
      </c>
      <c r="B666" s="46" t="s">
        <v>2771</v>
      </c>
      <c r="C666" s="46" t="s">
        <v>971</v>
      </c>
      <c r="D666" s="46" t="s">
        <v>920</v>
      </c>
      <c r="E666" s="46" t="s">
        <v>2870</v>
      </c>
      <c r="F666" s="46" t="s">
        <v>2871</v>
      </c>
      <c r="G666" s="46" t="s">
        <v>2872</v>
      </c>
    </row>
    <row r="667" spans="1:7" x14ac:dyDescent="0.4">
      <c r="A667" s="46">
        <v>125</v>
      </c>
      <c r="B667" s="46" t="s">
        <v>2771</v>
      </c>
      <c r="C667" s="46" t="s">
        <v>971</v>
      </c>
      <c r="D667" s="46" t="s">
        <v>920</v>
      </c>
      <c r="E667" s="46" t="s">
        <v>2873</v>
      </c>
      <c r="F667" s="46" t="s">
        <v>2874</v>
      </c>
      <c r="G667" s="46" t="s">
        <v>2875</v>
      </c>
    </row>
    <row r="668" spans="1:7" x14ac:dyDescent="0.4">
      <c r="A668" s="46">
        <v>124</v>
      </c>
      <c r="B668" s="46" t="s">
        <v>2771</v>
      </c>
      <c r="C668" s="46" t="s">
        <v>971</v>
      </c>
      <c r="D668" s="46" t="s">
        <v>920</v>
      </c>
      <c r="E668" s="46" t="s">
        <v>2876</v>
      </c>
      <c r="F668" s="46" t="s">
        <v>2877</v>
      </c>
      <c r="G668" s="46" t="s">
        <v>2878</v>
      </c>
    </row>
    <row r="669" spans="1:7" x14ac:dyDescent="0.4">
      <c r="A669" s="46">
        <v>123</v>
      </c>
      <c r="B669" s="46" t="s">
        <v>2771</v>
      </c>
      <c r="C669" s="46" t="s">
        <v>919</v>
      </c>
      <c r="D669" s="46" t="s">
        <v>920</v>
      </c>
      <c r="E669" s="46" t="s">
        <v>2879</v>
      </c>
      <c r="F669" s="46" t="s">
        <v>2880</v>
      </c>
      <c r="G669" s="46" t="s">
        <v>2881</v>
      </c>
    </row>
    <row r="670" spans="1:7" x14ac:dyDescent="0.4">
      <c r="A670" s="46">
        <v>122</v>
      </c>
      <c r="B670" s="46" t="s">
        <v>2771</v>
      </c>
      <c r="C670" s="46" t="s">
        <v>971</v>
      </c>
      <c r="D670" s="46" t="s">
        <v>920</v>
      </c>
      <c r="E670" s="46" t="s">
        <v>2882</v>
      </c>
      <c r="F670" s="46" t="s">
        <v>2883</v>
      </c>
      <c r="G670" s="46" t="s">
        <v>2884</v>
      </c>
    </row>
    <row r="671" spans="1:7" x14ac:dyDescent="0.4">
      <c r="A671" s="46">
        <v>121</v>
      </c>
      <c r="B671" s="46" t="s">
        <v>2771</v>
      </c>
      <c r="C671" s="46" t="s">
        <v>971</v>
      </c>
      <c r="D671" s="46" t="s">
        <v>920</v>
      </c>
      <c r="E671" s="46" t="s">
        <v>2885</v>
      </c>
      <c r="F671" s="46" t="s">
        <v>2886</v>
      </c>
      <c r="G671" s="46" t="s">
        <v>2887</v>
      </c>
    </row>
    <row r="672" spans="1:7" x14ac:dyDescent="0.4">
      <c r="A672" s="46">
        <v>120</v>
      </c>
      <c r="B672" s="46" t="s">
        <v>2771</v>
      </c>
      <c r="C672" s="46" t="s">
        <v>971</v>
      </c>
      <c r="D672" s="46" t="s">
        <v>920</v>
      </c>
      <c r="E672" s="46" t="s">
        <v>2888</v>
      </c>
      <c r="F672" s="46" t="s">
        <v>2889</v>
      </c>
      <c r="G672" s="46" t="s">
        <v>2890</v>
      </c>
    </row>
    <row r="673" spans="1:7" x14ac:dyDescent="0.4">
      <c r="A673" s="46">
        <v>119</v>
      </c>
      <c r="B673" s="46" t="s">
        <v>2771</v>
      </c>
      <c r="C673" s="46" t="s">
        <v>971</v>
      </c>
      <c r="D673" s="46" t="s">
        <v>920</v>
      </c>
      <c r="E673" s="46" t="s">
        <v>2891</v>
      </c>
      <c r="F673" s="46" t="s">
        <v>2892</v>
      </c>
      <c r="G673" s="46" t="s">
        <v>2893</v>
      </c>
    </row>
    <row r="674" spans="1:7" x14ac:dyDescent="0.4">
      <c r="A674" s="46">
        <v>118</v>
      </c>
      <c r="B674" s="46" t="s">
        <v>2771</v>
      </c>
      <c r="C674" s="46" t="s">
        <v>907</v>
      </c>
      <c r="D674" s="46" t="s">
        <v>920</v>
      </c>
      <c r="E674" s="46" t="s">
        <v>2894</v>
      </c>
      <c r="F674" s="46" t="s">
        <v>2792</v>
      </c>
      <c r="G674" s="46" t="s">
        <v>2895</v>
      </c>
    </row>
    <row r="675" spans="1:7" x14ac:dyDescent="0.4">
      <c r="A675" s="46">
        <v>117</v>
      </c>
      <c r="B675" s="46" t="s">
        <v>2771</v>
      </c>
      <c r="C675" s="46" t="s">
        <v>971</v>
      </c>
      <c r="D675" s="46" t="s">
        <v>920</v>
      </c>
      <c r="E675" s="46" t="s">
        <v>2896</v>
      </c>
      <c r="F675" s="46" t="s">
        <v>2897</v>
      </c>
      <c r="G675" s="46" t="s">
        <v>2898</v>
      </c>
    </row>
    <row r="676" spans="1:7" x14ac:dyDescent="0.4">
      <c r="A676" s="46">
        <v>116</v>
      </c>
      <c r="B676" s="46" t="s">
        <v>2771</v>
      </c>
      <c r="C676" s="46" t="s">
        <v>971</v>
      </c>
      <c r="D676" s="46" t="s">
        <v>920</v>
      </c>
      <c r="E676" s="46" t="s">
        <v>2899</v>
      </c>
      <c r="F676" s="46" t="s">
        <v>2900</v>
      </c>
      <c r="G676" s="46" t="s">
        <v>2901</v>
      </c>
    </row>
    <row r="677" spans="1:7" x14ac:dyDescent="0.4">
      <c r="A677" s="46">
        <v>115</v>
      </c>
      <c r="B677" s="46" t="s">
        <v>2771</v>
      </c>
      <c r="C677" s="46" t="s">
        <v>907</v>
      </c>
      <c r="D677" s="46" t="s">
        <v>908</v>
      </c>
      <c r="E677" s="46" t="s">
        <v>2902</v>
      </c>
      <c r="F677" s="46" t="s">
        <v>2903</v>
      </c>
      <c r="G677" s="46" t="s">
        <v>2904</v>
      </c>
    </row>
    <row r="678" spans="1:7" x14ac:dyDescent="0.4">
      <c r="A678" s="46">
        <v>114</v>
      </c>
      <c r="B678" s="46" t="s">
        <v>2771</v>
      </c>
      <c r="C678" s="46" t="s">
        <v>919</v>
      </c>
      <c r="D678" s="46" t="s">
        <v>908</v>
      </c>
      <c r="E678" s="46" t="s">
        <v>2905</v>
      </c>
      <c r="F678" s="46" t="s">
        <v>2903</v>
      </c>
      <c r="G678" s="46" t="s">
        <v>2906</v>
      </c>
    </row>
    <row r="679" spans="1:7" x14ac:dyDescent="0.4">
      <c r="A679" s="46">
        <v>113</v>
      </c>
      <c r="B679" s="46" t="s">
        <v>2771</v>
      </c>
      <c r="C679" s="46" t="s">
        <v>971</v>
      </c>
      <c r="D679" s="46" t="s">
        <v>920</v>
      </c>
      <c r="E679" s="46" t="s">
        <v>2907</v>
      </c>
      <c r="F679" s="46" t="s">
        <v>2908</v>
      </c>
      <c r="G679" s="46" t="s">
        <v>2909</v>
      </c>
    </row>
    <row r="680" spans="1:7" x14ac:dyDescent="0.4">
      <c r="A680" s="46">
        <v>112</v>
      </c>
      <c r="B680" s="46" t="s">
        <v>2771</v>
      </c>
      <c r="C680" s="46" t="s">
        <v>971</v>
      </c>
      <c r="D680" s="46" t="s">
        <v>920</v>
      </c>
      <c r="E680" s="46" t="s">
        <v>2910</v>
      </c>
      <c r="F680" s="46" t="s">
        <v>2911</v>
      </c>
      <c r="G680" s="46" t="s">
        <v>2912</v>
      </c>
    </row>
    <row r="681" spans="1:7" x14ac:dyDescent="0.4">
      <c r="A681" s="46">
        <v>111</v>
      </c>
      <c r="B681" s="46" t="s">
        <v>2771</v>
      </c>
      <c r="C681" s="46" t="s">
        <v>919</v>
      </c>
      <c r="D681" s="46" t="s">
        <v>920</v>
      </c>
      <c r="E681" s="46" t="s">
        <v>2913</v>
      </c>
      <c r="F681" s="46" t="s">
        <v>2914</v>
      </c>
      <c r="G681" s="46" t="s">
        <v>2915</v>
      </c>
    </row>
    <row r="682" spans="1:7" x14ac:dyDescent="0.4">
      <c r="A682" s="46">
        <v>110</v>
      </c>
      <c r="B682" s="46" t="s">
        <v>2771</v>
      </c>
      <c r="C682" s="46" t="s">
        <v>971</v>
      </c>
      <c r="D682" s="46" t="s">
        <v>920</v>
      </c>
      <c r="E682" s="46" t="s">
        <v>2916</v>
      </c>
      <c r="F682" s="46" t="s">
        <v>2917</v>
      </c>
      <c r="G682" s="46" t="s">
        <v>2918</v>
      </c>
    </row>
    <row r="683" spans="1:7" x14ac:dyDescent="0.4">
      <c r="A683" s="46">
        <v>109</v>
      </c>
      <c r="B683" s="46" t="s">
        <v>2771</v>
      </c>
      <c r="C683" s="46" t="s">
        <v>971</v>
      </c>
      <c r="D683" s="46" t="s">
        <v>920</v>
      </c>
      <c r="E683" s="46" t="s">
        <v>2919</v>
      </c>
      <c r="F683" s="46" t="s">
        <v>2920</v>
      </c>
      <c r="G683" s="46" t="s">
        <v>2921</v>
      </c>
    </row>
    <row r="684" spans="1:7" x14ac:dyDescent="0.4">
      <c r="A684" s="46">
        <v>108</v>
      </c>
      <c r="B684" s="46" t="s">
        <v>2771</v>
      </c>
      <c r="C684" s="46" t="s">
        <v>971</v>
      </c>
      <c r="D684" s="46" t="s">
        <v>920</v>
      </c>
      <c r="E684" s="46" t="s">
        <v>2922</v>
      </c>
      <c r="F684" s="46" t="s">
        <v>2923</v>
      </c>
      <c r="G684" s="46" t="s">
        <v>2924</v>
      </c>
    </row>
    <row r="685" spans="1:7" x14ac:dyDescent="0.4">
      <c r="A685" s="46">
        <v>107</v>
      </c>
      <c r="B685" s="46" t="s">
        <v>2771</v>
      </c>
      <c r="C685" s="46" t="s">
        <v>919</v>
      </c>
      <c r="D685" s="46" t="s">
        <v>920</v>
      </c>
      <c r="E685" s="46" t="s">
        <v>2925</v>
      </c>
      <c r="F685" s="46" t="s">
        <v>2926</v>
      </c>
      <c r="G685" s="46" t="s">
        <v>2927</v>
      </c>
    </row>
    <row r="686" spans="1:7" x14ac:dyDescent="0.4">
      <c r="A686" s="46">
        <v>106</v>
      </c>
      <c r="B686" s="46" t="s">
        <v>2771</v>
      </c>
      <c r="C686" s="46" t="s">
        <v>971</v>
      </c>
      <c r="D686" s="46" t="s">
        <v>920</v>
      </c>
      <c r="E686" s="46" t="s">
        <v>2928</v>
      </c>
      <c r="F686" s="46" t="s">
        <v>2929</v>
      </c>
      <c r="G686" s="46" t="s">
        <v>2930</v>
      </c>
    </row>
    <row r="687" spans="1:7" x14ac:dyDescent="0.4">
      <c r="A687" s="46">
        <v>105</v>
      </c>
      <c r="B687" s="46" t="s">
        <v>2771</v>
      </c>
      <c r="C687" s="46" t="s">
        <v>971</v>
      </c>
      <c r="D687" s="46" t="s">
        <v>920</v>
      </c>
      <c r="E687" s="46" t="s">
        <v>2931</v>
      </c>
      <c r="F687" s="46" t="s">
        <v>2932</v>
      </c>
      <c r="G687" s="46" t="s">
        <v>2933</v>
      </c>
    </row>
    <row r="688" spans="1:7" x14ac:dyDescent="0.4">
      <c r="A688" s="46">
        <v>104</v>
      </c>
      <c r="B688" s="46" t="s">
        <v>2934</v>
      </c>
      <c r="C688" s="46" t="s">
        <v>971</v>
      </c>
      <c r="D688" s="46" t="s">
        <v>920</v>
      </c>
      <c r="E688" s="46" t="s">
        <v>2935</v>
      </c>
      <c r="F688" s="46" t="s">
        <v>2936</v>
      </c>
      <c r="G688" s="46" t="s">
        <v>2937</v>
      </c>
    </row>
    <row r="689" spans="1:7" x14ac:dyDescent="0.4">
      <c r="A689" s="46">
        <v>103</v>
      </c>
      <c r="B689" s="46" t="s">
        <v>2934</v>
      </c>
      <c r="C689" s="46" t="s">
        <v>971</v>
      </c>
      <c r="D689" s="46" t="s">
        <v>920</v>
      </c>
      <c r="E689" s="46" t="s">
        <v>2938</v>
      </c>
      <c r="F689" s="46" t="s">
        <v>2939</v>
      </c>
      <c r="G689" s="46" t="s">
        <v>2940</v>
      </c>
    </row>
    <row r="690" spans="1:7" x14ac:dyDescent="0.4">
      <c r="A690" s="46">
        <v>102</v>
      </c>
      <c r="B690" s="46" t="s">
        <v>2934</v>
      </c>
      <c r="C690" s="46" t="s">
        <v>907</v>
      </c>
      <c r="D690" s="46" t="s">
        <v>920</v>
      </c>
      <c r="E690" s="46" t="s">
        <v>2941</v>
      </c>
      <c r="F690" s="46" t="s">
        <v>2942</v>
      </c>
      <c r="G690" s="46" t="s">
        <v>2943</v>
      </c>
    </row>
    <row r="691" spans="1:7" x14ac:dyDescent="0.4">
      <c r="A691" s="46">
        <v>101</v>
      </c>
      <c r="B691" s="46" t="s">
        <v>2934</v>
      </c>
      <c r="C691" s="46" t="s">
        <v>919</v>
      </c>
      <c r="D691" s="46" t="s">
        <v>920</v>
      </c>
      <c r="E691" s="46" t="s">
        <v>2944</v>
      </c>
      <c r="F691" s="46" t="s">
        <v>2945</v>
      </c>
      <c r="G691" s="46" t="s">
        <v>2946</v>
      </c>
    </row>
    <row r="692" spans="1:7" x14ac:dyDescent="0.4">
      <c r="A692" s="46">
        <v>100</v>
      </c>
      <c r="B692" s="46" t="s">
        <v>2934</v>
      </c>
      <c r="C692" s="46" t="s">
        <v>971</v>
      </c>
      <c r="D692" s="46" t="s">
        <v>920</v>
      </c>
      <c r="E692" s="46" t="s">
        <v>2947</v>
      </c>
      <c r="F692" s="46" t="s">
        <v>2948</v>
      </c>
      <c r="G692" s="46" t="s">
        <v>2949</v>
      </c>
    </row>
    <row r="693" spans="1:7" x14ac:dyDescent="0.4">
      <c r="A693" s="46">
        <v>99</v>
      </c>
      <c r="B693" s="46" t="s">
        <v>2934</v>
      </c>
      <c r="C693" s="46" t="s">
        <v>919</v>
      </c>
      <c r="D693" s="46" t="s">
        <v>920</v>
      </c>
      <c r="E693" s="46" t="s">
        <v>2950</v>
      </c>
      <c r="F693" s="46" t="s">
        <v>2951</v>
      </c>
      <c r="G693" s="46" t="s">
        <v>2952</v>
      </c>
    </row>
    <row r="694" spans="1:7" x14ac:dyDescent="0.4">
      <c r="A694" s="46">
        <v>98</v>
      </c>
      <c r="B694" s="46" t="s">
        <v>2934</v>
      </c>
      <c r="C694" s="46" t="s">
        <v>971</v>
      </c>
      <c r="D694" s="46" t="s">
        <v>920</v>
      </c>
      <c r="E694" s="46" t="s">
        <v>2953</v>
      </c>
      <c r="F694" s="46" t="s">
        <v>2954</v>
      </c>
      <c r="G694" s="46" t="s">
        <v>2955</v>
      </c>
    </row>
    <row r="695" spans="1:7" x14ac:dyDescent="0.4">
      <c r="A695" s="46">
        <v>97</v>
      </c>
      <c r="B695" s="46" t="s">
        <v>2934</v>
      </c>
      <c r="C695" s="46" t="s">
        <v>971</v>
      </c>
      <c r="D695" s="46" t="s">
        <v>920</v>
      </c>
      <c r="E695" s="46" t="s">
        <v>2956</v>
      </c>
      <c r="F695" s="46" t="s">
        <v>2957</v>
      </c>
      <c r="G695" s="46" t="s">
        <v>2958</v>
      </c>
    </row>
    <row r="696" spans="1:7" x14ac:dyDescent="0.4">
      <c r="A696" s="46">
        <v>96</v>
      </c>
      <c r="B696" s="46" t="s">
        <v>2934</v>
      </c>
      <c r="C696" s="46" t="s">
        <v>971</v>
      </c>
      <c r="D696" s="46" t="s">
        <v>920</v>
      </c>
      <c r="E696" s="46" t="s">
        <v>2959</v>
      </c>
      <c r="F696" s="46" t="s">
        <v>2960</v>
      </c>
      <c r="G696" s="46" t="s">
        <v>2961</v>
      </c>
    </row>
    <row r="697" spans="1:7" x14ac:dyDescent="0.4">
      <c r="A697" s="46">
        <v>95</v>
      </c>
      <c r="B697" s="46" t="s">
        <v>2934</v>
      </c>
      <c r="C697" s="46" t="s">
        <v>971</v>
      </c>
      <c r="D697" s="46" t="s">
        <v>920</v>
      </c>
      <c r="E697" s="46" t="s">
        <v>2962</v>
      </c>
      <c r="F697" s="46" t="s">
        <v>2963</v>
      </c>
      <c r="G697" s="46" t="s">
        <v>2964</v>
      </c>
    </row>
    <row r="698" spans="1:7" x14ac:dyDescent="0.4">
      <c r="A698" s="46">
        <v>94</v>
      </c>
      <c r="B698" s="46" t="s">
        <v>2934</v>
      </c>
      <c r="C698" s="46" t="s">
        <v>971</v>
      </c>
      <c r="D698" s="46" t="s">
        <v>920</v>
      </c>
      <c r="E698" s="46" t="s">
        <v>2965</v>
      </c>
      <c r="F698" s="46" t="s">
        <v>2966</v>
      </c>
      <c r="G698" s="46" t="s">
        <v>2967</v>
      </c>
    </row>
    <row r="699" spans="1:7" x14ac:dyDescent="0.4">
      <c r="A699" s="46">
        <v>93</v>
      </c>
      <c r="B699" s="46" t="s">
        <v>2934</v>
      </c>
      <c r="C699" s="46" t="s">
        <v>1003</v>
      </c>
      <c r="D699" s="46" t="s">
        <v>920</v>
      </c>
      <c r="E699" s="46" t="s">
        <v>2968</v>
      </c>
      <c r="F699" s="46" t="s">
        <v>2969</v>
      </c>
      <c r="G699" s="46" t="s">
        <v>2970</v>
      </c>
    </row>
    <row r="700" spans="1:7" x14ac:dyDescent="0.4">
      <c r="A700" s="46">
        <v>92</v>
      </c>
      <c r="B700" s="46" t="s">
        <v>2934</v>
      </c>
      <c r="C700" s="46" t="s">
        <v>971</v>
      </c>
      <c r="D700" s="46" t="s">
        <v>920</v>
      </c>
      <c r="E700" s="46" t="s">
        <v>2971</v>
      </c>
      <c r="F700" s="46" t="s">
        <v>2972</v>
      </c>
      <c r="G700" s="46" t="s">
        <v>2973</v>
      </c>
    </row>
    <row r="701" spans="1:7" x14ac:dyDescent="0.4">
      <c r="A701" s="46">
        <v>91</v>
      </c>
      <c r="B701" s="46" t="s">
        <v>2934</v>
      </c>
      <c r="C701" s="46" t="s">
        <v>971</v>
      </c>
      <c r="D701" s="46" t="s">
        <v>920</v>
      </c>
      <c r="E701" s="46" t="s">
        <v>2974</v>
      </c>
      <c r="F701" s="46" t="s">
        <v>2975</v>
      </c>
      <c r="G701" s="46" t="s">
        <v>2976</v>
      </c>
    </row>
    <row r="702" spans="1:7" x14ac:dyDescent="0.4">
      <c r="A702" s="46">
        <v>90</v>
      </c>
      <c r="B702" s="46" t="s">
        <v>2934</v>
      </c>
      <c r="C702" s="46" t="s">
        <v>1003</v>
      </c>
      <c r="D702" s="46" t="s">
        <v>920</v>
      </c>
      <c r="E702" s="46" t="s">
        <v>2977</v>
      </c>
      <c r="F702" s="46" t="s">
        <v>2978</v>
      </c>
      <c r="G702" s="46" t="s">
        <v>2979</v>
      </c>
    </row>
    <row r="703" spans="1:7" x14ac:dyDescent="0.4">
      <c r="A703" s="46">
        <v>89</v>
      </c>
      <c r="B703" s="46" t="s">
        <v>2934</v>
      </c>
      <c r="C703" s="46" t="s">
        <v>919</v>
      </c>
      <c r="D703" s="46" t="s">
        <v>920</v>
      </c>
      <c r="E703" s="46" t="s">
        <v>2980</v>
      </c>
      <c r="F703" s="46" t="s">
        <v>2981</v>
      </c>
      <c r="G703" s="46" t="s">
        <v>2982</v>
      </c>
    </row>
    <row r="704" spans="1:7" x14ac:dyDescent="0.4">
      <c r="A704" s="46">
        <v>88</v>
      </c>
      <c r="B704" s="46" t="s">
        <v>2934</v>
      </c>
      <c r="C704" s="46" t="s">
        <v>971</v>
      </c>
      <c r="D704" s="46" t="s">
        <v>920</v>
      </c>
      <c r="E704" s="46" t="s">
        <v>2983</v>
      </c>
      <c r="F704" s="46" t="s">
        <v>2984</v>
      </c>
      <c r="G704" s="46" t="s">
        <v>2985</v>
      </c>
    </row>
    <row r="705" spans="1:7" x14ac:dyDescent="0.4">
      <c r="A705" s="46">
        <v>87</v>
      </c>
      <c r="B705" s="46" t="s">
        <v>2934</v>
      </c>
      <c r="C705" s="46" t="s">
        <v>971</v>
      </c>
      <c r="D705" s="46" t="s">
        <v>920</v>
      </c>
      <c r="E705" s="46" t="s">
        <v>2986</v>
      </c>
      <c r="F705" s="46" t="s">
        <v>2987</v>
      </c>
      <c r="G705" s="46" t="s">
        <v>2988</v>
      </c>
    </row>
    <row r="706" spans="1:7" x14ac:dyDescent="0.4">
      <c r="A706" s="46">
        <v>86</v>
      </c>
      <c r="B706" s="46" t="s">
        <v>2934</v>
      </c>
      <c r="C706" s="46" t="s">
        <v>971</v>
      </c>
      <c r="D706" s="46" t="s">
        <v>920</v>
      </c>
      <c r="E706" s="46" t="s">
        <v>2989</v>
      </c>
      <c r="F706" s="46" t="s">
        <v>2990</v>
      </c>
      <c r="G706" s="46" t="s">
        <v>2991</v>
      </c>
    </row>
    <row r="707" spans="1:7" x14ac:dyDescent="0.4">
      <c r="A707" s="46">
        <v>85</v>
      </c>
      <c r="B707" s="46" t="s">
        <v>2934</v>
      </c>
      <c r="C707" s="46" t="s">
        <v>971</v>
      </c>
      <c r="D707" s="46" t="s">
        <v>920</v>
      </c>
      <c r="E707" s="46" t="s">
        <v>2992</v>
      </c>
      <c r="F707" s="46" t="s">
        <v>2993</v>
      </c>
      <c r="G707" s="46" t="s">
        <v>2994</v>
      </c>
    </row>
    <row r="708" spans="1:7" x14ac:dyDescent="0.4">
      <c r="A708" s="46">
        <v>84</v>
      </c>
      <c r="B708" s="46" t="s">
        <v>2934</v>
      </c>
      <c r="C708" s="46" t="s">
        <v>971</v>
      </c>
      <c r="D708" s="46" t="s">
        <v>920</v>
      </c>
      <c r="E708" s="46" t="s">
        <v>2995</v>
      </c>
      <c r="F708" s="46" t="s">
        <v>2996</v>
      </c>
      <c r="G708" s="46" t="s">
        <v>2997</v>
      </c>
    </row>
    <row r="709" spans="1:7" x14ac:dyDescent="0.4">
      <c r="A709" s="46">
        <v>83</v>
      </c>
      <c r="B709" s="46" t="s">
        <v>2934</v>
      </c>
      <c r="C709" s="46" t="s">
        <v>919</v>
      </c>
      <c r="D709" s="46" t="s">
        <v>920</v>
      </c>
      <c r="E709" s="46" t="s">
        <v>2998</v>
      </c>
      <c r="F709" s="46" t="s">
        <v>2999</v>
      </c>
      <c r="G709" s="46" t="s">
        <v>3000</v>
      </c>
    </row>
    <row r="710" spans="1:7" x14ac:dyDescent="0.4">
      <c r="A710" s="46">
        <v>82</v>
      </c>
      <c r="B710" s="46" t="s">
        <v>2934</v>
      </c>
      <c r="C710" s="46" t="s">
        <v>971</v>
      </c>
      <c r="D710" s="46" t="s">
        <v>920</v>
      </c>
      <c r="E710" s="46" t="s">
        <v>3001</v>
      </c>
      <c r="F710" s="46" t="s">
        <v>3002</v>
      </c>
      <c r="G710" s="46" t="s">
        <v>3003</v>
      </c>
    </row>
    <row r="711" spans="1:7" x14ac:dyDescent="0.4">
      <c r="A711" s="46">
        <v>81</v>
      </c>
      <c r="B711" s="46" t="s">
        <v>2934</v>
      </c>
      <c r="C711" s="46" t="s">
        <v>1003</v>
      </c>
      <c r="D711" s="46" t="s">
        <v>920</v>
      </c>
      <c r="E711" s="46" t="s">
        <v>3004</v>
      </c>
      <c r="F711" s="46" t="s">
        <v>3005</v>
      </c>
      <c r="G711" s="46" t="s">
        <v>3006</v>
      </c>
    </row>
    <row r="712" spans="1:7" x14ac:dyDescent="0.4">
      <c r="A712" s="46">
        <v>80</v>
      </c>
      <c r="B712" s="46" t="s">
        <v>2934</v>
      </c>
      <c r="C712" s="46" t="s">
        <v>919</v>
      </c>
      <c r="D712" s="46" t="s">
        <v>908</v>
      </c>
      <c r="E712" s="46" t="s">
        <v>3007</v>
      </c>
      <c r="F712" s="46" t="s">
        <v>3008</v>
      </c>
      <c r="G712" s="46" t="s">
        <v>3009</v>
      </c>
    </row>
    <row r="713" spans="1:7" x14ac:dyDescent="0.4">
      <c r="A713" s="46">
        <v>79</v>
      </c>
      <c r="B713" s="46" t="s">
        <v>2934</v>
      </c>
      <c r="C713" s="46" t="s">
        <v>971</v>
      </c>
      <c r="D713" s="46" t="s">
        <v>920</v>
      </c>
      <c r="E713" s="46" t="s">
        <v>3010</v>
      </c>
      <c r="F713" s="46" t="s">
        <v>3011</v>
      </c>
      <c r="G713" s="46" t="s">
        <v>3012</v>
      </c>
    </row>
    <row r="714" spans="1:7" x14ac:dyDescent="0.4">
      <c r="A714" s="46">
        <v>78</v>
      </c>
      <c r="B714" s="46" t="s">
        <v>2934</v>
      </c>
      <c r="C714" s="46" t="s">
        <v>919</v>
      </c>
      <c r="D714" s="46" t="s">
        <v>920</v>
      </c>
      <c r="E714" s="46" t="s">
        <v>3013</v>
      </c>
      <c r="F714" s="46" t="s">
        <v>3014</v>
      </c>
      <c r="G714" s="46" t="s">
        <v>3015</v>
      </c>
    </row>
    <row r="715" spans="1:7" x14ac:dyDescent="0.4">
      <c r="A715" s="46">
        <v>77</v>
      </c>
      <c r="B715" s="46" t="s">
        <v>2934</v>
      </c>
      <c r="C715" s="46" t="s">
        <v>971</v>
      </c>
      <c r="D715" s="46" t="s">
        <v>920</v>
      </c>
      <c r="E715" s="46" t="s">
        <v>3016</v>
      </c>
      <c r="F715" s="46" t="s">
        <v>3017</v>
      </c>
      <c r="G715" s="46" t="s">
        <v>3018</v>
      </c>
    </row>
    <row r="716" spans="1:7" x14ac:dyDescent="0.4">
      <c r="A716" s="46">
        <v>76</v>
      </c>
      <c r="B716" s="46" t="s">
        <v>2934</v>
      </c>
      <c r="C716" s="46" t="s">
        <v>907</v>
      </c>
      <c r="D716" s="46" t="s">
        <v>908</v>
      </c>
      <c r="E716" s="46" t="s">
        <v>3019</v>
      </c>
      <c r="F716" s="46" t="s">
        <v>3020</v>
      </c>
      <c r="G716" s="46" t="s">
        <v>3021</v>
      </c>
    </row>
    <row r="717" spans="1:7" x14ac:dyDescent="0.4">
      <c r="A717" s="46">
        <v>75</v>
      </c>
      <c r="B717" s="46" t="s">
        <v>2934</v>
      </c>
      <c r="C717" s="46" t="s">
        <v>971</v>
      </c>
      <c r="D717" s="46" t="s">
        <v>920</v>
      </c>
      <c r="E717" s="46" t="s">
        <v>3022</v>
      </c>
      <c r="F717" s="46" t="s">
        <v>3023</v>
      </c>
      <c r="G717" s="46" t="s">
        <v>3024</v>
      </c>
    </row>
    <row r="718" spans="1:7" x14ac:dyDescent="0.4">
      <c r="A718" s="46">
        <v>74</v>
      </c>
      <c r="B718" s="46" t="s">
        <v>2934</v>
      </c>
      <c r="C718" s="46" t="s">
        <v>919</v>
      </c>
      <c r="D718" s="46" t="s">
        <v>920</v>
      </c>
      <c r="E718" s="46" t="s">
        <v>3025</v>
      </c>
      <c r="F718" s="46" t="s">
        <v>3026</v>
      </c>
      <c r="G718" s="46" t="s">
        <v>3027</v>
      </c>
    </row>
    <row r="719" spans="1:7" x14ac:dyDescent="0.4">
      <c r="A719" s="46">
        <v>73</v>
      </c>
      <c r="B719" s="46" t="s">
        <v>2934</v>
      </c>
      <c r="C719" s="46" t="s">
        <v>971</v>
      </c>
      <c r="D719" s="46" t="s">
        <v>920</v>
      </c>
      <c r="E719" s="46" t="s">
        <v>3028</v>
      </c>
      <c r="F719" s="46" t="s">
        <v>3029</v>
      </c>
      <c r="G719" s="46" t="s">
        <v>3030</v>
      </c>
    </row>
    <row r="720" spans="1:7" x14ac:dyDescent="0.4">
      <c r="A720" s="46">
        <v>72</v>
      </c>
      <c r="B720" s="46" t="s">
        <v>2934</v>
      </c>
      <c r="C720" s="46" t="s">
        <v>971</v>
      </c>
      <c r="D720" s="46" t="s">
        <v>920</v>
      </c>
      <c r="E720" s="46" t="s">
        <v>3031</v>
      </c>
      <c r="F720" s="46" t="s">
        <v>3032</v>
      </c>
      <c r="G720" s="46" t="s">
        <v>3033</v>
      </c>
    </row>
    <row r="721" spans="1:7" x14ac:dyDescent="0.4">
      <c r="A721" s="46">
        <v>71</v>
      </c>
      <c r="B721" s="46" t="s">
        <v>2934</v>
      </c>
      <c r="C721" s="46" t="s">
        <v>907</v>
      </c>
      <c r="D721" s="46" t="s">
        <v>920</v>
      </c>
      <c r="E721" s="46" t="s">
        <v>3034</v>
      </c>
      <c r="F721" s="46" t="s">
        <v>3035</v>
      </c>
      <c r="G721" s="46" t="s">
        <v>3036</v>
      </c>
    </row>
    <row r="722" spans="1:7" x14ac:dyDescent="0.4">
      <c r="A722" s="46">
        <v>70</v>
      </c>
      <c r="B722" s="46" t="s">
        <v>2934</v>
      </c>
      <c r="C722" s="46" t="s">
        <v>907</v>
      </c>
      <c r="D722" s="46" t="s">
        <v>908</v>
      </c>
      <c r="E722" s="46" t="s">
        <v>3037</v>
      </c>
      <c r="F722" s="46" t="s">
        <v>3038</v>
      </c>
      <c r="G722" s="46" t="s">
        <v>3039</v>
      </c>
    </row>
    <row r="723" spans="1:7" x14ac:dyDescent="0.4">
      <c r="A723" s="46">
        <v>69</v>
      </c>
      <c r="B723" s="46" t="s">
        <v>2934</v>
      </c>
      <c r="C723" s="46" t="s">
        <v>919</v>
      </c>
      <c r="D723" s="46" t="s">
        <v>920</v>
      </c>
      <c r="E723" s="46" t="s">
        <v>3040</v>
      </c>
      <c r="F723" s="46" t="s">
        <v>3041</v>
      </c>
      <c r="G723" s="46" t="s">
        <v>3042</v>
      </c>
    </row>
    <row r="724" spans="1:7" x14ac:dyDescent="0.4">
      <c r="A724" s="46">
        <v>68</v>
      </c>
      <c r="B724" s="46" t="s">
        <v>2934</v>
      </c>
      <c r="C724" s="46" t="s">
        <v>971</v>
      </c>
      <c r="D724" s="46" t="s">
        <v>920</v>
      </c>
      <c r="E724" s="46" t="s">
        <v>3043</v>
      </c>
      <c r="F724" s="46" t="s">
        <v>3044</v>
      </c>
      <c r="G724" s="46" t="s">
        <v>3045</v>
      </c>
    </row>
    <row r="725" spans="1:7" x14ac:dyDescent="0.4">
      <c r="A725" s="46">
        <v>67</v>
      </c>
      <c r="B725" s="46" t="s">
        <v>2934</v>
      </c>
      <c r="C725" s="46" t="s">
        <v>919</v>
      </c>
      <c r="D725" s="46" t="s">
        <v>920</v>
      </c>
      <c r="E725" s="46" t="s">
        <v>3046</v>
      </c>
      <c r="F725" s="46" t="s">
        <v>3047</v>
      </c>
      <c r="G725" s="46" t="s">
        <v>3048</v>
      </c>
    </row>
    <row r="726" spans="1:7" x14ac:dyDescent="0.4">
      <c r="A726" s="46">
        <v>66</v>
      </c>
      <c r="B726" s="46" t="s">
        <v>2934</v>
      </c>
      <c r="C726" s="46" t="s">
        <v>971</v>
      </c>
      <c r="D726" s="46" t="s">
        <v>920</v>
      </c>
      <c r="E726" s="46" t="s">
        <v>3049</v>
      </c>
      <c r="F726" s="46" t="s">
        <v>3050</v>
      </c>
      <c r="G726" s="46" t="s">
        <v>3051</v>
      </c>
    </row>
    <row r="727" spans="1:7" x14ac:dyDescent="0.4">
      <c r="A727" s="46">
        <v>65</v>
      </c>
      <c r="B727" s="46" t="s">
        <v>2934</v>
      </c>
      <c r="C727" s="46" t="s">
        <v>1003</v>
      </c>
      <c r="D727" s="46" t="s">
        <v>920</v>
      </c>
      <c r="E727" s="46" t="s">
        <v>3052</v>
      </c>
      <c r="F727" s="46" t="s">
        <v>3053</v>
      </c>
      <c r="G727" s="46" t="s">
        <v>3054</v>
      </c>
    </row>
    <row r="728" spans="1:7" x14ac:dyDescent="0.4">
      <c r="A728" s="46">
        <v>64</v>
      </c>
      <c r="B728" s="46" t="s">
        <v>2934</v>
      </c>
      <c r="C728" s="46" t="s">
        <v>919</v>
      </c>
      <c r="D728" s="46" t="s">
        <v>920</v>
      </c>
      <c r="E728" s="46" t="s">
        <v>3055</v>
      </c>
      <c r="F728" s="46" t="s">
        <v>3056</v>
      </c>
      <c r="G728" s="46" t="s">
        <v>3057</v>
      </c>
    </row>
    <row r="729" spans="1:7" x14ac:dyDescent="0.4">
      <c r="A729" s="46">
        <v>63</v>
      </c>
      <c r="B729" s="46" t="s">
        <v>2934</v>
      </c>
      <c r="C729" s="46" t="s">
        <v>971</v>
      </c>
      <c r="D729" s="46" t="s">
        <v>920</v>
      </c>
      <c r="E729" s="46" t="s">
        <v>3058</v>
      </c>
      <c r="F729" s="46" t="s">
        <v>3059</v>
      </c>
      <c r="G729" s="46" t="s">
        <v>3060</v>
      </c>
    </row>
    <row r="730" spans="1:7" x14ac:dyDescent="0.4">
      <c r="A730" s="46">
        <v>62</v>
      </c>
      <c r="B730" s="46" t="s">
        <v>2934</v>
      </c>
      <c r="C730" s="46" t="s">
        <v>971</v>
      </c>
      <c r="D730" s="46" t="s">
        <v>920</v>
      </c>
      <c r="E730" s="46" t="s">
        <v>3061</v>
      </c>
      <c r="F730" s="46" t="s">
        <v>3062</v>
      </c>
      <c r="G730" s="46" t="s">
        <v>3063</v>
      </c>
    </row>
    <row r="731" spans="1:7" x14ac:dyDescent="0.4">
      <c r="A731" s="46">
        <v>61</v>
      </c>
      <c r="B731" s="46" t="s">
        <v>2934</v>
      </c>
      <c r="C731" s="46" t="s">
        <v>971</v>
      </c>
      <c r="D731" s="46" t="s">
        <v>920</v>
      </c>
      <c r="E731" s="46" t="s">
        <v>3064</v>
      </c>
      <c r="F731" s="46" t="s">
        <v>3065</v>
      </c>
      <c r="G731" s="46" t="s">
        <v>3066</v>
      </c>
    </row>
    <row r="732" spans="1:7" x14ac:dyDescent="0.4">
      <c r="A732" s="46">
        <v>60</v>
      </c>
      <c r="B732" s="46" t="s">
        <v>2934</v>
      </c>
      <c r="C732" s="46" t="s">
        <v>907</v>
      </c>
      <c r="D732" s="46" t="s">
        <v>920</v>
      </c>
      <c r="E732" s="46" t="s">
        <v>3067</v>
      </c>
      <c r="F732" s="46" t="s">
        <v>3068</v>
      </c>
      <c r="G732" s="46" t="s">
        <v>3069</v>
      </c>
    </row>
    <row r="733" spans="1:7" x14ac:dyDescent="0.4">
      <c r="A733" s="46">
        <v>59</v>
      </c>
      <c r="B733" s="46" t="s">
        <v>2934</v>
      </c>
      <c r="C733" s="46" t="s">
        <v>919</v>
      </c>
      <c r="D733" s="46" t="s">
        <v>920</v>
      </c>
      <c r="E733" s="46" t="s">
        <v>3070</v>
      </c>
      <c r="F733" s="46" t="s">
        <v>3068</v>
      </c>
      <c r="G733" s="46" t="s">
        <v>3069</v>
      </c>
    </row>
    <row r="734" spans="1:7" x14ac:dyDescent="0.4">
      <c r="A734" s="46">
        <v>58</v>
      </c>
      <c r="B734" s="46" t="s">
        <v>2934</v>
      </c>
      <c r="C734" s="46" t="s">
        <v>912</v>
      </c>
      <c r="D734" s="46" t="s">
        <v>908</v>
      </c>
      <c r="E734" s="46" t="s">
        <v>3071</v>
      </c>
      <c r="F734" s="46" t="s">
        <v>3072</v>
      </c>
      <c r="G734" s="46" t="s">
        <v>3073</v>
      </c>
    </row>
    <row r="735" spans="1:7" x14ac:dyDescent="0.4">
      <c r="A735" s="46">
        <v>57</v>
      </c>
      <c r="B735" s="46" t="s">
        <v>2934</v>
      </c>
      <c r="C735" s="46" t="s">
        <v>907</v>
      </c>
      <c r="D735" s="46" t="s">
        <v>908</v>
      </c>
      <c r="E735" s="46" t="s">
        <v>3074</v>
      </c>
      <c r="F735" s="46" t="s">
        <v>3075</v>
      </c>
      <c r="G735" s="46" t="s">
        <v>3076</v>
      </c>
    </row>
    <row r="736" spans="1:7" x14ac:dyDescent="0.4">
      <c r="A736" s="46">
        <v>56</v>
      </c>
      <c r="B736" s="46" t="s">
        <v>2934</v>
      </c>
      <c r="C736" s="46" t="s">
        <v>919</v>
      </c>
      <c r="D736" s="46" t="s">
        <v>908</v>
      </c>
      <c r="E736" s="46" t="s">
        <v>3077</v>
      </c>
      <c r="F736" s="46" t="s">
        <v>3075</v>
      </c>
      <c r="G736" s="46" t="s">
        <v>3078</v>
      </c>
    </row>
    <row r="737" spans="1:7" x14ac:dyDescent="0.4">
      <c r="A737" s="46">
        <v>55</v>
      </c>
      <c r="B737" s="46" t="s">
        <v>2934</v>
      </c>
      <c r="C737" s="46" t="s">
        <v>971</v>
      </c>
      <c r="D737" s="46" t="s">
        <v>920</v>
      </c>
      <c r="E737" s="46" t="s">
        <v>3079</v>
      </c>
      <c r="F737" s="46" t="s">
        <v>3080</v>
      </c>
      <c r="G737" s="46" t="s">
        <v>3081</v>
      </c>
    </row>
    <row r="738" spans="1:7" x14ac:dyDescent="0.4">
      <c r="A738" s="46">
        <v>54</v>
      </c>
      <c r="B738" s="46" t="s">
        <v>2934</v>
      </c>
      <c r="C738" s="46" t="s">
        <v>971</v>
      </c>
      <c r="D738" s="46" t="s">
        <v>920</v>
      </c>
      <c r="E738" s="46" t="s">
        <v>3082</v>
      </c>
      <c r="F738" s="46" t="s">
        <v>3083</v>
      </c>
      <c r="G738" s="46" t="s">
        <v>3084</v>
      </c>
    </row>
    <row r="739" spans="1:7" x14ac:dyDescent="0.4">
      <c r="A739" s="46">
        <v>53</v>
      </c>
      <c r="B739" s="46" t="s">
        <v>2934</v>
      </c>
      <c r="C739" s="46" t="s">
        <v>971</v>
      </c>
      <c r="D739" s="46" t="s">
        <v>920</v>
      </c>
      <c r="E739" s="46" t="s">
        <v>3085</v>
      </c>
      <c r="F739" s="46" t="s">
        <v>3086</v>
      </c>
      <c r="G739" s="46" t="s">
        <v>3087</v>
      </c>
    </row>
    <row r="740" spans="1:7" x14ac:dyDescent="0.4">
      <c r="A740" s="46">
        <v>52</v>
      </c>
      <c r="B740" s="46" t="s">
        <v>2934</v>
      </c>
      <c r="C740" s="46" t="s">
        <v>907</v>
      </c>
      <c r="D740" s="46" t="s">
        <v>908</v>
      </c>
      <c r="E740" s="46" t="s">
        <v>3088</v>
      </c>
      <c r="F740" s="46" t="s">
        <v>3089</v>
      </c>
      <c r="G740" s="46" t="s">
        <v>3090</v>
      </c>
    </row>
    <row r="741" spans="1:7" x14ac:dyDescent="0.4">
      <c r="A741" s="46">
        <v>51</v>
      </c>
      <c r="B741" s="46" t="s">
        <v>2934</v>
      </c>
      <c r="C741" s="46" t="s">
        <v>907</v>
      </c>
      <c r="D741" s="46" t="s">
        <v>920</v>
      </c>
      <c r="E741" s="46" t="s">
        <v>3091</v>
      </c>
      <c r="F741" s="46" t="s">
        <v>3092</v>
      </c>
      <c r="G741" s="46" t="s">
        <v>3093</v>
      </c>
    </row>
    <row r="742" spans="1:7" x14ac:dyDescent="0.4">
      <c r="A742" s="46">
        <v>50</v>
      </c>
      <c r="B742" s="46" t="s">
        <v>2934</v>
      </c>
      <c r="C742" s="46" t="s">
        <v>919</v>
      </c>
      <c r="D742" s="46" t="s">
        <v>908</v>
      </c>
      <c r="E742" s="46" t="s">
        <v>3094</v>
      </c>
      <c r="F742" s="46" t="s">
        <v>3095</v>
      </c>
      <c r="G742" s="46" t="s">
        <v>3096</v>
      </c>
    </row>
    <row r="743" spans="1:7" x14ac:dyDescent="0.4">
      <c r="A743" s="46">
        <v>49</v>
      </c>
      <c r="B743" s="46" t="s">
        <v>2934</v>
      </c>
      <c r="C743" s="46" t="s">
        <v>971</v>
      </c>
      <c r="D743" s="46" t="s">
        <v>920</v>
      </c>
      <c r="E743" s="46" t="s">
        <v>3097</v>
      </c>
      <c r="F743" s="46" t="s">
        <v>3098</v>
      </c>
      <c r="G743" s="46" t="s">
        <v>3099</v>
      </c>
    </row>
    <row r="744" spans="1:7" x14ac:dyDescent="0.4">
      <c r="A744" s="46">
        <v>48</v>
      </c>
      <c r="B744" s="46" t="s">
        <v>3100</v>
      </c>
      <c r="C744" s="46" t="s">
        <v>919</v>
      </c>
      <c r="D744" s="46" t="s">
        <v>920</v>
      </c>
      <c r="E744" s="46" t="s">
        <v>3101</v>
      </c>
      <c r="F744" s="46" t="s">
        <v>3102</v>
      </c>
      <c r="G744" s="46" t="s">
        <v>3103</v>
      </c>
    </row>
    <row r="745" spans="1:7" x14ac:dyDescent="0.4">
      <c r="A745" s="46">
        <v>47</v>
      </c>
      <c r="B745" s="46" t="s">
        <v>3100</v>
      </c>
      <c r="C745" s="46" t="s">
        <v>971</v>
      </c>
      <c r="D745" s="46" t="s">
        <v>920</v>
      </c>
      <c r="E745" s="46" t="s">
        <v>3104</v>
      </c>
      <c r="F745" s="46" t="s">
        <v>3105</v>
      </c>
      <c r="G745" s="46" t="s">
        <v>3106</v>
      </c>
    </row>
    <row r="746" spans="1:7" x14ac:dyDescent="0.4">
      <c r="A746" s="46">
        <v>46</v>
      </c>
      <c r="B746" s="46" t="s">
        <v>3100</v>
      </c>
      <c r="C746" s="46" t="s">
        <v>907</v>
      </c>
      <c r="D746" s="46" t="s">
        <v>920</v>
      </c>
      <c r="E746" s="46" t="s">
        <v>3107</v>
      </c>
      <c r="F746" s="46" t="s">
        <v>3108</v>
      </c>
      <c r="G746" s="46" t="s">
        <v>3109</v>
      </c>
    </row>
    <row r="747" spans="1:7" x14ac:dyDescent="0.4">
      <c r="A747" s="46">
        <v>45</v>
      </c>
      <c r="B747" s="46" t="s">
        <v>3100</v>
      </c>
      <c r="C747" s="46" t="s">
        <v>919</v>
      </c>
      <c r="D747" s="46" t="s">
        <v>920</v>
      </c>
      <c r="E747" s="46" t="s">
        <v>3110</v>
      </c>
      <c r="F747" s="46" t="s">
        <v>3111</v>
      </c>
      <c r="G747" s="46" t="s">
        <v>3112</v>
      </c>
    </row>
    <row r="748" spans="1:7" x14ac:dyDescent="0.4">
      <c r="A748" s="46">
        <v>44</v>
      </c>
      <c r="B748" s="46" t="s">
        <v>3100</v>
      </c>
      <c r="C748" s="46" t="s">
        <v>971</v>
      </c>
      <c r="D748" s="46" t="s">
        <v>920</v>
      </c>
      <c r="E748" s="46" t="s">
        <v>3113</v>
      </c>
      <c r="F748" s="46" t="s">
        <v>3114</v>
      </c>
      <c r="G748" s="46" t="s">
        <v>3115</v>
      </c>
    </row>
    <row r="749" spans="1:7" x14ac:dyDescent="0.4">
      <c r="A749" s="46">
        <v>43</v>
      </c>
      <c r="B749" s="46" t="s">
        <v>3100</v>
      </c>
      <c r="C749" s="46" t="s">
        <v>919</v>
      </c>
      <c r="D749" s="46" t="s">
        <v>920</v>
      </c>
      <c r="E749" s="46" t="s">
        <v>3116</v>
      </c>
      <c r="F749" s="46" t="s">
        <v>3117</v>
      </c>
      <c r="G749" s="46" t="s">
        <v>3118</v>
      </c>
    </row>
    <row r="750" spans="1:7" x14ac:dyDescent="0.4">
      <c r="A750" s="46">
        <v>42</v>
      </c>
      <c r="B750" s="46" t="s">
        <v>3100</v>
      </c>
      <c r="C750" s="46" t="s">
        <v>971</v>
      </c>
      <c r="D750" s="46" t="s">
        <v>920</v>
      </c>
      <c r="E750" s="46" t="s">
        <v>3119</v>
      </c>
      <c r="F750" s="46" t="s">
        <v>3120</v>
      </c>
      <c r="G750" s="46" t="s">
        <v>3121</v>
      </c>
    </row>
    <row r="751" spans="1:7" x14ac:dyDescent="0.4">
      <c r="A751" s="46">
        <v>41</v>
      </c>
      <c r="B751" s="46" t="s">
        <v>3100</v>
      </c>
      <c r="C751" s="46" t="s">
        <v>919</v>
      </c>
      <c r="D751" s="46" t="s">
        <v>920</v>
      </c>
      <c r="E751" s="46" t="s">
        <v>3122</v>
      </c>
      <c r="F751" s="46" t="s">
        <v>3123</v>
      </c>
      <c r="G751" s="46" t="s">
        <v>3124</v>
      </c>
    </row>
    <row r="752" spans="1:7" x14ac:dyDescent="0.4">
      <c r="A752" s="46">
        <v>40</v>
      </c>
      <c r="B752" s="46" t="s">
        <v>3100</v>
      </c>
      <c r="C752" s="46" t="s">
        <v>971</v>
      </c>
      <c r="D752" s="46" t="s">
        <v>920</v>
      </c>
      <c r="E752" s="46" t="s">
        <v>3125</v>
      </c>
      <c r="F752" s="46" t="s">
        <v>3126</v>
      </c>
      <c r="G752" s="46" t="s">
        <v>3127</v>
      </c>
    </row>
    <row r="753" spans="1:7" x14ac:dyDescent="0.4">
      <c r="A753" s="46">
        <v>39</v>
      </c>
      <c r="B753" s="46" t="s">
        <v>3100</v>
      </c>
      <c r="C753" s="46" t="s">
        <v>971</v>
      </c>
      <c r="D753" s="46" t="s">
        <v>920</v>
      </c>
      <c r="E753" s="46" t="s">
        <v>3128</v>
      </c>
      <c r="F753" s="46" t="s">
        <v>3129</v>
      </c>
      <c r="G753" s="46" t="s">
        <v>3130</v>
      </c>
    </row>
    <row r="754" spans="1:7" x14ac:dyDescent="0.4">
      <c r="A754" s="46">
        <v>38</v>
      </c>
      <c r="B754" s="46" t="s">
        <v>3100</v>
      </c>
      <c r="C754" s="46" t="s">
        <v>907</v>
      </c>
      <c r="D754" s="46" t="s">
        <v>920</v>
      </c>
      <c r="E754" s="46" t="s">
        <v>3131</v>
      </c>
      <c r="F754" s="46" t="s">
        <v>3132</v>
      </c>
      <c r="G754" s="46" t="s">
        <v>3133</v>
      </c>
    </row>
    <row r="755" spans="1:7" x14ac:dyDescent="0.4">
      <c r="A755" s="46">
        <v>37</v>
      </c>
      <c r="B755" s="46" t="s">
        <v>3100</v>
      </c>
      <c r="C755" s="46" t="s">
        <v>919</v>
      </c>
      <c r="D755" s="46" t="s">
        <v>920</v>
      </c>
      <c r="E755" s="46" t="s">
        <v>3134</v>
      </c>
      <c r="F755" s="46" t="s">
        <v>3132</v>
      </c>
      <c r="G755" s="46" t="s">
        <v>3133</v>
      </c>
    </row>
    <row r="756" spans="1:7" x14ac:dyDescent="0.4">
      <c r="A756" s="46">
        <v>36</v>
      </c>
      <c r="B756" s="46" t="s">
        <v>3100</v>
      </c>
      <c r="C756" s="46" t="s">
        <v>971</v>
      </c>
      <c r="D756" s="46" t="s">
        <v>920</v>
      </c>
      <c r="E756" s="46" t="s">
        <v>3135</v>
      </c>
      <c r="F756" s="46" t="s">
        <v>3132</v>
      </c>
      <c r="G756" s="46" t="s">
        <v>3133</v>
      </c>
    </row>
    <row r="757" spans="1:7" x14ac:dyDescent="0.4">
      <c r="A757" s="46">
        <v>35</v>
      </c>
      <c r="B757" s="46" t="s">
        <v>3100</v>
      </c>
      <c r="C757" s="46" t="s">
        <v>971</v>
      </c>
      <c r="D757" s="46" t="s">
        <v>920</v>
      </c>
      <c r="E757" s="46" t="s">
        <v>3136</v>
      </c>
      <c r="F757" s="46" t="s">
        <v>3137</v>
      </c>
      <c r="G757" s="46" t="s">
        <v>3138</v>
      </c>
    </row>
    <row r="758" spans="1:7" x14ac:dyDescent="0.4">
      <c r="A758" s="46">
        <v>34</v>
      </c>
      <c r="B758" s="46" t="s">
        <v>3100</v>
      </c>
      <c r="C758" s="46" t="s">
        <v>971</v>
      </c>
      <c r="D758" s="46" t="s">
        <v>920</v>
      </c>
      <c r="E758" s="46" t="s">
        <v>3139</v>
      </c>
      <c r="F758" s="46" t="s">
        <v>3140</v>
      </c>
      <c r="G758" s="46" t="s">
        <v>3141</v>
      </c>
    </row>
    <row r="759" spans="1:7" x14ac:dyDescent="0.4">
      <c r="A759" s="46">
        <v>33</v>
      </c>
      <c r="B759" s="46" t="s">
        <v>3100</v>
      </c>
      <c r="C759" s="46" t="s">
        <v>919</v>
      </c>
      <c r="D759" s="46" t="s">
        <v>920</v>
      </c>
      <c r="E759" s="46" t="s">
        <v>3142</v>
      </c>
      <c r="F759" s="46" t="s">
        <v>3129</v>
      </c>
      <c r="G759" s="46" t="s">
        <v>3130</v>
      </c>
    </row>
    <row r="760" spans="1:7" x14ac:dyDescent="0.4">
      <c r="A760" s="46">
        <v>32</v>
      </c>
      <c r="B760" s="46" t="s">
        <v>3100</v>
      </c>
      <c r="C760" s="46" t="s">
        <v>971</v>
      </c>
      <c r="D760" s="46" t="s">
        <v>920</v>
      </c>
      <c r="E760" s="46" t="s">
        <v>3143</v>
      </c>
      <c r="F760" s="46" t="s">
        <v>3144</v>
      </c>
      <c r="G760" s="46" t="s">
        <v>3145</v>
      </c>
    </row>
    <row r="761" spans="1:7" x14ac:dyDescent="0.4">
      <c r="A761" s="46">
        <v>31</v>
      </c>
      <c r="B761" s="46" t="s">
        <v>3100</v>
      </c>
      <c r="C761" s="46" t="s">
        <v>971</v>
      </c>
      <c r="D761" s="46" t="s">
        <v>920</v>
      </c>
      <c r="E761" s="46" t="s">
        <v>3146</v>
      </c>
      <c r="F761" s="46" t="s">
        <v>3147</v>
      </c>
      <c r="G761" s="46" t="s">
        <v>3148</v>
      </c>
    </row>
    <row r="762" spans="1:7" x14ac:dyDescent="0.4">
      <c r="A762" s="46">
        <v>30</v>
      </c>
      <c r="B762" s="46" t="s">
        <v>3100</v>
      </c>
      <c r="C762" s="46" t="s">
        <v>919</v>
      </c>
      <c r="D762" s="46" t="s">
        <v>920</v>
      </c>
      <c r="E762" s="46" t="s">
        <v>3149</v>
      </c>
      <c r="F762" s="46" t="s">
        <v>3150</v>
      </c>
      <c r="G762" s="46" t="s">
        <v>3151</v>
      </c>
    </row>
    <row r="763" spans="1:7" x14ac:dyDescent="0.4">
      <c r="A763" s="46">
        <v>29</v>
      </c>
      <c r="B763" s="46" t="s">
        <v>3100</v>
      </c>
      <c r="C763" s="46" t="s">
        <v>971</v>
      </c>
      <c r="D763" s="46" t="s">
        <v>920</v>
      </c>
      <c r="E763" s="46" t="s">
        <v>3152</v>
      </c>
      <c r="F763" s="46" t="s">
        <v>3153</v>
      </c>
      <c r="G763" s="46" t="s">
        <v>3154</v>
      </c>
    </row>
    <row r="764" spans="1:7" x14ac:dyDescent="0.4">
      <c r="A764" s="46">
        <v>28</v>
      </c>
      <c r="B764" s="46" t="s">
        <v>3100</v>
      </c>
      <c r="C764" s="46" t="s">
        <v>919</v>
      </c>
      <c r="D764" s="46" t="s">
        <v>920</v>
      </c>
      <c r="E764" s="46" t="s">
        <v>3155</v>
      </c>
      <c r="F764" s="46" t="s">
        <v>3156</v>
      </c>
      <c r="G764" s="46" t="s">
        <v>3157</v>
      </c>
    </row>
    <row r="765" spans="1:7" x14ac:dyDescent="0.4">
      <c r="A765" s="46">
        <v>27</v>
      </c>
      <c r="B765" s="46" t="s">
        <v>3100</v>
      </c>
      <c r="C765" s="46" t="s">
        <v>1003</v>
      </c>
      <c r="D765" s="46" t="s">
        <v>920</v>
      </c>
      <c r="E765" s="46" t="s">
        <v>3158</v>
      </c>
      <c r="F765" s="46" t="s">
        <v>3159</v>
      </c>
      <c r="G765" s="46" t="s">
        <v>3160</v>
      </c>
    </row>
    <row r="766" spans="1:7" x14ac:dyDescent="0.4">
      <c r="A766" s="46">
        <v>26</v>
      </c>
      <c r="B766" s="46" t="s">
        <v>3100</v>
      </c>
      <c r="C766" s="46" t="s">
        <v>919</v>
      </c>
      <c r="D766" s="46" t="s">
        <v>920</v>
      </c>
      <c r="E766" s="46" t="s">
        <v>3161</v>
      </c>
      <c r="F766" s="46" t="s">
        <v>3162</v>
      </c>
      <c r="G766" s="46" t="s">
        <v>3163</v>
      </c>
    </row>
    <row r="767" spans="1:7" x14ac:dyDescent="0.4">
      <c r="A767" s="46">
        <v>25</v>
      </c>
      <c r="B767" s="46" t="s">
        <v>3100</v>
      </c>
      <c r="C767" s="46" t="s">
        <v>907</v>
      </c>
      <c r="D767" s="46" t="s">
        <v>920</v>
      </c>
      <c r="E767" s="46" t="s">
        <v>3164</v>
      </c>
      <c r="F767" s="46" t="s">
        <v>3165</v>
      </c>
      <c r="G767" s="46" t="s">
        <v>3166</v>
      </c>
    </row>
    <row r="768" spans="1:7" x14ac:dyDescent="0.4">
      <c r="A768" s="46">
        <v>24</v>
      </c>
      <c r="B768" s="46" t="s">
        <v>3100</v>
      </c>
      <c r="C768" s="46" t="s">
        <v>971</v>
      </c>
      <c r="D768" s="46" t="s">
        <v>920</v>
      </c>
      <c r="E768" s="46" t="s">
        <v>3167</v>
      </c>
      <c r="F768" s="46" t="s">
        <v>3168</v>
      </c>
      <c r="G768" s="46" t="s">
        <v>3169</v>
      </c>
    </row>
    <row r="769" spans="1:7" x14ac:dyDescent="0.4">
      <c r="A769" s="46">
        <v>23</v>
      </c>
      <c r="B769" s="46" t="s">
        <v>3100</v>
      </c>
      <c r="C769" s="46" t="s">
        <v>919</v>
      </c>
      <c r="D769" s="46" t="s">
        <v>920</v>
      </c>
      <c r="E769" s="46" t="s">
        <v>3170</v>
      </c>
      <c r="F769" s="46" t="s">
        <v>3171</v>
      </c>
      <c r="G769" s="46" t="s">
        <v>3172</v>
      </c>
    </row>
    <row r="770" spans="1:7" x14ac:dyDescent="0.4">
      <c r="A770" s="46">
        <v>22</v>
      </c>
      <c r="B770" s="46" t="s">
        <v>3100</v>
      </c>
      <c r="C770" s="46" t="s">
        <v>971</v>
      </c>
      <c r="D770" s="46" t="s">
        <v>920</v>
      </c>
      <c r="E770" s="46" t="s">
        <v>3173</v>
      </c>
      <c r="F770" s="46" t="s">
        <v>3174</v>
      </c>
      <c r="G770" s="46" t="s">
        <v>3175</v>
      </c>
    </row>
    <row r="771" spans="1:7" x14ac:dyDescent="0.4">
      <c r="A771" s="46">
        <v>21</v>
      </c>
      <c r="B771" s="46" t="s">
        <v>3100</v>
      </c>
      <c r="C771" s="46" t="s">
        <v>907</v>
      </c>
      <c r="D771" s="46" t="s">
        <v>920</v>
      </c>
      <c r="E771" s="46" t="s">
        <v>3176</v>
      </c>
      <c r="F771" s="46" t="s">
        <v>3177</v>
      </c>
      <c r="G771" s="46" t="s">
        <v>3178</v>
      </c>
    </row>
    <row r="772" spans="1:7" x14ac:dyDescent="0.4">
      <c r="A772" s="46">
        <v>20</v>
      </c>
      <c r="B772" s="46" t="s">
        <v>3100</v>
      </c>
      <c r="C772" s="46" t="s">
        <v>907</v>
      </c>
      <c r="D772" s="46" t="s">
        <v>908</v>
      </c>
      <c r="E772" s="46" t="s">
        <v>3179</v>
      </c>
      <c r="F772" s="46" t="s">
        <v>3180</v>
      </c>
      <c r="G772" s="46" t="s">
        <v>3181</v>
      </c>
    </row>
    <row r="773" spans="1:7" x14ac:dyDescent="0.4">
      <c r="A773" s="46">
        <v>19</v>
      </c>
      <c r="B773" s="46" t="s">
        <v>3182</v>
      </c>
      <c r="C773" s="46" t="s">
        <v>971</v>
      </c>
      <c r="D773" s="46" t="s">
        <v>920</v>
      </c>
      <c r="E773" s="46" t="s">
        <v>3183</v>
      </c>
      <c r="F773" s="46" t="s">
        <v>3184</v>
      </c>
      <c r="G773" s="46" t="s">
        <v>3185</v>
      </c>
    </row>
    <row r="774" spans="1:7" x14ac:dyDescent="0.4">
      <c r="A774" s="46">
        <v>18</v>
      </c>
      <c r="B774" s="46" t="s">
        <v>3182</v>
      </c>
      <c r="C774" s="46" t="s">
        <v>971</v>
      </c>
      <c r="D774" s="46" t="s">
        <v>920</v>
      </c>
      <c r="E774" s="46" t="s">
        <v>3186</v>
      </c>
      <c r="F774" s="46" t="s">
        <v>3187</v>
      </c>
      <c r="G774" s="46" t="s">
        <v>3188</v>
      </c>
    </row>
    <row r="775" spans="1:7" x14ac:dyDescent="0.4">
      <c r="A775" s="46">
        <v>17</v>
      </c>
      <c r="B775" s="46" t="s">
        <v>3182</v>
      </c>
      <c r="C775" s="46" t="s">
        <v>907</v>
      </c>
      <c r="D775" s="46" t="s">
        <v>920</v>
      </c>
      <c r="E775" s="46" t="s">
        <v>3189</v>
      </c>
      <c r="F775" s="46" t="s">
        <v>3190</v>
      </c>
      <c r="G775" s="46" t="s">
        <v>3191</v>
      </c>
    </row>
    <row r="776" spans="1:7" x14ac:dyDescent="0.4">
      <c r="A776" s="46">
        <v>16</v>
      </c>
      <c r="B776" s="46" t="s">
        <v>3182</v>
      </c>
      <c r="C776" s="46" t="s">
        <v>1003</v>
      </c>
      <c r="D776" s="46" t="s">
        <v>920</v>
      </c>
      <c r="E776" s="46" t="s">
        <v>3192</v>
      </c>
      <c r="F776" s="46" t="s">
        <v>3193</v>
      </c>
      <c r="G776" s="46" t="s">
        <v>3194</v>
      </c>
    </row>
    <row r="777" spans="1:7" x14ac:dyDescent="0.4">
      <c r="A777" s="46">
        <v>15</v>
      </c>
      <c r="B777" s="46" t="s">
        <v>3182</v>
      </c>
      <c r="C777" s="46" t="s">
        <v>971</v>
      </c>
      <c r="D777" s="46" t="s">
        <v>920</v>
      </c>
      <c r="E777" s="46" t="s">
        <v>3195</v>
      </c>
      <c r="F777" s="46" t="s">
        <v>3196</v>
      </c>
      <c r="G777" s="46" t="s">
        <v>3197</v>
      </c>
    </row>
    <row r="778" spans="1:7" x14ac:dyDescent="0.4">
      <c r="A778" s="46">
        <v>14</v>
      </c>
      <c r="B778" s="46" t="s">
        <v>3182</v>
      </c>
      <c r="C778" s="46" t="s">
        <v>919</v>
      </c>
      <c r="D778" s="46" t="s">
        <v>920</v>
      </c>
      <c r="E778" s="46" t="s">
        <v>3198</v>
      </c>
      <c r="F778" s="46" t="s">
        <v>3199</v>
      </c>
      <c r="G778" s="46" t="s">
        <v>3200</v>
      </c>
    </row>
    <row r="779" spans="1:7" x14ac:dyDescent="0.4">
      <c r="A779" s="46">
        <v>13</v>
      </c>
      <c r="B779" s="46" t="s">
        <v>3182</v>
      </c>
      <c r="C779" s="46" t="s">
        <v>971</v>
      </c>
      <c r="D779" s="46" t="s">
        <v>920</v>
      </c>
      <c r="E779" s="46" t="s">
        <v>3201</v>
      </c>
      <c r="F779" s="46" t="s">
        <v>3202</v>
      </c>
      <c r="G779" s="46" t="s">
        <v>3203</v>
      </c>
    </row>
    <row r="780" spans="1:7" x14ac:dyDescent="0.4">
      <c r="A780" s="46">
        <v>12</v>
      </c>
      <c r="B780" s="46" t="s">
        <v>3182</v>
      </c>
      <c r="C780" s="46" t="s">
        <v>971</v>
      </c>
      <c r="D780" s="46" t="s">
        <v>920</v>
      </c>
      <c r="E780" s="46" t="s">
        <v>3204</v>
      </c>
      <c r="F780" s="46" t="s">
        <v>3205</v>
      </c>
      <c r="G780" s="46" t="s">
        <v>3206</v>
      </c>
    </row>
    <row r="781" spans="1:7" x14ac:dyDescent="0.4">
      <c r="A781" s="46">
        <v>11</v>
      </c>
      <c r="B781" s="46" t="s">
        <v>3182</v>
      </c>
      <c r="C781" s="46" t="s">
        <v>919</v>
      </c>
      <c r="D781" s="46" t="s">
        <v>920</v>
      </c>
      <c r="E781" s="46" t="s">
        <v>3207</v>
      </c>
      <c r="F781" s="46" t="s">
        <v>3208</v>
      </c>
      <c r="G781" s="46" t="s">
        <v>3209</v>
      </c>
    </row>
    <row r="782" spans="1:7" x14ac:dyDescent="0.4">
      <c r="A782" s="46">
        <v>10</v>
      </c>
      <c r="B782" s="46" t="s">
        <v>3182</v>
      </c>
      <c r="C782" s="46" t="s">
        <v>971</v>
      </c>
      <c r="D782" s="46" t="s">
        <v>920</v>
      </c>
      <c r="E782" s="46" t="s">
        <v>3210</v>
      </c>
      <c r="F782" s="46" t="s">
        <v>3208</v>
      </c>
      <c r="G782" s="46" t="s">
        <v>3211</v>
      </c>
    </row>
    <row r="783" spans="1:7" x14ac:dyDescent="0.4">
      <c r="A783" s="46">
        <v>9</v>
      </c>
      <c r="B783" s="46" t="s">
        <v>3182</v>
      </c>
      <c r="C783" s="46" t="s">
        <v>907</v>
      </c>
      <c r="D783" s="46" t="s">
        <v>920</v>
      </c>
      <c r="E783" s="46" t="s">
        <v>3212</v>
      </c>
      <c r="F783" s="46" t="s">
        <v>3213</v>
      </c>
      <c r="G783" s="46" t="s">
        <v>3214</v>
      </c>
    </row>
    <row r="784" spans="1:7" x14ac:dyDescent="0.4">
      <c r="A784" s="46">
        <v>8</v>
      </c>
      <c r="B784" s="46" t="s">
        <v>3182</v>
      </c>
      <c r="C784" s="46" t="s">
        <v>919</v>
      </c>
      <c r="D784" s="46" t="s">
        <v>920</v>
      </c>
      <c r="E784" s="46" t="s">
        <v>3215</v>
      </c>
      <c r="F784" s="46" t="s">
        <v>3213</v>
      </c>
      <c r="G784" s="46" t="s">
        <v>3214</v>
      </c>
    </row>
    <row r="785" spans="1:7" x14ac:dyDescent="0.4">
      <c r="A785" s="46">
        <v>7</v>
      </c>
      <c r="B785" s="46" t="s">
        <v>3182</v>
      </c>
      <c r="C785" s="46" t="s">
        <v>971</v>
      </c>
      <c r="D785" s="46" t="s">
        <v>920</v>
      </c>
      <c r="E785" s="46" t="s">
        <v>3216</v>
      </c>
      <c r="F785" s="46" t="s">
        <v>3217</v>
      </c>
      <c r="G785" s="46" t="s">
        <v>3218</v>
      </c>
    </row>
    <row r="786" spans="1:7" x14ac:dyDescent="0.4">
      <c r="A786" s="46">
        <v>6</v>
      </c>
      <c r="B786" s="46" t="s">
        <v>3182</v>
      </c>
      <c r="C786" s="46" t="s">
        <v>907</v>
      </c>
      <c r="D786" s="46" t="s">
        <v>920</v>
      </c>
      <c r="E786" s="46" t="s">
        <v>3219</v>
      </c>
      <c r="F786" s="46" t="s">
        <v>3220</v>
      </c>
      <c r="G786" s="46" t="s">
        <v>3221</v>
      </c>
    </row>
    <row r="787" spans="1:7" x14ac:dyDescent="0.4">
      <c r="A787" s="46">
        <v>5</v>
      </c>
      <c r="B787" s="46" t="s">
        <v>3182</v>
      </c>
      <c r="C787" s="46" t="s">
        <v>919</v>
      </c>
      <c r="D787" s="46" t="s">
        <v>920</v>
      </c>
      <c r="E787" s="46" t="s">
        <v>3222</v>
      </c>
      <c r="F787" s="46" t="s">
        <v>3223</v>
      </c>
      <c r="G787" s="46" t="s">
        <v>3224</v>
      </c>
    </row>
    <row r="788" spans="1:7" x14ac:dyDescent="0.4">
      <c r="A788" s="46">
        <v>4</v>
      </c>
      <c r="B788" s="46" t="s">
        <v>3182</v>
      </c>
      <c r="C788" s="46" t="s">
        <v>971</v>
      </c>
      <c r="D788" s="46" t="s">
        <v>920</v>
      </c>
      <c r="E788" s="46" t="s">
        <v>3225</v>
      </c>
      <c r="F788" s="46" t="s">
        <v>3226</v>
      </c>
      <c r="G788" s="46" t="s">
        <v>3227</v>
      </c>
    </row>
    <row r="789" spans="1:7" x14ac:dyDescent="0.4">
      <c r="A789" s="46">
        <v>3</v>
      </c>
      <c r="B789" s="46" t="s">
        <v>3182</v>
      </c>
      <c r="C789" s="46" t="s">
        <v>919</v>
      </c>
      <c r="D789" s="46" t="s">
        <v>920</v>
      </c>
      <c r="E789" s="46" t="s">
        <v>3228</v>
      </c>
      <c r="F789" s="46" t="s">
        <v>3229</v>
      </c>
      <c r="G789" s="46" t="s">
        <v>3230</v>
      </c>
    </row>
    <row r="790" spans="1:7" x14ac:dyDescent="0.4">
      <c r="A790" s="46">
        <v>2</v>
      </c>
      <c r="B790" s="46" t="s">
        <v>3182</v>
      </c>
      <c r="C790" s="46" t="s">
        <v>971</v>
      </c>
      <c r="D790" s="46" t="s">
        <v>920</v>
      </c>
      <c r="E790" s="46" t="s">
        <v>3231</v>
      </c>
      <c r="F790" s="46" t="s">
        <v>3232</v>
      </c>
      <c r="G790" s="46" t="s">
        <v>3233</v>
      </c>
    </row>
    <row r="791" spans="1:7" x14ac:dyDescent="0.4">
      <c r="A791" s="46">
        <v>1</v>
      </c>
      <c r="B791" s="46" t="s">
        <v>3182</v>
      </c>
      <c r="C791" s="46" t="s">
        <v>907</v>
      </c>
      <c r="D791" s="46" t="s">
        <v>908</v>
      </c>
      <c r="E791" s="46" t="s">
        <v>3234</v>
      </c>
      <c r="F791" s="46" t="s">
        <v>3235</v>
      </c>
      <c r="G791" s="46" t="s">
        <v>3236</v>
      </c>
    </row>
    <row r="792" spans="1:7" x14ac:dyDescent="0.4">
      <c r="A792" s="46"/>
      <c r="B792" s="46"/>
      <c r="C792" s="46"/>
      <c r="D792" s="46"/>
      <c r="E792" s="46"/>
      <c r="F792" s="46"/>
      <c r="G792" s="46"/>
    </row>
    <row r="793" spans="1:7" x14ac:dyDescent="0.4">
      <c r="A793" s="52" t="s">
        <v>3237</v>
      </c>
      <c r="B793" s="60">
        <v>790</v>
      </c>
      <c r="C793" s="46"/>
      <c r="D793" s="46"/>
      <c r="E793" s="46"/>
      <c r="F793" s="46"/>
      <c r="G793" s="46"/>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76C5D-F906-4845-AC8A-19E6F44FBADE}">
  <sheetPr codeName="Sheet8"/>
  <dimension ref="A1:W500"/>
  <sheetViews>
    <sheetView workbookViewId="0"/>
  </sheetViews>
  <sheetFormatPr defaultRowHeight="17.399999999999999" x14ac:dyDescent="0.4"/>
  <sheetData>
    <row r="1" spans="1:23" x14ac:dyDescent="0.4">
      <c r="A1" s="53" t="s">
        <v>85</v>
      </c>
      <c r="B1" s="53" t="s">
        <v>86</v>
      </c>
      <c r="C1" s="53" t="s">
        <v>87</v>
      </c>
      <c r="D1" s="53" t="s">
        <v>7</v>
      </c>
      <c r="E1" s="53" t="s">
        <v>88</v>
      </c>
      <c r="F1" s="53" t="s">
        <v>89</v>
      </c>
      <c r="G1" s="53" t="s">
        <v>13</v>
      </c>
      <c r="H1" s="53" t="s">
        <v>90</v>
      </c>
      <c r="I1" s="53" t="s">
        <v>91</v>
      </c>
      <c r="J1" s="53" t="s">
        <v>92</v>
      </c>
      <c r="K1" s="53" t="s">
        <v>93</v>
      </c>
      <c r="L1" s="53" t="s">
        <v>28</v>
      </c>
      <c r="M1" s="53" t="s">
        <v>30</v>
      </c>
      <c r="N1" s="53" t="s">
        <v>32</v>
      </c>
      <c r="O1" s="53" t="s">
        <v>35</v>
      </c>
      <c r="P1" s="53" t="s">
        <v>94</v>
      </c>
      <c r="Q1" s="53" t="s">
        <v>39</v>
      </c>
      <c r="R1" s="53" t="s">
        <v>95</v>
      </c>
      <c r="S1" s="53" t="s">
        <v>96</v>
      </c>
      <c r="T1" s="53" t="s">
        <v>97</v>
      </c>
      <c r="U1" s="53" t="s">
        <v>98</v>
      </c>
      <c r="V1" s="53" t="s">
        <v>99</v>
      </c>
      <c r="W1" s="53" t="s">
        <v>100</v>
      </c>
    </row>
    <row r="2" spans="1:23" x14ac:dyDescent="0.4">
      <c r="A2" s="46">
        <v>1</v>
      </c>
      <c r="B2" s="46" t="s">
        <v>962</v>
      </c>
      <c r="C2" s="46">
        <v>2026</v>
      </c>
      <c r="D2" s="46" t="s">
        <v>3298</v>
      </c>
      <c r="E2" s="46" t="s">
        <v>3299</v>
      </c>
      <c r="F2" s="206">
        <v>46023</v>
      </c>
      <c r="G2" s="46" t="s">
        <v>3300</v>
      </c>
      <c r="H2" s="46" t="s">
        <v>3301</v>
      </c>
      <c r="I2" s="46">
        <v>1</v>
      </c>
      <c r="J2" s="46" t="s">
        <v>3302</v>
      </c>
      <c r="K2" s="46">
        <v>20000000</v>
      </c>
      <c r="L2" s="46">
        <v>200</v>
      </c>
      <c r="M2" s="206">
        <v>46388</v>
      </c>
      <c r="N2" s="206">
        <v>46388</v>
      </c>
      <c r="O2" s="46"/>
      <c r="P2" s="46" t="s">
        <v>3301</v>
      </c>
      <c r="Q2" s="46" t="s">
        <v>3300</v>
      </c>
      <c r="R2" s="46"/>
      <c r="S2" s="46"/>
      <c r="T2" s="207">
        <v>46290.954027777778</v>
      </c>
      <c r="U2" s="46" t="str">
        <f t="shared" ref="U2:U65" si="0">IF($A2&lt;&gt;"","순번 "&amp;$A2&amp;": "&amp;$B2&amp;" / "&amp;$C2&amp;"학년도 / "&amp;$H2,"")</f>
        <v>순번 1: 전주고등학교 / 2026학년도 / 전주고 교복구매건</v>
      </c>
      <c r="V2" s="46" t="s">
        <v>3303</v>
      </c>
      <c r="W2" s="46" t="s">
        <v>3304</v>
      </c>
    </row>
    <row r="3" spans="1:23" x14ac:dyDescent="0.4">
      <c r="A3" s="46"/>
      <c r="B3" s="46"/>
      <c r="C3" s="46"/>
      <c r="D3" s="46"/>
      <c r="E3" s="46"/>
      <c r="F3" s="46"/>
      <c r="G3" s="46"/>
      <c r="H3" s="46"/>
      <c r="I3" s="46"/>
      <c r="J3" s="46"/>
      <c r="K3" s="46"/>
      <c r="L3" s="46"/>
      <c r="M3" s="46"/>
      <c r="N3" s="46"/>
      <c r="O3" s="46"/>
      <c r="P3" s="46"/>
      <c r="Q3" s="46"/>
      <c r="R3" s="46"/>
      <c r="S3" s="46"/>
      <c r="T3" s="46"/>
      <c r="U3" s="46" t="str">
        <f t="shared" si="0"/>
        <v/>
      </c>
      <c r="V3" s="46"/>
      <c r="W3" s="46"/>
    </row>
    <row r="4" spans="1:23" x14ac:dyDescent="0.4">
      <c r="A4" s="46"/>
      <c r="B4" s="46"/>
      <c r="C4" s="46"/>
      <c r="D4" s="46"/>
      <c r="E4" s="46"/>
      <c r="F4" s="46"/>
      <c r="G4" s="46"/>
      <c r="H4" s="46"/>
      <c r="I4" s="46"/>
      <c r="J4" s="46"/>
      <c r="K4" s="46"/>
      <c r="L4" s="46"/>
      <c r="M4" s="46"/>
      <c r="N4" s="46"/>
      <c r="O4" s="46"/>
      <c r="P4" s="46"/>
      <c r="Q4" s="46"/>
      <c r="R4" s="46"/>
      <c r="S4" s="46"/>
      <c r="T4" s="46"/>
      <c r="U4" s="46" t="str">
        <f t="shared" si="0"/>
        <v/>
      </c>
      <c r="V4" s="46"/>
      <c r="W4" s="46"/>
    </row>
    <row r="5" spans="1:23" x14ac:dyDescent="0.4">
      <c r="A5" s="46"/>
      <c r="B5" s="46"/>
      <c r="C5" s="46"/>
      <c r="D5" s="46"/>
      <c r="E5" s="46"/>
      <c r="F5" s="46"/>
      <c r="G5" s="46"/>
      <c r="H5" s="46"/>
      <c r="I5" s="46"/>
      <c r="J5" s="46"/>
      <c r="K5" s="46"/>
      <c r="L5" s="46"/>
      <c r="M5" s="46"/>
      <c r="N5" s="46"/>
      <c r="O5" s="46"/>
      <c r="P5" s="46"/>
      <c r="Q5" s="46"/>
      <c r="R5" s="46"/>
      <c r="S5" s="46"/>
      <c r="T5" s="46"/>
      <c r="U5" s="46" t="str">
        <f t="shared" si="0"/>
        <v/>
      </c>
      <c r="V5" s="46"/>
      <c r="W5" s="46"/>
    </row>
    <row r="6" spans="1:23" x14ac:dyDescent="0.4">
      <c r="A6" s="46"/>
      <c r="B6" s="46"/>
      <c r="C6" s="46"/>
      <c r="D6" s="46"/>
      <c r="E6" s="46"/>
      <c r="F6" s="46"/>
      <c r="G6" s="46"/>
      <c r="H6" s="46"/>
      <c r="I6" s="46"/>
      <c r="J6" s="46"/>
      <c r="K6" s="46"/>
      <c r="L6" s="46"/>
      <c r="M6" s="46"/>
      <c r="N6" s="46"/>
      <c r="O6" s="46"/>
      <c r="P6" s="46"/>
      <c r="Q6" s="46"/>
      <c r="R6" s="46"/>
      <c r="S6" s="46"/>
      <c r="T6" s="46"/>
      <c r="U6" s="46" t="str">
        <f t="shared" si="0"/>
        <v/>
      </c>
      <c r="V6" s="46"/>
      <c r="W6" s="46"/>
    </row>
    <row r="7" spans="1:23" x14ac:dyDescent="0.4">
      <c r="A7" s="46"/>
      <c r="B7" s="46"/>
      <c r="C7" s="46"/>
      <c r="D7" s="46"/>
      <c r="E7" s="46"/>
      <c r="F7" s="46"/>
      <c r="G7" s="46"/>
      <c r="H7" s="46"/>
      <c r="I7" s="46"/>
      <c r="J7" s="46"/>
      <c r="K7" s="46"/>
      <c r="L7" s="46"/>
      <c r="M7" s="46"/>
      <c r="N7" s="46"/>
      <c r="O7" s="46"/>
      <c r="P7" s="46"/>
      <c r="Q7" s="46"/>
      <c r="R7" s="46"/>
      <c r="S7" s="46"/>
      <c r="T7" s="46"/>
      <c r="U7" s="46" t="str">
        <f t="shared" si="0"/>
        <v/>
      </c>
      <c r="V7" s="46"/>
      <c r="W7" s="46"/>
    </row>
    <row r="8" spans="1:23" x14ac:dyDescent="0.4">
      <c r="A8" s="46"/>
      <c r="B8" s="46"/>
      <c r="C8" s="46"/>
      <c r="D8" s="46"/>
      <c r="E8" s="46"/>
      <c r="F8" s="46"/>
      <c r="G8" s="46"/>
      <c r="H8" s="46"/>
      <c r="I8" s="46"/>
      <c r="J8" s="46"/>
      <c r="K8" s="46"/>
      <c r="L8" s="46"/>
      <c r="M8" s="46"/>
      <c r="N8" s="46"/>
      <c r="O8" s="46"/>
      <c r="P8" s="46"/>
      <c r="Q8" s="46"/>
      <c r="R8" s="46"/>
      <c r="S8" s="46"/>
      <c r="T8" s="46"/>
      <c r="U8" s="46" t="str">
        <f t="shared" si="0"/>
        <v/>
      </c>
      <c r="V8" s="46"/>
      <c r="W8" s="46"/>
    </row>
    <row r="9" spans="1:23" x14ac:dyDescent="0.4">
      <c r="A9" s="46"/>
      <c r="B9" s="46"/>
      <c r="C9" s="46"/>
      <c r="D9" s="46"/>
      <c r="E9" s="46"/>
      <c r="F9" s="46"/>
      <c r="G9" s="46"/>
      <c r="H9" s="46"/>
      <c r="I9" s="46"/>
      <c r="J9" s="46"/>
      <c r="K9" s="46"/>
      <c r="L9" s="46"/>
      <c r="M9" s="46"/>
      <c r="N9" s="46"/>
      <c r="O9" s="46"/>
      <c r="P9" s="46"/>
      <c r="Q9" s="46"/>
      <c r="R9" s="46"/>
      <c r="S9" s="46"/>
      <c r="T9" s="46"/>
      <c r="U9" s="46" t="str">
        <f t="shared" si="0"/>
        <v/>
      </c>
      <c r="V9" s="46"/>
      <c r="W9" s="46"/>
    </row>
    <row r="10" spans="1:23" x14ac:dyDescent="0.4">
      <c r="A10" s="46"/>
      <c r="B10" s="46"/>
      <c r="C10" s="46"/>
      <c r="D10" s="46"/>
      <c r="E10" s="46"/>
      <c r="F10" s="46"/>
      <c r="G10" s="46"/>
      <c r="H10" s="46"/>
      <c r="I10" s="46"/>
      <c r="J10" s="46"/>
      <c r="K10" s="46"/>
      <c r="L10" s="46"/>
      <c r="M10" s="46"/>
      <c r="N10" s="46"/>
      <c r="O10" s="46"/>
      <c r="P10" s="46"/>
      <c r="Q10" s="46"/>
      <c r="R10" s="46"/>
      <c r="S10" s="46"/>
      <c r="T10" s="46"/>
      <c r="U10" s="46" t="str">
        <f t="shared" si="0"/>
        <v/>
      </c>
      <c r="V10" s="46"/>
      <c r="W10" s="46"/>
    </row>
    <row r="11" spans="1:23" x14ac:dyDescent="0.4">
      <c r="A11" s="46"/>
      <c r="B11" s="46"/>
      <c r="C11" s="46"/>
      <c r="D11" s="46"/>
      <c r="E11" s="46"/>
      <c r="F11" s="46"/>
      <c r="G11" s="46"/>
      <c r="H11" s="46"/>
      <c r="I11" s="46"/>
      <c r="J11" s="46"/>
      <c r="K11" s="46"/>
      <c r="L11" s="46"/>
      <c r="M11" s="46"/>
      <c r="N11" s="46"/>
      <c r="O11" s="46"/>
      <c r="P11" s="46"/>
      <c r="Q11" s="46"/>
      <c r="R11" s="46"/>
      <c r="S11" s="46"/>
      <c r="T11" s="46"/>
      <c r="U11" s="46" t="str">
        <f t="shared" si="0"/>
        <v/>
      </c>
      <c r="V11" s="46"/>
      <c r="W11" s="46"/>
    </row>
    <row r="12" spans="1:23" x14ac:dyDescent="0.4">
      <c r="A12" s="46"/>
      <c r="B12" s="46"/>
      <c r="C12" s="46"/>
      <c r="D12" s="46"/>
      <c r="E12" s="46"/>
      <c r="F12" s="46"/>
      <c r="G12" s="46"/>
      <c r="H12" s="46"/>
      <c r="I12" s="46"/>
      <c r="J12" s="46"/>
      <c r="K12" s="46"/>
      <c r="L12" s="46"/>
      <c r="M12" s="46"/>
      <c r="N12" s="46"/>
      <c r="O12" s="46"/>
      <c r="P12" s="46"/>
      <c r="Q12" s="46"/>
      <c r="R12" s="46"/>
      <c r="S12" s="46"/>
      <c r="T12" s="46"/>
      <c r="U12" s="46" t="str">
        <f t="shared" si="0"/>
        <v/>
      </c>
      <c r="V12" s="46"/>
      <c r="W12" s="46"/>
    </row>
    <row r="13" spans="1:23" x14ac:dyDescent="0.4">
      <c r="A13" s="46"/>
      <c r="B13" s="46"/>
      <c r="C13" s="46"/>
      <c r="D13" s="46"/>
      <c r="E13" s="46"/>
      <c r="F13" s="46"/>
      <c r="G13" s="46"/>
      <c r="H13" s="46"/>
      <c r="I13" s="46"/>
      <c r="J13" s="46"/>
      <c r="K13" s="46"/>
      <c r="L13" s="46"/>
      <c r="M13" s="46"/>
      <c r="N13" s="46"/>
      <c r="O13" s="46"/>
      <c r="P13" s="46"/>
      <c r="Q13" s="46"/>
      <c r="R13" s="46"/>
      <c r="S13" s="46"/>
      <c r="T13" s="46"/>
      <c r="U13" s="46" t="str">
        <f t="shared" si="0"/>
        <v/>
      </c>
      <c r="V13" s="46"/>
      <c r="W13" s="46"/>
    </row>
    <row r="14" spans="1:23" x14ac:dyDescent="0.4">
      <c r="A14" s="46"/>
      <c r="B14" s="46"/>
      <c r="C14" s="46"/>
      <c r="D14" s="46"/>
      <c r="E14" s="46"/>
      <c r="F14" s="46"/>
      <c r="G14" s="46"/>
      <c r="H14" s="46"/>
      <c r="I14" s="46"/>
      <c r="J14" s="46"/>
      <c r="K14" s="46"/>
      <c r="L14" s="46"/>
      <c r="M14" s="46"/>
      <c r="N14" s="46"/>
      <c r="O14" s="46"/>
      <c r="P14" s="46"/>
      <c r="Q14" s="46"/>
      <c r="R14" s="46"/>
      <c r="S14" s="46"/>
      <c r="T14" s="46"/>
      <c r="U14" s="46" t="str">
        <f t="shared" si="0"/>
        <v/>
      </c>
      <c r="V14" s="46"/>
      <c r="W14" s="46"/>
    </row>
    <row r="15" spans="1:23" x14ac:dyDescent="0.4">
      <c r="A15" s="46"/>
      <c r="B15" s="46"/>
      <c r="C15" s="46"/>
      <c r="D15" s="46"/>
      <c r="E15" s="46"/>
      <c r="F15" s="46"/>
      <c r="G15" s="46"/>
      <c r="H15" s="46"/>
      <c r="I15" s="46"/>
      <c r="J15" s="46"/>
      <c r="K15" s="46"/>
      <c r="L15" s="46"/>
      <c r="M15" s="46"/>
      <c r="N15" s="46"/>
      <c r="O15" s="46"/>
      <c r="P15" s="46"/>
      <c r="Q15" s="46"/>
      <c r="R15" s="46"/>
      <c r="S15" s="46"/>
      <c r="T15" s="46"/>
      <c r="U15" s="46" t="str">
        <f t="shared" si="0"/>
        <v/>
      </c>
      <c r="V15" s="46"/>
      <c r="W15" s="46"/>
    </row>
    <row r="16" spans="1:23" x14ac:dyDescent="0.4">
      <c r="A16" s="46"/>
      <c r="B16" s="46"/>
      <c r="C16" s="46"/>
      <c r="D16" s="46"/>
      <c r="E16" s="46"/>
      <c r="F16" s="46"/>
      <c r="G16" s="46"/>
      <c r="H16" s="46"/>
      <c r="I16" s="46"/>
      <c r="J16" s="46"/>
      <c r="K16" s="46"/>
      <c r="L16" s="46"/>
      <c r="M16" s="46"/>
      <c r="N16" s="46"/>
      <c r="O16" s="46"/>
      <c r="P16" s="46"/>
      <c r="Q16" s="46"/>
      <c r="R16" s="46"/>
      <c r="S16" s="46"/>
      <c r="T16" s="46"/>
      <c r="U16" s="46" t="str">
        <f t="shared" si="0"/>
        <v/>
      </c>
      <c r="V16" s="46"/>
      <c r="W16" s="46"/>
    </row>
    <row r="17" spans="1:23" x14ac:dyDescent="0.4">
      <c r="A17" s="46"/>
      <c r="B17" s="46"/>
      <c r="C17" s="46"/>
      <c r="D17" s="46"/>
      <c r="E17" s="46"/>
      <c r="F17" s="46"/>
      <c r="G17" s="46"/>
      <c r="H17" s="46"/>
      <c r="I17" s="46"/>
      <c r="J17" s="46"/>
      <c r="K17" s="46"/>
      <c r="L17" s="46"/>
      <c r="M17" s="46"/>
      <c r="N17" s="46"/>
      <c r="O17" s="46"/>
      <c r="P17" s="46"/>
      <c r="Q17" s="46"/>
      <c r="R17" s="46"/>
      <c r="S17" s="46"/>
      <c r="T17" s="46"/>
      <c r="U17" s="46" t="str">
        <f t="shared" si="0"/>
        <v/>
      </c>
      <c r="V17" s="46"/>
      <c r="W17" s="46"/>
    </row>
    <row r="18" spans="1:23" x14ac:dyDescent="0.4">
      <c r="A18" s="46"/>
      <c r="B18" s="46"/>
      <c r="C18" s="46"/>
      <c r="D18" s="46"/>
      <c r="E18" s="46"/>
      <c r="F18" s="46"/>
      <c r="G18" s="46"/>
      <c r="H18" s="46"/>
      <c r="I18" s="46"/>
      <c r="J18" s="46"/>
      <c r="K18" s="46"/>
      <c r="L18" s="46"/>
      <c r="M18" s="46"/>
      <c r="N18" s="46"/>
      <c r="O18" s="46"/>
      <c r="P18" s="46"/>
      <c r="Q18" s="46"/>
      <c r="R18" s="46"/>
      <c r="S18" s="46"/>
      <c r="T18" s="46"/>
      <c r="U18" s="46" t="str">
        <f t="shared" si="0"/>
        <v/>
      </c>
      <c r="V18" s="46"/>
      <c r="W18" s="46"/>
    </row>
    <row r="19" spans="1:23" x14ac:dyDescent="0.4">
      <c r="A19" s="46"/>
      <c r="B19" s="46"/>
      <c r="C19" s="46"/>
      <c r="D19" s="46"/>
      <c r="E19" s="46"/>
      <c r="F19" s="46"/>
      <c r="G19" s="46"/>
      <c r="H19" s="46"/>
      <c r="I19" s="46"/>
      <c r="J19" s="46"/>
      <c r="K19" s="46"/>
      <c r="L19" s="46"/>
      <c r="M19" s="46"/>
      <c r="N19" s="46"/>
      <c r="O19" s="46"/>
      <c r="P19" s="46"/>
      <c r="Q19" s="46"/>
      <c r="R19" s="46"/>
      <c r="S19" s="46"/>
      <c r="T19" s="46"/>
      <c r="U19" s="46" t="str">
        <f t="shared" si="0"/>
        <v/>
      </c>
      <c r="V19" s="46"/>
      <c r="W19" s="46"/>
    </row>
    <row r="20" spans="1:23" x14ac:dyDescent="0.4">
      <c r="A20" s="46"/>
      <c r="B20" s="46"/>
      <c r="C20" s="46"/>
      <c r="D20" s="46"/>
      <c r="E20" s="46"/>
      <c r="F20" s="46"/>
      <c r="G20" s="46"/>
      <c r="H20" s="46"/>
      <c r="I20" s="46"/>
      <c r="J20" s="46"/>
      <c r="K20" s="46"/>
      <c r="L20" s="46"/>
      <c r="M20" s="46"/>
      <c r="N20" s="46"/>
      <c r="O20" s="46"/>
      <c r="P20" s="46"/>
      <c r="Q20" s="46"/>
      <c r="R20" s="46"/>
      <c r="S20" s="46"/>
      <c r="T20" s="46"/>
      <c r="U20" s="46" t="str">
        <f t="shared" si="0"/>
        <v/>
      </c>
      <c r="V20" s="46"/>
      <c r="W20" s="46"/>
    </row>
    <row r="21" spans="1:23" x14ac:dyDescent="0.4">
      <c r="A21" s="46"/>
      <c r="B21" s="46"/>
      <c r="C21" s="46"/>
      <c r="D21" s="46"/>
      <c r="E21" s="46"/>
      <c r="F21" s="46"/>
      <c r="G21" s="46"/>
      <c r="H21" s="46"/>
      <c r="I21" s="46"/>
      <c r="J21" s="46"/>
      <c r="K21" s="46"/>
      <c r="L21" s="46"/>
      <c r="M21" s="46"/>
      <c r="N21" s="46"/>
      <c r="O21" s="46"/>
      <c r="P21" s="46"/>
      <c r="Q21" s="46"/>
      <c r="R21" s="46"/>
      <c r="S21" s="46"/>
      <c r="T21" s="46"/>
      <c r="U21" s="46" t="str">
        <f t="shared" si="0"/>
        <v/>
      </c>
      <c r="V21" s="46"/>
      <c r="W21" s="46"/>
    </row>
    <row r="22" spans="1:23" x14ac:dyDescent="0.4">
      <c r="A22" s="46"/>
      <c r="B22" s="46"/>
      <c r="C22" s="46"/>
      <c r="D22" s="46"/>
      <c r="E22" s="46"/>
      <c r="F22" s="46"/>
      <c r="G22" s="46"/>
      <c r="H22" s="46"/>
      <c r="I22" s="46"/>
      <c r="J22" s="46"/>
      <c r="K22" s="46"/>
      <c r="L22" s="46"/>
      <c r="M22" s="46"/>
      <c r="N22" s="46"/>
      <c r="O22" s="46"/>
      <c r="P22" s="46"/>
      <c r="Q22" s="46"/>
      <c r="R22" s="46"/>
      <c r="S22" s="46"/>
      <c r="T22" s="46"/>
      <c r="U22" s="46" t="str">
        <f t="shared" si="0"/>
        <v/>
      </c>
      <c r="V22" s="46"/>
      <c r="W22" s="46"/>
    </row>
    <row r="23" spans="1:23" x14ac:dyDescent="0.4">
      <c r="A23" s="46"/>
      <c r="B23" s="46"/>
      <c r="C23" s="46"/>
      <c r="D23" s="46"/>
      <c r="E23" s="46"/>
      <c r="F23" s="46"/>
      <c r="G23" s="46"/>
      <c r="H23" s="46"/>
      <c r="I23" s="46"/>
      <c r="J23" s="46"/>
      <c r="K23" s="46"/>
      <c r="L23" s="46"/>
      <c r="M23" s="46"/>
      <c r="N23" s="46"/>
      <c r="O23" s="46"/>
      <c r="P23" s="46"/>
      <c r="Q23" s="46"/>
      <c r="R23" s="46"/>
      <c r="S23" s="46"/>
      <c r="T23" s="46"/>
      <c r="U23" s="46" t="str">
        <f t="shared" si="0"/>
        <v/>
      </c>
      <c r="V23" s="46"/>
      <c r="W23" s="46"/>
    </row>
    <row r="24" spans="1:23" x14ac:dyDescent="0.4">
      <c r="A24" s="46"/>
      <c r="B24" s="46"/>
      <c r="C24" s="46"/>
      <c r="D24" s="46"/>
      <c r="E24" s="46"/>
      <c r="F24" s="46"/>
      <c r="G24" s="46"/>
      <c r="H24" s="46"/>
      <c r="I24" s="46"/>
      <c r="J24" s="46"/>
      <c r="K24" s="46"/>
      <c r="L24" s="46"/>
      <c r="M24" s="46"/>
      <c r="N24" s="46"/>
      <c r="O24" s="46"/>
      <c r="P24" s="46"/>
      <c r="Q24" s="46"/>
      <c r="R24" s="46"/>
      <c r="S24" s="46"/>
      <c r="T24" s="46"/>
      <c r="U24" s="46" t="str">
        <f t="shared" si="0"/>
        <v/>
      </c>
      <c r="V24" s="46"/>
      <c r="W24" s="46"/>
    </row>
    <row r="25" spans="1:23" x14ac:dyDescent="0.4">
      <c r="A25" s="46"/>
      <c r="B25" s="46"/>
      <c r="C25" s="46"/>
      <c r="D25" s="46"/>
      <c r="E25" s="46"/>
      <c r="F25" s="46"/>
      <c r="G25" s="46"/>
      <c r="H25" s="46"/>
      <c r="I25" s="46"/>
      <c r="J25" s="46"/>
      <c r="K25" s="46"/>
      <c r="L25" s="46"/>
      <c r="M25" s="46"/>
      <c r="N25" s="46"/>
      <c r="O25" s="46"/>
      <c r="P25" s="46"/>
      <c r="Q25" s="46"/>
      <c r="R25" s="46"/>
      <c r="S25" s="46"/>
      <c r="T25" s="46"/>
      <c r="U25" s="46" t="str">
        <f t="shared" si="0"/>
        <v/>
      </c>
      <c r="V25" s="46"/>
      <c r="W25" s="46"/>
    </row>
    <row r="26" spans="1:23" x14ac:dyDescent="0.4">
      <c r="A26" s="46"/>
      <c r="B26" s="46"/>
      <c r="C26" s="46"/>
      <c r="D26" s="46"/>
      <c r="E26" s="46"/>
      <c r="F26" s="46"/>
      <c r="G26" s="46"/>
      <c r="H26" s="46"/>
      <c r="I26" s="46"/>
      <c r="J26" s="46"/>
      <c r="K26" s="46"/>
      <c r="L26" s="46"/>
      <c r="M26" s="46"/>
      <c r="N26" s="46"/>
      <c r="O26" s="46"/>
      <c r="P26" s="46"/>
      <c r="Q26" s="46"/>
      <c r="R26" s="46"/>
      <c r="S26" s="46"/>
      <c r="T26" s="46"/>
      <c r="U26" s="46" t="str">
        <f t="shared" si="0"/>
        <v/>
      </c>
      <c r="V26" s="46"/>
      <c r="W26" s="46"/>
    </row>
    <row r="27" spans="1:23" x14ac:dyDescent="0.4">
      <c r="A27" s="46"/>
      <c r="B27" s="46"/>
      <c r="C27" s="46"/>
      <c r="D27" s="46"/>
      <c r="E27" s="46"/>
      <c r="F27" s="46"/>
      <c r="G27" s="46"/>
      <c r="H27" s="46"/>
      <c r="I27" s="46"/>
      <c r="J27" s="46"/>
      <c r="K27" s="46"/>
      <c r="L27" s="46"/>
      <c r="M27" s="46"/>
      <c r="N27" s="46"/>
      <c r="O27" s="46"/>
      <c r="P27" s="46"/>
      <c r="Q27" s="46"/>
      <c r="R27" s="46"/>
      <c r="S27" s="46"/>
      <c r="T27" s="46"/>
      <c r="U27" s="46" t="str">
        <f t="shared" si="0"/>
        <v/>
      </c>
      <c r="V27" s="46"/>
      <c r="W27" s="46"/>
    </row>
    <row r="28" spans="1:23" x14ac:dyDescent="0.4">
      <c r="A28" s="46"/>
      <c r="B28" s="46"/>
      <c r="C28" s="46"/>
      <c r="D28" s="46"/>
      <c r="E28" s="46"/>
      <c r="F28" s="46"/>
      <c r="G28" s="46"/>
      <c r="H28" s="46"/>
      <c r="I28" s="46"/>
      <c r="J28" s="46"/>
      <c r="K28" s="46"/>
      <c r="L28" s="46"/>
      <c r="M28" s="46"/>
      <c r="N28" s="46"/>
      <c r="O28" s="46"/>
      <c r="P28" s="46"/>
      <c r="Q28" s="46"/>
      <c r="R28" s="46"/>
      <c r="S28" s="46"/>
      <c r="T28" s="46"/>
      <c r="U28" s="46" t="str">
        <f t="shared" si="0"/>
        <v/>
      </c>
      <c r="V28" s="46"/>
      <c r="W28" s="46"/>
    </row>
    <row r="29" spans="1:23" x14ac:dyDescent="0.4">
      <c r="A29" s="46"/>
      <c r="B29" s="46"/>
      <c r="C29" s="46"/>
      <c r="D29" s="46"/>
      <c r="E29" s="46"/>
      <c r="F29" s="46"/>
      <c r="G29" s="46"/>
      <c r="H29" s="46"/>
      <c r="I29" s="46"/>
      <c r="J29" s="46"/>
      <c r="K29" s="46"/>
      <c r="L29" s="46"/>
      <c r="M29" s="46"/>
      <c r="N29" s="46"/>
      <c r="O29" s="46"/>
      <c r="P29" s="46"/>
      <c r="Q29" s="46"/>
      <c r="R29" s="46"/>
      <c r="S29" s="46"/>
      <c r="T29" s="46"/>
      <c r="U29" s="46" t="str">
        <f t="shared" si="0"/>
        <v/>
      </c>
      <c r="V29" s="46"/>
      <c r="W29" s="46"/>
    </row>
    <row r="30" spans="1:23" x14ac:dyDescent="0.4">
      <c r="A30" s="46"/>
      <c r="B30" s="46"/>
      <c r="C30" s="46"/>
      <c r="D30" s="46"/>
      <c r="E30" s="46"/>
      <c r="F30" s="46"/>
      <c r="G30" s="46"/>
      <c r="H30" s="46"/>
      <c r="I30" s="46"/>
      <c r="J30" s="46"/>
      <c r="K30" s="46"/>
      <c r="L30" s="46"/>
      <c r="M30" s="46"/>
      <c r="N30" s="46"/>
      <c r="O30" s="46"/>
      <c r="P30" s="46"/>
      <c r="Q30" s="46"/>
      <c r="R30" s="46"/>
      <c r="S30" s="46"/>
      <c r="T30" s="46"/>
      <c r="U30" s="46" t="str">
        <f t="shared" si="0"/>
        <v/>
      </c>
      <c r="V30" s="46"/>
      <c r="W30" s="46"/>
    </row>
    <row r="31" spans="1:23" x14ac:dyDescent="0.4">
      <c r="A31" s="46"/>
      <c r="B31" s="46"/>
      <c r="C31" s="46"/>
      <c r="D31" s="46"/>
      <c r="E31" s="46"/>
      <c r="F31" s="46"/>
      <c r="G31" s="46"/>
      <c r="H31" s="46"/>
      <c r="I31" s="46"/>
      <c r="J31" s="46"/>
      <c r="K31" s="46"/>
      <c r="L31" s="46"/>
      <c r="M31" s="46"/>
      <c r="N31" s="46"/>
      <c r="O31" s="46"/>
      <c r="P31" s="46"/>
      <c r="Q31" s="46"/>
      <c r="R31" s="46"/>
      <c r="S31" s="46"/>
      <c r="T31" s="46"/>
      <c r="U31" s="46" t="str">
        <f t="shared" si="0"/>
        <v/>
      </c>
      <c r="V31" s="46"/>
      <c r="W31" s="46"/>
    </row>
    <row r="32" spans="1:23" x14ac:dyDescent="0.4">
      <c r="A32" s="46"/>
      <c r="B32" s="46"/>
      <c r="C32" s="46"/>
      <c r="D32" s="46"/>
      <c r="E32" s="46"/>
      <c r="F32" s="46"/>
      <c r="G32" s="46"/>
      <c r="H32" s="46"/>
      <c r="I32" s="46"/>
      <c r="J32" s="46"/>
      <c r="K32" s="46"/>
      <c r="L32" s="46"/>
      <c r="M32" s="46"/>
      <c r="N32" s="46"/>
      <c r="O32" s="46"/>
      <c r="P32" s="46"/>
      <c r="Q32" s="46"/>
      <c r="R32" s="46"/>
      <c r="S32" s="46"/>
      <c r="T32" s="46"/>
      <c r="U32" s="46" t="str">
        <f t="shared" si="0"/>
        <v/>
      </c>
      <c r="V32" s="46"/>
      <c r="W32" s="46"/>
    </row>
    <row r="33" spans="1:23" x14ac:dyDescent="0.4">
      <c r="A33" s="46"/>
      <c r="B33" s="46"/>
      <c r="C33" s="46"/>
      <c r="D33" s="46"/>
      <c r="E33" s="46"/>
      <c r="F33" s="46"/>
      <c r="G33" s="46"/>
      <c r="H33" s="46"/>
      <c r="I33" s="46"/>
      <c r="J33" s="46"/>
      <c r="K33" s="46"/>
      <c r="L33" s="46"/>
      <c r="M33" s="46"/>
      <c r="N33" s="46"/>
      <c r="O33" s="46"/>
      <c r="P33" s="46"/>
      <c r="Q33" s="46"/>
      <c r="R33" s="46"/>
      <c r="S33" s="46"/>
      <c r="T33" s="46"/>
      <c r="U33" s="46" t="str">
        <f t="shared" si="0"/>
        <v/>
      </c>
      <c r="V33" s="46"/>
      <c r="W33" s="46"/>
    </row>
    <row r="34" spans="1:23" x14ac:dyDescent="0.4">
      <c r="A34" s="46"/>
      <c r="B34" s="46"/>
      <c r="C34" s="46"/>
      <c r="D34" s="46"/>
      <c r="E34" s="46"/>
      <c r="F34" s="46"/>
      <c r="G34" s="46"/>
      <c r="H34" s="46"/>
      <c r="I34" s="46"/>
      <c r="J34" s="46"/>
      <c r="K34" s="46"/>
      <c r="L34" s="46"/>
      <c r="M34" s="46"/>
      <c r="N34" s="46"/>
      <c r="O34" s="46"/>
      <c r="P34" s="46"/>
      <c r="Q34" s="46"/>
      <c r="R34" s="46"/>
      <c r="S34" s="46"/>
      <c r="T34" s="46"/>
      <c r="U34" s="46" t="str">
        <f t="shared" si="0"/>
        <v/>
      </c>
      <c r="V34" s="46"/>
      <c r="W34" s="46"/>
    </row>
    <row r="35" spans="1:23" x14ac:dyDescent="0.4">
      <c r="A35" s="46"/>
      <c r="B35" s="46"/>
      <c r="C35" s="46"/>
      <c r="D35" s="46"/>
      <c r="E35" s="46"/>
      <c r="F35" s="46"/>
      <c r="G35" s="46"/>
      <c r="H35" s="46"/>
      <c r="I35" s="46"/>
      <c r="J35" s="46"/>
      <c r="K35" s="46"/>
      <c r="L35" s="46"/>
      <c r="M35" s="46"/>
      <c r="N35" s="46"/>
      <c r="O35" s="46"/>
      <c r="P35" s="46"/>
      <c r="Q35" s="46"/>
      <c r="R35" s="46"/>
      <c r="S35" s="46"/>
      <c r="T35" s="46"/>
      <c r="U35" s="46" t="str">
        <f t="shared" si="0"/>
        <v/>
      </c>
      <c r="V35" s="46"/>
      <c r="W35" s="46"/>
    </row>
    <row r="36" spans="1:23" x14ac:dyDescent="0.4">
      <c r="A36" s="46"/>
      <c r="B36" s="46"/>
      <c r="C36" s="46"/>
      <c r="D36" s="46"/>
      <c r="E36" s="46"/>
      <c r="F36" s="46"/>
      <c r="G36" s="46"/>
      <c r="H36" s="46"/>
      <c r="I36" s="46"/>
      <c r="J36" s="46"/>
      <c r="K36" s="46"/>
      <c r="L36" s="46"/>
      <c r="M36" s="46"/>
      <c r="N36" s="46"/>
      <c r="O36" s="46"/>
      <c r="P36" s="46"/>
      <c r="Q36" s="46"/>
      <c r="R36" s="46"/>
      <c r="S36" s="46"/>
      <c r="T36" s="46"/>
      <c r="U36" s="46" t="str">
        <f t="shared" si="0"/>
        <v/>
      </c>
      <c r="V36" s="46"/>
      <c r="W36" s="46"/>
    </row>
    <row r="37" spans="1:23" x14ac:dyDescent="0.4">
      <c r="A37" s="46"/>
      <c r="B37" s="46"/>
      <c r="C37" s="46"/>
      <c r="D37" s="46"/>
      <c r="E37" s="46"/>
      <c r="F37" s="46"/>
      <c r="G37" s="46"/>
      <c r="H37" s="46"/>
      <c r="I37" s="46"/>
      <c r="J37" s="46"/>
      <c r="K37" s="46"/>
      <c r="L37" s="46"/>
      <c r="M37" s="46"/>
      <c r="N37" s="46"/>
      <c r="O37" s="46"/>
      <c r="P37" s="46"/>
      <c r="Q37" s="46"/>
      <c r="R37" s="46"/>
      <c r="S37" s="46"/>
      <c r="T37" s="46"/>
      <c r="U37" s="46" t="str">
        <f t="shared" si="0"/>
        <v/>
      </c>
      <c r="V37" s="46"/>
      <c r="W37" s="46"/>
    </row>
    <row r="38" spans="1:23" x14ac:dyDescent="0.4">
      <c r="A38" s="46"/>
      <c r="B38" s="46"/>
      <c r="C38" s="46"/>
      <c r="D38" s="46"/>
      <c r="E38" s="46"/>
      <c r="F38" s="46"/>
      <c r="G38" s="46"/>
      <c r="H38" s="46"/>
      <c r="I38" s="46"/>
      <c r="J38" s="46"/>
      <c r="K38" s="46"/>
      <c r="L38" s="46"/>
      <c r="M38" s="46"/>
      <c r="N38" s="46"/>
      <c r="O38" s="46"/>
      <c r="P38" s="46"/>
      <c r="Q38" s="46"/>
      <c r="R38" s="46"/>
      <c r="S38" s="46"/>
      <c r="T38" s="46"/>
      <c r="U38" s="46" t="str">
        <f t="shared" si="0"/>
        <v/>
      </c>
      <c r="V38" s="46"/>
      <c r="W38" s="46"/>
    </row>
    <row r="39" spans="1:23" x14ac:dyDescent="0.4">
      <c r="A39" s="46"/>
      <c r="B39" s="46"/>
      <c r="C39" s="46"/>
      <c r="D39" s="46"/>
      <c r="E39" s="46"/>
      <c r="F39" s="46"/>
      <c r="G39" s="46"/>
      <c r="H39" s="46"/>
      <c r="I39" s="46"/>
      <c r="J39" s="46"/>
      <c r="K39" s="46"/>
      <c r="L39" s="46"/>
      <c r="M39" s="46"/>
      <c r="N39" s="46"/>
      <c r="O39" s="46"/>
      <c r="P39" s="46"/>
      <c r="Q39" s="46"/>
      <c r="R39" s="46"/>
      <c r="S39" s="46"/>
      <c r="T39" s="46"/>
      <c r="U39" s="46" t="str">
        <f t="shared" si="0"/>
        <v/>
      </c>
      <c r="V39" s="46"/>
      <c r="W39" s="46"/>
    </row>
    <row r="40" spans="1:23" x14ac:dyDescent="0.4">
      <c r="A40" s="46"/>
      <c r="B40" s="46"/>
      <c r="C40" s="46"/>
      <c r="D40" s="46"/>
      <c r="E40" s="46"/>
      <c r="F40" s="46"/>
      <c r="G40" s="46"/>
      <c r="H40" s="46"/>
      <c r="I40" s="46"/>
      <c r="J40" s="46"/>
      <c r="K40" s="46"/>
      <c r="L40" s="46"/>
      <c r="M40" s="46"/>
      <c r="N40" s="46"/>
      <c r="O40" s="46"/>
      <c r="P40" s="46"/>
      <c r="Q40" s="46"/>
      <c r="R40" s="46"/>
      <c r="S40" s="46"/>
      <c r="T40" s="46"/>
      <c r="U40" s="46" t="str">
        <f t="shared" si="0"/>
        <v/>
      </c>
      <c r="V40" s="46"/>
      <c r="W40" s="46"/>
    </row>
    <row r="41" spans="1:23" x14ac:dyDescent="0.4">
      <c r="A41" s="46"/>
      <c r="B41" s="46"/>
      <c r="C41" s="46"/>
      <c r="D41" s="46"/>
      <c r="E41" s="46"/>
      <c r="F41" s="46"/>
      <c r="G41" s="46"/>
      <c r="H41" s="46"/>
      <c r="I41" s="46"/>
      <c r="J41" s="46"/>
      <c r="K41" s="46"/>
      <c r="L41" s="46"/>
      <c r="M41" s="46"/>
      <c r="N41" s="46"/>
      <c r="O41" s="46"/>
      <c r="P41" s="46"/>
      <c r="Q41" s="46"/>
      <c r="R41" s="46"/>
      <c r="S41" s="46"/>
      <c r="T41" s="46"/>
      <c r="U41" s="46" t="str">
        <f t="shared" si="0"/>
        <v/>
      </c>
      <c r="V41" s="46"/>
      <c r="W41" s="46"/>
    </row>
    <row r="42" spans="1:23" x14ac:dyDescent="0.4">
      <c r="A42" s="46"/>
      <c r="B42" s="46"/>
      <c r="C42" s="46"/>
      <c r="D42" s="46"/>
      <c r="E42" s="46"/>
      <c r="F42" s="46"/>
      <c r="G42" s="46"/>
      <c r="H42" s="46"/>
      <c r="I42" s="46"/>
      <c r="J42" s="46"/>
      <c r="K42" s="46"/>
      <c r="L42" s="46"/>
      <c r="M42" s="46"/>
      <c r="N42" s="46"/>
      <c r="O42" s="46"/>
      <c r="P42" s="46"/>
      <c r="Q42" s="46"/>
      <c r="R42" s="46"/>
      <c r="S42" s="46"/>
      <c r="T42" s="46"/>
      <c r="U42" s="46" t="str">
        <f t="shared" si="0"/>
        <v/>
      </c>
      <c r="V42" s="46"/>
      <c r="W42" s="46"/>
    </row>
    <row r="43" spans="1:23" x14ac:dyDescent="0.4">
      <c r="A43" s="46"/>
      <c r="B43" s="46"/>
      <c r="C43" s="46"/>
      <c r="D43" s="46"/>
      <c r="E43" s="46"/>
      <c r="F43" s="46"/>
      <c r="G43" s="46"/>
      <c r="H43" s="46"/>
      <c r="I43" s="46"/>
      <c r="J43" s="46"/>
      <c r="K43" s="46"/>
      <c r="L43" s="46"/>
      <c r="M43" s="46"/>
      <c r="N43" s="46"/>
      <c r="O43" s="46"/>
      <c r="P43" s="46"/>
      <c r="Q43" s="46"/>
      <c r="R43" s="46"/>
      <c r="S43" s="46"/>
      <c r="T43" s="46"/>
      <c r="U43" s="46" t="str">
        <f t="shared" si="0"/>
        <v/>
      </c>
      <c r="V43" s="46"/>
      <c r="W43" s="46"/>
    </row>
    <row r="44" spans="1:23" x14ac:dyDescent="0.4">
      <c r="A44" s="46"/>
      <c r="B44" s="46"/>
      <c r="C44" s="46"/>
      <c r="D44" s="46"/>
      <c r="E44" s="46"/>
      <c r="F44" s="46"/>
      <c r="G44" s="46"/>
      <c r="H44" s="46"/>
      <c r="I44" s="46"/>
      <c r="J44" s="46"/>
      <c r="K44" s="46"/>
      <c r="L44" s="46"/>
      <c r="M44" s="46"/>
      <c r="N44" s="46"/>
      <c r="O44" s="46"/>
      <c r="P44" s="46"/>
      <c r="Q44" s="46"/>
      <c r="R44" s="46"/>
      <c r="S44" s="46"/>
      <c r="T44" s="46"/>
      <c r="U44" s="46" t="str">
        <f t="shared" si="0"/>
        <v/>
      </c>
      <c r="V44" s="46"/>
      <c r="W44" s="46"/>
    </row>
    <row r="45" spans="1:23" x14ac:dyDescent="0.4">
      <c r="A45" s="46"/>
      <c r="B45" s="46"/>
      <c r="C45" s="46"/>
      <c r="D45" s="46"/>
      <c r="E45" s="46"/>
      <c r="F45" s="46"/>
      <c r="G45" s="46"/>
      <c r="H45" s="46"/>
      <c r="I45" s="46"/>
      <c r="J45" s="46"/>
      <c r="K45" s="46"/>
      <c r="L45" s="46"/>
      <c r="M45" s="46"/>
      <c r="N45" s="46"/>
      <c r="O45" s="46"/>
      <c r="P45" s="46"/>
      <c r="Q45" s="46"/>
      <c r="R45" s="46"/>
      <c r="S45" s="46"/>
      <c r="T45" s="46"/>
      <c r="U45" s="46" t="str">
        <f t="shared" si="0"/>
        <v/>
      </c>
      <c r="V45" s="46"/>
      <c r="W45" s="46"/>
    </row>
    <row r="46" spans="1:23" x14ac:dyDescent="0.4">
      <c r="A46" s="46"/>
      <c r="B46" s="46"/>
      <c r="C46" s="46"/>
      <c r="D46" s="46"/>
      <c r="E46" s="46"/>
      <c r="F46" s="46"/>
      <c r="G46" s="46"/>
      <c r="H46" s="46"/>
      <c r="I46" s="46"/>
      <c r="J46" s="46"/>
      <c r="K46" s="46"/>
      <c r="L46" s="46"/>
      <c r="M46" s="46"/>
      <c r="N46" s="46"/>
      <c r="O46" s="46"/>
      <c r="P46" s="46"/>
      <c r="Q46" s="46"/>
      <c r="R46" s="46"/>
      <c r="S46" s="46"/>
      <c r="T46" s="46"/>
      <c r="U46" s="46" t="str">
        <f t="shared" si="0"/>
        <v/>
      </c>
      <c r="V46" s="46"/>
      <c r="W46" s="46"/>
    </row>
    <row r="47" spans="1:23" x14ac:dyDescent="0.4">
      <c r="A47" s="46"/>
      <c r="B47" s="46"/>
      <c r="C47" s="46"/>
      <c r="D47" s="46"/>
      <c r="E47" s="46"/>
      <c r="F47" s="46"/>
      <c r="G47" s="46"/>
      <c r="H47" s="46"/>
      <c r="I47" s="46"/>
      <c r="J47" s="46"/>
      <c r="K47" s="46"/>
      <c r="L47" s="46"/>
      <c r="M47" s="46"/>
      <c r="N47" s="46"/>
      <c r="O47" s="46"/>
      <c r="P47" s="46"/>
      <c r="Q47" s="46"/>
      <c r="R47" s="46"/>
      <c r="S47" s="46"/>
      <c r="T47" s="46"/>
      <c r="U47" s="46" t="str">
        <f t="shared" si="0"/>
        <v/>
      </c>
      <c r="V47" s="46"/>
      <c r="W47" s="46"/>
    </row>
    <row r="48" spans="1:23" x14ac:dyDescent="0.4">
      <c r="A48" s="46"/>
      <c r="B48" s="46"/>
      <c r="C48" s="46"/>
      <c r="D48" s="46"/>
      <c r="E48" s="46"/>
      <c r="F48" s="46"/>
      <c r="G48" s="46"/>
      <c r="H48" s="46"/>
      <c r="I48" s="46"/>
      <c r="J48" s="46"/>
      <c r="K48" s="46"/>
      <c r="L48" s="46"/>
      <c r="M48" s="46"/>
      <c r="N48" s="46"/>
      <c r="O48" s="46"/>
      <c r="P48" s="46"/>
      <c r="Q48" s="46"/>
      <c r="R48" s="46"/>
      <c r="S48" s="46"/>
      <c r="T48" s="46"/>
      <c r="U48" s="46" t="str">
        <f t="shared" si="0"/>
        <v/>
      </c>
      <c r="V48" s="46"/>
      <c r="W48" s="46"/>
    </row>
    <row r="49" spans="1:23" x14ac:dyDescent="0.4">
      <c r="A49" s="46"/>
      <c r="B49" s="46"/>
      <c r="C49" s="46"/>
      <c r="D49" s="46"/>
      <c r="E49" s="46"/>
      <c r="F49" s="46"/>
      <c r="G49" s="46"/>
      <c r="H49" s="46"/>
      <c r="I49" s="46"/>
      <c r="J49" s="46"/>
      <c r="K49" s="46"/>
      <c r="L49" s="46"/>
      <c r="M49" s="46"/>
      <c r="N49" s="46"/>
      <c r="O49" s="46"/>
      <c r="P49" s="46"/>
      <c r="Q49" s="46"/>
      <c r="R49" s="46"/>
      <c r="S49" s="46"/>
      <c r="T49" s="46"/>
      <c r="U49" s="46" t="str">
        <f t="shared" si="0"/>
        <v/>
      </c>
      <c r="V49" s="46"/>
      <c r="W49" s="46"/>
    </row>
    <row r="50" spans="1:23" x14ac:dyDescent="0.4">
      <c r="A50" s="46"/>
      <c r="B50" s="46"/>
      <c r="C50" s="46"/>
      <c r="D50" s="46"/>
      <c r="E50" s="46"/>
      <c r="F50" s="46"/>
      <c r="G50" s="46"/>
      <c r="H50" s="46"/>
      <c r="I50" s="46"/>
      <c r="J50" s="46"/>
      <c r="K50" s="46"/>
      <c r="L50" s="46"/>
      <c r="M50" s="46"/>
      <c r="N50" s="46"/>
      <c r="O50" s="46"/>
      <c r="P50" s="46"/>
      <c r="Q50" s="46"/>
      <c r="R50" s="46"/>
      <c r="S50" s="46"/>
      <c r="T50" s="46"/>
      <c r="U50" s="46" t="str">
        <f t="shared" si="0"/>
        <v/>
      </c>
      <c r="V50" s="46"/>
      <c r="W50" s="46"/>
    </row>
    <row r="51" spans="1:23" x14ac:dyDescent="0.4">
      <c r="A51" s="46"/>
      <c r="B51" s="46"/>
      <c r="C51" s="46"/>
      <c r="D51" s="46"/>
      <c r="E51" s="46"/>
      <c r="F51" s="46"/>
      <c r="G51" s="46"/>
      <c r="H51" s="46"/>
      <c r="I51" s="46"/>
      <c r="J51" s="46"/>
      <c r="K51" s="46"/>
      <c r="L51" s="46"/>
      <c r="M51" s="46"/>
      <c r="N51" s="46"/>
      <c r="O51" s="46"/>
      <c r="P51" s="46"/>
      <c r="Q51" s="46"/>
      <c r="R51" s="46"/>
      <c r="S51" s="46"/>
      <c r="T51" s="46"/>
      <c r="U51" s="46" t="str">
        <f t="shared" si="0"/>
        <v/>
      </c>
      <c r="V51" s="46"/>
      <c r="W51" s="46"/>
    </row>
    <row r="52" spans="1:23" x14ac:dyDescent="0.4">
      <c r="A52" s="46"/>
      <c r="B52" s="46"/>
      <c r="C52" s="46"/>
      <c r="D52" s="46"/>
      <c r="E52" s="46"/>
      <c r="F52" s="46"/>
      <c r="G52" s="46"/>
      <c r="H52" s="46"/>
      <c r="I52" s="46"/>
      <c r="J52" s="46"/>
      <c r="K52" s="46"/>
      <c r="L52" s="46"/>
      <c r="M52" s="46"/>
      <c r="N52" s="46"/>
      <c r="O52" s="46"/>
      <c r="P52" s="46"/>
      <c r="Q52" s="46"/>
      <c r="R52" s="46"/>
      <c r="S52" s="46"/>
      <c r="T52" s="46"/>
      <c r="U52" s="46" t="str">
        <f t="shared" si="0"/>
        <v/>
      </c>
      <c r="V52" s="46"/>
      <c r="W52" s="46"/>
    </row>
    <row r="53" spans="1:23" x14ac:dyDescent="0.4">
      <c r="A53" s="46"/>
      <c r="B53" s="46"/>
      <c r="C53" s="46"/>
      <c r="D53" s="46"/>
      <c r="E53" s="46"/>
      <c r="F53" s="46"/>
      <c r="G53" s="46"/>
      <c r="H53" s="46"/>
      <c r="I53" s="46"/>
      <c r="J53" s="46"/>
      <c r="K53" s="46"/>
      <c r="L53" s="46"/>
      <c r="M53" s="46"/>
      <c r="N53" s="46"/>
      <c r="O53" s="46"/>
      <c r="P53" s="46"/>
      <c r="Q53" s="46"/>
      <c r="R53" s="46"/>
      <c r="S53" s="46"/>
      <c r="T53" s="46"/>
      <c r="U53" s="46" t="str">
        <f t="shared" si="0"/>
        <v/>
      </c>
      <c r="V53" s="46"/>
      <c r="W53" s="46"/>
    </row>
    <row r="54" spans="1:23" x14ac:dyDescent="0.4">
      <c r="A54" s="46"/>
      <c r="B54" s="46"/>
      <c r="C54" s="46"/>
      <c r="D54" s="46"/>
      <c r="E54" s="46"/>
      <c r="F54" s="46"/>
      <c r="G54" s="46"/>
      <c r="H54" s="46"/>
      <c r="I54" s="46"/>
      <c r="J54" s="46"/>
      <c r="K54" s="46"/>
      <c r="L54" s="46"/>
      <c r="M54" s="46"/>
      <c r="N54" s="46"/>
      <c r="O54" s="46"/>
      <c r="P54" s="46"/>
      <c r="Q54" s="46"/>
      <c r="R54" s="46"/>
      <c r="S54" s="46"/>
      <c r="T54" s="46"/>
      <c r="U54" s="46" t="str">
        <f t="shared" si="0"/>
        <v/>
      </c>
      <c r="V54" s="46"/>
      <c r="W54" s="46"/>
    </row>
    <row r="55" spans="1:23" x14ac:dyDescent="0.4">
      <c r="A55" s="46"/>
      <c r="B55" s="46"/>
      <c r="C55" s="46"/>
      <c r="D55" s="46"/>
      <c r="E55" s="46"/>
      <c r="F55" s="46"/>
      <c r="G55" s="46"/>
      <c r="H55" s="46"/>
      <c r="I55" s="46"/>
      <c r="J55" s="46"/>
      <c r="K55" s="46"/>
      <c r="L55" s="46"/>
      <c r="M55" s="46"/>
      <c r="N55" s="46"/>
      <c r="O55" s="46"/>
      <c r="P55" s="46"/>
      <c r="Q55" s="46"/>
      <c r="R55" s="46"/>
      <c r="S55" s="46"/>
      <c r="T55" s="46"/>
      <c r="U55" s="46" t="str">
        <f t="shared" si="0"/>
        <v/>
      </c>
      <c r="V55" s="46"/>
      <c r="W55" s="46"/>
    </row>
    <row r="56" spans="1:23" x14ac:dyDescent="0.4">
      <c r="A56" s="46"/>
      <c r="B56" s="46"/>
      <c r="C56" s="46"/>
      <c r="D56" s="46"/>
      <c r="E56" s="46"/>
      <c r="F56" s="46"/>
      <c r="G56" s="46"/>
      <c r="H56" s="46"/>
      <c r="I56" s="46"/>
      <c r="J56" s="46"/>
      <c r="K56" s="46"/>
      <c r="L56" s="46"/>
      <c r="M56" s="46"/>
      <c r="N56" s="46"/>
      <c r="O56" s="46"/>
      <c r="P56" s="46"/>
      <c r="Q56" s="46"/>
      <c r="R56" s="46"/>
      <c r="S56" s="46"/>
      <c r="T56" s="46"/>
      <c r="U56" s="46" t="str">
        <f t="shared" si="0"/>
        <v/>
      </c>
      <c r="V56" s="46"/>
      <c r="W56" s="46"/>
    </row>
    <row r="57" spans="1:23" x14ac:dyDescent="0.4">
      <c r="A57" s="46"/>
      <c r="B57" s="46"/>
      <c r="C57" s="46"/>
      <c r="D57" s="46"/>
      <c r="E57" s="46"/>
      <c r="F57" s="46"/>
      <c r="G57" s="46"/>
      <c r="H57" s="46"/>
      <c r="I57" s="46"/>
      <c r="J57" s="46"/>
      <c r="K57" s="46"/>
      <c r="L57" s="46"/>
      <c r="M57" s="46"/>
      <c r="N57" s="46"/>
      <c r="O57" s="46"/>
      <c r="P57" s="46"/>
      <c r="Q57" s="46"/>
      <c r="R57" s="46"/>
      <c r="S57" s="46"/>
      <c r="T57" s="46"/>
      <c r="U57" s="46" t="str">
        <f t="shared" si="0"/>
        <v/>
      </c>
      <c r="V57" s="46"/>
      <c r="W57" s="46"/>
    </row>
    <row r="58" spans="1:23" x14ac:dyDescent="0.4">
      <c r="A58" s="46"/>
      <c r="B58" s="46"/>
      <c r="C58" s="46"/>
      <c r="D58" s="46"/>
      <c r="E58" s="46"/>
      <c r="F58" s="46"/>
      <c r="G58" s="46"/>
      <c r="H58" s="46"/>
      <c r="I58" s="46"/>
      <c r="J58" s="46"/>
      <c r="K58" s="46"/>
      <c r="L58" s="46"/>
      <c r="M58" s="46"/>
      <c r="N58" s="46"/>
      <c r="O58" s="46"/>
      <c r="P58" s="46"/>
      <c r="Q58" s="46"/>
      <c r="R58" s="46"/>
      <c r="S58" s="46"/>
      <c r="T58" s="46"/>
      <c r="U58" s="46" t="str">
        <f t="shared" si="0"/>
        <v/>
      </c>
      <c r="V58" s="46"/>
      <c r="W58" s="46"/>
    </row>
    <row r="59" spans="1:23" x14ac:dyDescent="0.4">
      <c r="A59" s="46"/>
      <c r="B59" s="46"/>
      <c r="C59" s="46"/>
      <c r="D59" s="46"/>
      <c r="E59" s="46"/>
      <c r="F59" s="46"/>
      <c r="G59" s="46"/>
      <c r="H59" s="46"/>
      <c r="I59" s="46"/>
      <c r="J59" s="46"/>
      <c r="K59" s="46"/>
      <c r="L59" s="46"/>
      <c r="M59" s="46"/>
      <c r="N59" s="46"/>
      <c r="O59" s="46"/>
      <c r="P59" s="46"/>
      <c r="Q59" s="46"/>
      <c r="R59" s="46"/>
      <c r="S59" s="46"/>
      <c r="T59" s="46"/>
      <c r="U59" s="46" t="str">
        <f t="shared" si="0"/>
        <v/>
      </c>
      <c r="V59" s="46"/>
      <c r="W59" s="46"/>
    </row>
    <row r="60" spans="1:23" x14ac:dyDescent="0.4">
      <c r="A60" s="46"/>
      <c r="B60" s="46"/>
      <c r="C60" s="46"/>
      <c r="D60" s="46"/>
      <c r="E60" s="46"/>
      <c r="F60" s="46"/>
      <c r="G60" s="46"/>
      <c r="H60" s="46"/>
      <c r="I60" s="46"/>
      <c r="J60" s="46"/>
      <c r="K60" s="46"/>
      <c r="L60" s="46"/>
      <c r="M60" s="46"/>
      <c r="N60" s="46"/>
      <c r="O60" s="46"/>
      <c r="P60" s="46"/>
      <c r="Q60" s="46"/>
      <c r="R60" s="46"/>
      <c r="S60" s="46"/>
      <c r="T60" s="46"/>
      <c r="U60" s="46" t="str">
        <f t="shared" si="0"/>
        <v/>
      </c>
      <c r="V60" s="46"/>
      <c r="W60" s="46"/>
    </row>
    <row r="61" spans="1:23" x14ac:dyDescent="0.4">
      <c r="A61" s="46"/>
      <c r="B61" s="46"/>
      <c r="C61" s="46"/>
      <c r="D61" s="46"/>
      <c r="E61" s="46"/>
      <c r="F61" s="46"/>
      <c r="G61" s="46"/>
      <c r="H61" s="46"/>
      <c r="I61" s="46"/>
      <c r="J61" s="46"/>
      <c r="K61" s="46"/>
      <c r="L61" s="46"/>
      <c r="M61" s="46"/>
      <c r="N61" s="46"/>
      <c r="O61" s="46"/>
      <c r="P61" s="46"/>
      <c r="Q61" s="46"/>
      <c r="R61" s="46"/>
      <c r="S61" s="46"/>
      <c r="T61" s="46"/>
      <c r="U61" s="46" t="str">
        <f t="shared" si="0"/>
        <v/>
      </c>
      <c r="V61" s="46"/>
      <c r="W61" s="46"/>
    </row>
    <row r="62" spans="1:23" x14ac:dyDescent="0.4">
      <c r="A62" s="46"/>
      <c r="B62" s="46"/>
      <c r="C62" s="46"/>
      <c r="D62" s="46"/>
      <c r="E62" s="46"/>
      <c r="F62" s="46"/>
      <c r="G62" s="46"/>
      <c r="H62" s="46"/>
      <c r="I62" s="46"/>
      <c r="J62" s="46"/>
      <c r="K62" s="46"/>
      <c r="L62" s="46"/>
      <c r="M62" s="46"/>
      <c r="N62" s="46"/>
      <c r="O62" s="46"/>
      <c r="P62" s="46"/>
      <c r="Q62" s="46"/>
      <c r="R62" s="46"/>
      <c r="S62" s="46"/>
      <c r="T62" s="46"/>
      <c r="U62" s="46" t="str">
        <f t="shared" si="0"/>
        <v/>
      </c>
      <c r="V62" s="46"/>
      <c r="W62" s="46"/>
    </row>
    <row r="63" spans="1:23" x14ac:dyDescent="0.4">
      <c r="A63" s="46"/>
      <c r="B63" s="46"/>
      <c r="C63" s="46"/>
      <c r="D63" s="46"/>
      <c r="E63" s="46"/>
      <c r="F63" s="46"/>
      <c r="G63" s="46"/>
      <c r="H63" s="46"/>
      <c r="I63" s="46"/>
      <c r="J63" s="46"/>
      <c r="K63" s="46"/>
      <c r="L63" s="46"/>
      <c r="M63" s="46"/>
      <c r="N63" s="46"/>
      <c r="O63" s="46"/>
      <c r="P63" s="46"/>
      <c r="Q63" s="46"/>
      <c r="R63" s="46"/>
      <c r="S63" s="46"/>
      <c r="T63" s="46"/>
      <c r="U63" s="46" t="str">
        <f t="shared" si="0"/>
        <v/>
      </c>
      <c r="V63" s="46"/>
      <c r="W63" s="46"/>
    </row>
    <row r="64" spans="1:23" x14ac:dyDescent="0.4">
      <c r="A64" s="46"/>
      <c r="B64" s="46"/>
      <c r="C64" s="46"/>
      <c r="D64" s="46"/>
      <c r="E64" s="46"/>
      <c r="F64" s="46"/>
      <c r="G64" s="46"/>
      <c r="H64" s="46"/>
      <c r="I64" s="46"/>
      <c r="J64" s="46"/>
      <c r="K64" s="46"/>
      <c r="L64" s="46"/>
      <c r="M64" s="46"/>
      <c r="N64" s="46"/>
      <c r="O64" s="46"/>
      <c r="P64" s="46"/>
      <c r="Q64" s="46"/>
      <c r="R64" s="46"/>
      <c r="S64" s="46"/>
      <c r="T64" s="46"/>
      <c r="U64" s="46" t="str">
        <f t="shared" si="0"/>
        <v/>
      </c>
      <c r="V64" s="46"/>
      <c r="W64" s="46"/>
    </row>
    <row r="65" spans="1:23" x14ac:dyDescent="0.4">
      <c r="A65" s="46"/>
      <c r="B65" s="46"/>
      <c r="C65" s="46"/>
      <c r="D65" s="46"/>
      <c r="E65" s="46"/>
      <c r="F65" s="46"/>
      <c r="G65" s="46"/>
      <c r="H65" s="46"/>
      <c r="I65" s="46"/>
      <c r="J65" s="46"/>
      <c r="K65" s="46"/>
      <c r="L65" s="46"/>
      <c r="M65" s="46"/>
      <c r="N65" s="46"/>
      <c r="O65" s="46"/>
      <c r="P65" s="46"/>
      <c r="Q65" s="46"/>
      <c r="R65" s="46"/>
      <c r="S65" s="46"/>
      <c r="T65" s="46"/>
      <c r="U65" s="46" t="str">
        <f t="shared" si="0"/>
        <v/>
      </c>
      <c r="V65" s="46"/>
      <c r="W65" s="46"/>
    </row>
    <row r="66" spans="1:23" x14ac:dyDescent="0.4">
      <c r="A66" s="46"/>
      <c r="B66" s="46"/>
      <c r="C66" s="46"/>
      <c r="D66" s="46"/>
      <c r="E66" s="46"/>
      <c r="F66" s="46"/>
      <c r="G66" s="46"/>
      <c r="H66" s="46"/>
      <c r="I66" s="46"/>
      <c r="J66" s="46"/>
      <c r="K66" s="46"/>
      <c r="L66" s="46"/>
      <c r="M66" s="46"/>
      <c r="N66" s="46"/>
      <c r="O66" s="46"/>
      <c r="P66" s="46"/>
      <c r="Q66" s="46"/>
      <c r="R66" s="46"/>
      <c r="S66" s="46"/>
      <c r="T66" s="46"/>
      <c r="U66" s="46" t="str">
        <f t="shared" ref="U66:U129" si="1">IF($A66&lt;&gt;"","순번 "&amp;$A66&amp;": "&amp;$B66&amp;" / "&amp;$C66&amp;"학년도 / "&amp;$H66,"")</f>
        <v/>
      </c>
      <c r="V66" s="46"/>
      <c r="W66" s="46"/>
    </row>
    <row r="67" spans="1:23" x14ac:dyDescent="0.4">
      <c r="A67" s="46"/>
      <c r="B67" s="46"/>
      <c r="C67" s="46"/>
      <c r="D67" s="46"/>
      <c r="E67" s="46"/>
      <c r="F67" s="46"/>
      <c r="G67" s="46"/>
      <c r="H67" s="46"/>
      <c r="I67" s="46"/>
      <c r="J67" s="46"/>
      <c r="K67" s="46"/>
      <c r="L67" s="46"/>
      <c r="M67" s="46"/>
      <c r="N67" s="46"/>
      <c r="O67" s="46"/>
      <c r="P67" s="46"/>
      <c r="Q67" s="46"/>
      <c r="R67" s="46"/>
      <c r="S67" s="46"/>
      <c r="T67" s="46"/>
      <c r="U67" s="46" t="str">
        <f t="shared" si="1"/>
        <v/>
      </c>
      <c r="V67" s="46"/>
      <c r="W67" s="46"/>
    </row>
    <row r="68" spans="1:23" x14ac:dyDescent="0.4">
      <c r="A68" s="46"/>
      <c r="B68" s="46"/>
      <c r="C68" s="46"/>
      <c r="D68" s="46"/>
      <c r="E68" s="46"/>
      <c r="F68" s="46"/>
      <c r="G68" s="46"/>
      <c r="H68" s="46"/>
      <c r="I68" s="46"/>
      <c r="J68" s="46"/>
      <c r="K68" s="46"/>
      <c r="L68" s="46"/>
      <c r="M68" s="46"/>
      <c r="N68" s="46"/>
      <c r="O68" s="46"/>
      <c r="P68" s="46"/>
      <c r="Q68" s="46"/>
      <c r="R68" s="46"/>
      <c r="S68" s="46"/>
      <c r="T68" s="46"/>
      <c r="U68" s="46" t="str">
        <f t="shared" si="1"/>
        <v/>
      </c>
      <c r="V68" s="46"/>
      <c r="W68" s="46"/>
    </row>
    <row r="69" spans="1:23" x14ac:dyDescent="0.4">
      <c r="A69" s="46"/>
      <c r="B69" s="46"/>
      <c r="C69" s="46"/>
      <c r="D69" s="46"/>
      <c r="E69" s="46"/>
      <c r="F69" s="46"/>
      <c r="G69" s="46"/>
      <c r="H69" s="46"/>
      <c r="I69" s="46"/>
      <c r="J69" s="46"/>
      <c r="K69" s="46"/>
      <c r="L69" s="46"/>
      <c r="M69" s="46"/>
      <c r="N69" s="46"/>
      <c r="O69" s="46"/>
      <c r="P69" s="46"/>
      <c r="Q69" s="46"/>
      <c r="R69" s="46"/>
      <c r="S69" s="46"/>
      <c r="T69" s="46"/>
      <c r="U69" s="46" t="str">
        <f t="shared" si="1"/>
        <v/>
      </c>
      <c r="V69" s="46"/>
      <c r="W69" s="46"/>
    </row>
    <row r="70" spans="1:23" x14ac:dyDescent="0.4">
      <c r="A70" s="46"/>
      <c r="B70" s="46"/>
      <c r="C70" s="46"/>
      <c r="D70" s="46"/>
      <c r="E70" s="46"/>
      <c r="F70" s="46"/>
      <c r="G70" s="46"/>
      <c r="H70" s="46"/>
      <c r="I70" s="46"/>
      <c r="J70" s="46"/>
      <c r="K70" s="46"/>
      <c r="L70" s="46"/>
      <c r="M70" s="46"/>
      <c r="N70" s="46"/>
      <c r="O70" s="46"/>
      <c r="P70" s="46"/>
      <c r="Q70" s="46"/>
      <c r="R70" s="46"/>
      <c r="S70" s="46"/>
      <c r="T70" s="46"/>
      <c r="U70" s="46" t="str">
        <f t="shared" si="1"/>
        <v/>
      </c>
      <c r="V70" s="46"/>
      <c r="W70" s="46"/>
    </row>
    <row r="71" spans="1:23" x14ac:dyDescent="0.4">
      <c r="A71" s="46"/>
      <c r="B71" s="46"/>
      <c r="C71" s="46"/>
      <c r="D71" s="46"/>
      <c r="E71" s="46"/>
      <c r="F71" s="46"/>
      <c r="G71" s="46"/>
      <c r="H71" s="46"/>
      <c r="I71" s="46"/>
      <c r="J71" s="46"/>
      <c r="K71" s="46"/>
      <c r="L71" s="46"/>
      <c r="M71" s="46"/>
      <c r="N71" s="46"/>
      <c r="O71" s="46"/>
      <c r="P71" s="46"/>
      <c r="Q71" s="46"/>
      <c r="R71" s="46"/>
      <c r="S71" s="46"/>
      <c r="T71" s="46"/>
      <c r="U71" s="46" t="str">
        <f t="shared" si="1"/>
        <v/>
      </c>
      <c r="V71" s="46"/>
      <c r="W71" s="46"/>
    </row>
    <row r="72" spans="1:23" x14ac:dyDescent="0.4">
      <c r="A72" s="46"/>
      <c r="B72" s="46"/>
      <c r="C72" s="46"/>
      <c r="D72" s="46"/>
      <c r="E72" s="46"/>
      <c r="F72" s="46"/>
      <c r="G72" s="46"/>
      <c r="H72" s="46"/>
      <c r="I72" s="46"/>
      <c r="J72" s="46"/>
      <c r="K72" s="46"/>
      <c r="L72" s="46"/>
      <c r="M72" s="46"/>
      <c r="N72" s="46"/>
      <c r="O72" s="46"/>
      <c r="P72" s="46"/>
      <c r="Q72" s="46"/>
      <c r="R72" s="46"/>
      <c r="S72" s="46"/>
      <c r="T72" s="46"/>
      <c r="U72" s="46" t="str">
        <f t="shared" si="1"/>
        <v/>
      </c>
      <c r="V72" s="46"/>
      <c r="W72" s="46"/>
    </row>
    <row r="73" spans="1:23" x14ac:dyDescent="0.4">
      <c r="A73" s="46"/>
      <c r="B73" s="46"/>
      <c r="C73" s="46"/>
      <c r="D73" s="46"/>
      <c r="E73" s="46"/>
      <c r="F73" s="46"/>
      <c r="G73" s="46"/>
      <c r="H73" s="46"/>
      <c r="I73" s="46"/>
      <c r="J73" s="46"/>
      <c r="K73" s="46"/>
      <c r="L73" s="46"/>
      <c r="M73" s="46"/>
      <c r="N73" s="46"/>
      <c r="O73" s="46"/>
      <c r="P73" s="46"/>
      <c r="Q73" s="46"/>
      <c r="R73" s="46"/>
      <c r="S73" s="46"/>
      <c r="T73" s="46"/>
      <c r="U73" s="46" t="str">
        <f t="shared" si="1"/>
        <v/>
      </c>
      <c r="V73" s="46"/>
      <c r="W73" s="46"/>
    </row>
    <row r="74" spans="1:23" x14ac:dyDescent="0.4">
      <c r="A74" s="46"/>
      <c r="B74" s="46"/>
      <c r="C74" s="46"/>
      <c r="D74" s="46"/>
      <c r="E74" s="46"/>
      <c r="F74" s="46"/>
      <c r="G74" s="46"/>
      <c r="H74" s="46"/>
      <c r="I74" s="46"/>
      <c r="J74" s="46"/>
      <c r="K74" s="46"/>
      <c r="L74" s="46"/>
      <c r="M74" s="46"/>
      <c r="N74" s="46"/>
      <c r="O74" s="46"/>
      <c r="P74" s="46"/>
      <c r="Q74" s="46"/>
      <c r="R74" s="46"/>
      <c r="S74" s="46"/>
      <c r="T74" s="46"/>
      <c r="U74" s="46" t="str">
        <f t="shared" si="1"/>
        <v/>
      </c>
      <c r="V74" s="46"/>
      <c r="W74" s="46"/>
    </row>
    <row r="75" spans="1:23" x14ac:dyDescent="0.4">
      <c r="A75" s="46"/>
      <c r="B75" s="46"/>
      <c r="C75" s="46"/>
      <c r="D75" s="46"/>
      <c r="E75" s="46"/>
      <c r="F75" s="46"/>
      <c r="G75" s="46"/>
      <c r="H75" s="46"/>
      <c r="I75" s="46"/>
      <c r="J75" s="46"/>
      <c r="K75" s="46"/>
      <c r="L75" s="46"/>
      <c r="M75" s="46"/>
      <c r="N75" s="46"/>
      <c r="O75" s="46"/>
      <c r="P75" s="46"/>
      <c r="Q75" s="46"/>
      <c r="R75" s="46"/>
      <c r="S75" s="46"/>
      <c r="T75" s="46"/>
      <c r="U75" s="46" t="str">
        <f t="shared" si="1"/>
        <v/>
      </c>
      <c r="V75" s="46"/>
      <c r="W75" s="46"/>
    </row>
    <row r="76" spans="1:23" x14ac:dyDescent="0.4">
      <c r="A76" s="46"/>
      <c r="B76" s="46"/>
      <c r="C76" s="46"/>
      <c r="D76" s="46"/>
      <c r="E76" s="46"/>
      <c r="F76" s="46"/>
      <c r="G76" s="46"/>
      <c r="H76" s="46"/>
      <c r="I76" s="46"/>
      <c r="J76" s="46"/>
      <c r="K76" s="46"/>
      <c r="L76" s="46"/>
      <c r="M76" s="46"/>
      <c r="N76" s="46"/>
      <c r="O76" s="46"/>
      <c r="P76" s="46"/>
      <c r="Q76" s="46"/>
      <c r="R76" s="46"/>
      <c r="S76" s="46"/>
      <c r="T76" s="46"/>
      <c r="U76" s="46" t="str">
        <f t="shared" si="1"/>
        <v/>
      </c>
      <c r="V76" s="46"/>
      <c r="W76" s="46"/>
    </row>
    <row r="77" spans="1:23" x14ac:dyDescent="0.4">
      <c r="A77" s="46"/>
      <c r="B77" s="46"/>
      <c r="C77" s="46"/>
      <c r="D77" s="46"/>
      <c r="E77" s="46"/>
      <c r="F77" s="46"/>
      <c r="G77" s="46"/>
      <c r="H77" s="46"/>
      <c r="I77" s="46"/>
      <c r="J77" s="46"/>
      <c r="K77" s="46"/>
      <c r="L77" s="46"/>
      <c r="M77" s="46"/>
      <c r="N77" s="46"/>
      <c r="O77" s="46"/>
      <c r="P77" s="46"/>
      <c r="Q77" s="46"/>
      <c r="R77" s="46"/>
      <c r="S77" s="46"/>
      <c r="T77" s="46"/>
      <c r="U77" s="46" t="str">
        <f t="shared" si="1"/>
        <v/>
      </c>
      <c r="V77" s="46"/>
      <c r="W77" s="46"/>
    </row>
    <row r="78" spans="1:23" x14ac:dyDescent="0.4">
      <c r="A78" s="46"/>
      <c r="B78" s="46"/>
      <c r="C78" s="46"/>
      <c r="D78" s="46"/>
      <c r="E78" s="46"/>
      <c r="F78" s="46"/>
      <c r="G78" s="46"/>
      <c r="H78" s="46"/>
      <c r="I78" s="46"/>
      <c r="J78" s="46"/>
      <c r="K78" s="46"/>
      <c r="L78" s="46"/>
      <c r="M78" s="46"/>
      <c r="N78" s="46"/>
      <c r="O78" s="46"/>
      <c r="P78" s="46"/>
      <c r="Q78" s="46"/>
      <c r="R78" s="46"/>
      <c r="S78" s="46"/>
      <c r="T78" s="46"/>
      <c r="U78" s="46" t="str">
        <f t="shared" si="1"/>
        <v/>
      </c>
      <c r="V78" s="46"/>
      <c r="W78" s="46"/>
    </row>
    <row r="79" spans="1:23" x14ac:dyDescent="0.4">
      <c r="A79" s="46"/>
      <c r="B79" s="46"/>
      <c r="C79" s="46"/>
      <c r="D79" s="46"/>
      <c r="E79" s="46"/>
      <c r="F79" s="46"/>
      <c r="G79" s="46"/>
      <c r="H79" s="46"/>
      <c r="I79" s="46"/>
      <c r="J79" s="46"/>
      <c r="K79" s="46"/>
      <c r="L79" s="46"/>
      <c r="M79" s="46"/>
      <c r="N79" s="46"/>
      <c r="O79" s="46"/>
      <c r="P79" s="46"/>
      <c r="Q79" s="46"/>
      <c r="R79" s="46"/>
      <c r="S79" s="46"/>
      <c r="T79" s="46"/>
      <c r="U79" s="46" t="str">
        <f t="shared" si="1"/>
        <v/>
      </c>
      <c r="V79" s="46"/>
      <c r="W79" s="46"/>
    </row>
    <row r="80" spans="1:23" x14ac:dyDescent="0.4">
      <c r="A80" s="46"/>
      <c r="B80" s="46"/>
      <c r="C80" s="46"/>
      <c r="D80" s="46"/>
      <c r="E80" s="46"/>
      <c r="F80" s="46"/>
      <c r="G80" s="46"/>
      <c r="H80" s="46"/>
      <c r="I80" s="46"/>
      <c r="J80" s="46"/>
      <c r="K80" s="46"/>
      <c r="L80" s="46"/>
      <c r="M80" s="46"/>
      <c r="N80" s="46"/>
      <c r="O80" s="46"/>
      <c r="P80" s="46"/>
      <c r="Q80" s="46"/>
      <c r="R80" s="46"/>
      <c r="S80" s="46"/>
      <c r="T80" s="46"/>
      <c r="U80" s="46" t="str">
        <f t="shared" si="1"/>
        <v/>
      </c>
      <c r="V80" s="46"/>
      <c r="W80" s="46"/>
    </row>
    <row r="81" spans="1:23" x14ac:dyDescent="0.4">
      <c r="A81" s="46"/>
      <c r="B81" s="46"/>
      <c r="C81" s="46"/>
      <c r="D81" s="46"/>
      <c r="E81" s="46"/>
      <c r="F81" s="46"/>
      <c r="G81" s="46"/>
      <c r="H81" s="46"/>
      <c r="I81" s="46"/>
      <c r="J81" s="46"/>
      <c r="K81" s="46"/>
      <c r="L81" s="46"/>
      <c r="M81" s="46"/>
      <c r="N81" s="46"/>
      <c r="O81" s="46"/>
      <c r="P81" s="46"/>
      <c r="Q81" s="46"/>
      <c r="R81" s="46"/>
      <c r="S81" s="46"/>
      <c r="T81" s="46"/>
      <c r="U81" s="46" t="str">
        <f t="shared" si="1"/>
        <v/>
      </c>
      <c r="V81" s="46"/>
      <c r="W81" s="46"/>
    </row>
    <row r="82" spans="1:23" x14ac:dyDescent="0.4">
      <c r="A82" s="46"/>
      <c r="B82" s="46"/>
      <c r="C82" s="46"/>
      <c r="D82" s="46"/>
      <c r="E82" s="46"/>
      <c r="F82" s="46"/>
      <c r="G82" s="46"/>
      <c r="H82" s="46"/>
      <c r="I82" s="46"/>
      <c r="J82" s="46"/>
      <c r="K82" s="46"/>
      <c r="L82" s="46"/>
      <c r="M82" s="46"/>
      <c r="N82" s="46"/>
      <c r="O82" s="46"/>
      <c r="P82" s="46"/>
      <c r="Q82" s="46"/>
      <c r="R82" s="46"/>
      <c r="S82" s="46"/>
      <c r="T82" s="46"/>
      <c r="U82" s="46" t="str">
        <f t="shared" si="1"/>
        <v/>
      </c>
      <c r="V82" s="46"/>
      <c r="W82" s="46"/>
    </row>
    <row r="83" spans="1:23" x14ac:dyDescent="0.4">
      <c r="A83" s="46"/>
      <c r="B83" s="46"/>
      <c r="C83" s="46"/>
      <c r="D83" s="46"/>
      <c r="E83" s="46"/>
      <c r="F83" s="46"/>
      <c r="G83" s="46"/>
      <c r="H83" s="46"/>
      <c r="I83" s="46"/>
      <c r="J83" s="46"/>
      <c r="K83" s="46"/>
      <c r="L83" s="46"/>
      <c r="M83" s="46"/>
      <c r="N83" s="46"/>
      <c r="O83" s="46"/>
      <c r="P83" s="46"/>
      <c r="Q83" s="46"/>
      <c r="R83" s="46"/>
      <c r="S83" s="46"/>
      <c r="T83" s="46"/>
      <c r="U83" s="46" t="str">
        <f t="shared" si="1"/>
        <v/>
      </c>
      <c r="V83" s="46"/>
      <c r="W83" s="46"/>
    </row>
    <row r="84" spans="1:23" x14ac:dyDescent="0.4">
      <c r="A84" s="46"/>
      <c r="B84" s="46"/>
      <c r="C84" s="46"/>
      <c r="D84" s="46"/>
      <c r="E84" s="46"/>
      <c r="F84" s="46"/>
      <c r="G84" s="46"/>
      <c r="H84" s="46"/>
      <c r="I84" s="46"/>
      <c r="J84" s="46"/>
      <c r="K84" s="46"/>
      <c r="L84" s="46"/>
      <c r="M84" s="46"/>
      <c r="N84" s="46"/>
      <c r="O84" s="46"/>
      <c r="P84" s="46"/>
      <c r="Q84" s="46"/>
      <c r="R84" s="46"/>
      <c r="S84" s="46"/>
      <c r="T84" s="46"/>
      <c r="U84" s="46" t="str">
        <f t="shared" si="1"/>
        <v/>
      </c>
      <c r="V84" s="46"/>
      <c r="W84" s="46"/>
    </row>
    <row r="85" spans="1:23" x14ac:dyDescent="0.4">
      <c r="A85" s="46"/>
      <c r="B85" s="46"/>
      <c r="C85" s="46"/>
      <c r="D85" s="46"/>
      <c r="E85" s="46"/>
      <c r="F85" s="46"/>
      <c r="G85" s="46"/>
      <c r="H85" s="46"/>
      <c r="I85" s="46"/>
      <c r="J85" s="46"/>
      <c r="K85" s="46"/>
      <c r="L85" s="46"/>
      <c r="M85" s="46"/>
      <c r="N85" s="46"/>
      <c r="O85" s="46"/>
      <c r="P85" s="46"/>
      <c r="Q85" s="46"/>
      <c r="R85" s="46"/>
      <c r="S85" s="46"/>
      <c r="T85" s="46"/>
      <c r="U85" s="46" t="str">
        <f t="shared" si="1"/>
        <v/>
      </c>
      <c r="V85" s="46"/>
      <c r="W85" s="46"/>
    </row>
    <row r="86" spans="1:23" x14ac:dyDescent="0.4">
      <c r="A86" s="46"/>
      <c r="B86" s="46"/>
      <c r="C86" s="46"/>
      <c r="D86" s="46"/>
      <c r="E86" s="46"/>
      <c r="F86" s="46"/>
      <c r="G86" s="46"/>
      <c r="H86" s="46"/>
      <c r="I86" s="46"/>
      <c r="J86" s="46"/>
      <c r="K86" s="46"/>
      <c r="L86" s="46"/>
      <c r="M86" s="46"/>
      <c r="N86" s="46"/>
      <c r="O86" s="46"/>
      <c r="P86" s="46"/>
      <c r="Q86" s="46"/>
      <c r="R86" s="46"/>
      <c r="S86" s="46"/>
      <c r="T86" s="46"/>
      <c r="U86" s="46" t="str">
        <f t="shared" si="1"/>
        <v/>
      </c>
      <c r="V86" s="46"/>
      <c r="W86" s="46"/>
    </row>
    <row r="87" spans="1:23" x14ac:dyDescent="0.4">
      <c r="A87" s="46"/>
      <c r="B87" s="46"/>
      <c r="C87" s="46"/>
      <c r="D87" s="46"/>
      <c r="E87" s="46"/>
      <c r="F87" s="46"/>
      <c r="G87" s="46"/>
      <c r="H87" s="46"/>
      <c r="I87" s="46"/>
      <c r="J87" s="46"/>
      <c r="K87" s="46"/>
      <c r="L87" s="46"/>
      <c r="M87" s="46"/>
      <c r="N87" s="46"/>
      <c r="O87" s="46"/>
      <c r="P87" s="46"/>
      <c r="Q87" s="46"/>
      <c r="R87" s="46"/>
      <c r="S87" s="46"/>
      <c r="T87" s="46"/>
      <c r="U87" s="46" t="str">
        <f t="shared" si="1"/>
        <v/>
      </c>
      <c r="V87" s="46"/>
      <c r="W87" s="46"/>
    </row>
    <row r="88" spans="1:23" x14ac:dyDescent="0.4">
      <c r="A88" s="46"/>
      <c r="B88" s="46"/>
      <c r="C88" s="46"/>
      <c r="D88" s="46"/>
      <c r="E88" s="46"/>
      <c r="F88" s="46"/>
      <c r="G88" s="46"/>
      <c r="H88" s="46"/>
      <c r="I88" s="46"/>
      <c r="J88" s="46"/>
      <c r="K88" s="46"/>
      <c r="L88" s="46"/>
      <c r="M88" s="46"/>
      <c r="N88" s="46"/>
      <c r="O88" s="46"/>
      <c r="P88" s="46"/>
      <c r="Q88" s="46"/>
      <c r="R88" s="46"/>
      <c r="S88" s="46"/>
      <c r="T88" s="46"/>
      <c r="U88" s="46" t="str">
        <f t="shared" si="1"/>
        <v/>
      </c>
      <c r="V88" s="46"/>
      <c r="W88" s="46"/>
    </row>
    <row r="89" spans="1:23" x14ac:dyDescent="0.4">
      <c r="A89" s="46"/>
      <c r="B89" s="46"/>
      <c r="C89" s="46"/>
      <c r="D89" s="46"/>
      <c r="E89" s="46"/>
      <c r="F89" s="46"/>
      <c r="G89" s="46"/>
      <c r="H89" s="46"/>
      <c r="I89" s="46"/>
      <c r="J89" s="46"/>
      <c r="K89" s="46"/>
      <c r="L89" s="46"/>
      <c r="M89" s="46"/>
      <c r="N89" s="46"/>
      <c r="O89" s="46"/>
      <c r="P89" s="46"/>
      <c r="Q89" s="46"/>
      <c r="R89" s="46"/>
      <c r="S89" s="46"/>
      <c r="T89" s="46"/>
      <c r="U89" s="46" t="str">
        <f t="shared" si="1"/>
        <v/>
      </c>
      <c r="V89" s="46"/>
      <c r="W89" s="46"/>
    </row>
    <row r="90" spans="1:23" x14ac:dyDescent="0.4">
      <c r="A90" s="46"/>
      <c r="B90" s="46"/>
      <c r="C90" s="46"/>
      <c r="D90" s="46"/>
      <c r="E90" s="46"/>
      <c r="F90" s="46"/>
      <c r="G90" s="46"/>
      <c r="H90" s="46"/>
      <c r="I90" s="46"/>
      <c r="J90" s="46"/>
      <c r="K90" s="46"/>
      <c r="L90" s="46"/>
      <c r="M90" s="46"/>
      <c r="N90" s="46"/>
      <c r="O90" s="46"/>
      <c r="P90" s="46"/>
      <c r="Q90" s="46"/>
      <c r="R90" s="46"/>
      <c r="S90" s="46"/>
      <c r="T90" s="46"/>
      <c r="U90" s="46" t="str">
        <f t="shared" si="1"/>
        <v/>
      </c>
      <c r="V90" s="46"/>
      <c r="W90" s="46"/>
    </row>
    <row r="91" spans="1:23" x14ac:dyDescent="0.4">
      <c r="A91" s="46"/>
      <c r="B91" s="46"/>
      <c r="C91" s="46"/>
      <c r="D91" s="46"/>
      <c r="E91" s="46"/>
      <c r="F91" s="46"/>
      <c r="G91" s="46"/>
      <c r="H91" s="46"/>
      <c r="I91" s="46"/>
      <c r="J91" s="46"/>
      <c r="K91" s="46"/>
      <c r="L91" s="46"/>
      <c r="M91" s="46"/>
      <c r="N91" s="46"/>
      <c r="O91" s="46"/>
      <c r="P91" s="46"/>
      <c r="Q91" s="46"/>
      <c r="R91" s="46"/>
      <c r="S91" s="46"/>
      <c r="T91" s="46"/>
      <c r="U91" s="46" t="str">
        <f t="shared" si="1"/>
        <v/>
      </c>
      <c r="V91" s="46"/>
      <c r="W91" s="46"/>
    </row>
    <row r="92" spans="1:23" x14ac:dyDescent="0.4">
      <c r="A92" s="46"/>
      <c r="B92" s="46"/>
      <c r="C92" s="46"/>
      <c r="D92" s="46"/>
      <c r="E92" s="46"/>
      <c r="F92" s="46"/>
      <c r="G92" s="46"/>
      <c r="H92" s="46"/>
      <c r="I92" s="46"/>
      <c r="J92" s="46"/>
      <c r="K92" s="46"/>
      <c r="L92" s="46"/>
      <c r="M92" s="46"/>
      <c r="N92" s="46"/>
      <c r="O92" s="46"/>
      <c r="P92" s="46"/>
      <c r="Q92" s="46"/>
      <c r="R92" s="46"/>
      <c r="S92" s="46"/>
      <c r="T92" s="46"/>
      <c r="U92" s="46" t="str">
        <f t="shared" si="1"/>
        <v/>
      </c>
      <c r="V92" s="46"/>
      <c r="W92" s="46"/>
    </row>
    <row r="93" spans="1:23" x14ac:dyDescent="0.4">
      <c r="A93" s="46"/>
      <c r="B93" s="46"/>
      <c r="C93" s="46"/>
      <c r="D93" s="46"/>
      <c r="E93" s="46"/>
      <c r="F93" s="46"/>
      <c r="G93" s="46"/>
      <c r="H93" s="46"/>
      <c r="I93" s="46"/>
      <c r="J93" s="46"/>
      <c r="K93" s="46"/>
      <c r="L93" s="46"/>
      <c r="M93" s="46"/>
      <c r="N93" s="46"/>
      <c r="O93" s="46"/>
      <c r="P93" s="46"/>
      <c r="Q93" s="46"/>
      <c r="R93" s="46"/>
      <c r="S93" s="46"/>
      <c r="T93" s="46"/>
      <c r="U93" s="46" t="str">
        <f t="shared" si="1"/>
        <v/>
      </c>
      <c r="V93" s="46"/>
      <c r="W93" s="46"/>
    </row>
    <row r="94" spans="1:23" x14ac:dyDescent="0.4">
      <c r="A94" s="46"/>
      <c r="B94" s="46"/>
      <c r="C94" s="46"/>
      <c r="D94" s="46"/>
      <c r="E94" s="46"/>
      <c r="F94" s="46"/>
      <c r="G94" s="46"/>
      <c r="H94" s="46"/>
      <c r="I94" s="46"/>
      <c r="J94" s="46"/>
      <c r="K94" s="46"/>
      <c r="L94" s="46"/>
      <c r="M94" s="46"/>
      <c r="N94" s="46"/>
      <c r="O94" s="46"/>
      <c r="P94" s="46"/>
      <c r="Q94" s="46"/>
      <c r="R94" s="46"/>
      <c r="S94" s="46"/>
      <c r="T94" s="46"/>
      <c r="U94" s="46" t="str">
        <f t="shared" si="1"/>
        <v/>
      </c>
      <c r="V94" s="46"/>
      <c r="W94" s="46"/>
    </row>
    <row r="95" spans="1:23" x14ac:dyDescent="0.4">
      <c r="A95" s="46"/>
      <c r="B95" s="46"/>
      <c r="C95" s="46"/>
      <c r="D95" s="46"/>
      <c r="E95" s="46"/>
      <c r="F95" s="46"/>
      <c r="G95" s="46"/>
      <c r="H95" s="46"/>
      <c r="I95" s="46"/>
      <c r="J95" s="46"/>
      <c r="K95" s="46"/>
      <c r="L95" s="46"/>
      <c r="M95" s="46"/>
      <c r="N95" s="46"/>
      <c r="O95" s="46"/>
      <c r="P95" s="46"/>
      <c r="Q95" s="46"/>
      <c r="R95" s="46"/>
      <c r="S95" s="46"/>
      <c r="T95" s="46"/>
      <c r="U95" s="46" t="str">
        <f t="shared" si="1"/>
        <v/>
      </c>
      <c r="V95" s="46"/>
      <c r="W95" s="46"/>
    </row>
    <row r="96" spans="1:23" x14ac:dyDescent="0.4">
      <c r="A96" s="46"/>
      <c r="B96" s="46"/>
      <c r="C96" s="46"/>
      <c r="D96" s="46"/>
      <c r="E96" s="46"/>
      <c r="F96" s="46"/>
      <c r="G96" s="46"/>
      <c r="H96" s="46"/>
      <c r="I96" s="46"/>
      <c r="J96" s="46"/>
      <c r="K96" s="46"/>
      <c r="L96" s="46"/>
      <c r="M96" s="46"/>
      <c r="N96" s="46"/>
      <c r="O96" s="46"/>
      <c r="P96" s="46"/>
      <c r="Q96" s="46"/>
      <c r="R96" s="46"/>
      <c r="S96" s="46"/>
      <c r="T96" s="46"/>
      <c r="U96" s="46" t="str">
        <f t="shared" si="1"/>
        <v/>
      </c>
      <c r="V96" s="46"/>
      <c r="W96" s="46"/>
    </row>
    <row r="97" spans="1:23" x14ac:dyDescent="0.4">
      <c r="A97" s="46"/>
      <c r="B97" s="46"/>
      <c r="C97" s="46"/>
      <c r="D97" s="46"/>
      <c r="E97" s="46"/>
      <c r="F97" s="46"/>
      <c r="G97" s="46"/>
      <c r="H97" s="46"/>
      <c r="I97" s="46"/>
      <c r="J97" s="46"/>
      <c r="K97" s="46"/>
      <c r="L97" s="46"/>
      <c r="M97" s="46"/>
      <c r="N97" s="46"/>
      <c r="O97" s="46"/>
      <c r="P97" s="46"/>
      <c r="Q97" s="46"/>
      <c r="R97" s="46"/>
      <c r="S97" s="46"/>
      <c r="T97" s="46"/>
      <c r="U97" s="46" t="str">
        <f t="shared" si="1"/>
        <v/>
      </c>
      <c r="V97" s="46"/>
      <c r="W97" s="46"/>
    </row>
    <row r="98" spans="1:23" x14ac:dyDescent="0.4">
      <c r="A98" s="46"/>
      <c r="B98" s="46"/>
      <c r="C98" s="46"/>
      <c r="D98" s="46"/>
      <c r="E98" s="46"/>
      <c r="F98" s="46"/>
      <c r="G98" s="46"/>
      <c r="H98" s="46"/>
      <c r="I98" s="46"/>
      <c r="J98" s="46"/>
      <c r="K98" s="46"/>
      <c r="L98" s="46"/>
      <c r="M98" s="46"/>
      <c r="N98" s="46"/>
      <c r="O98" s="46"/>
      <c r="P98" s="46"/>
      <c r="Q98" s="46"/>
      <c r="R98" s="46"/>
      <c r="S98" s="46"/>
      <c r="T98" s="46"/>
      <c r="U98" s="46" t="str">
        <f t="shared" si="1"/>
        <v/>
      </c>
      <c r="V98" s="46"/>
      <c r="W98" s="46"/>
    </row>
    <row r="99" spans="1:23" x14ac:dyDescent="0.4">
      <c r="A99" s="46"/>
      <c r="B99" s="46"/>
      <c r="C99" s="46"/>
      <c r="D99" s="46"/>
      <c r="E99" s="46"/>
      <c r="F99" s="46"/>
      <c r="G99" s="46"/>
      <c r="H99" s="46"/>
      <c r="I99" s="46"/>
      <c r="J99" s="46"/>
      <c r="K99" s="46"/>
      <c r="L99" s="46"/>
      <c r="M99" s="46"/>
      <c r="N99" s="46"/>
      <c r="O99" s="46"/>
      <c r="P99" s="46"/>
      <c r="Q99" s="46"/>
      <c r="R99" s="46"/>
      <c r="S99" s="46"/>
      <c r="T99" s="46"/>
      <c r="U99" s="46" t="str">
        <f t="shared" si="1"/>
        <v/>
      </c>
      <c r="V99" s="46"/>
      <c r="W99" s="46"/>
    </row>
    <row r="100" spans="1:23" x14ac:dyDescent="0.4">
      <c r="A100" s="46"/>
      <c r="B100" s="46"/>
      <c r="C100" s="46"/>
      <c r="D100" s="46"/>
      <c r="E100" s="46"/>
      <c r="F100" s="46"/>
      <c r="G100" s="46"/>
      <c r="H100" s="46"/>
      <c r="I100" s="46"/>
      <c r="J100" s="46"/>
      <c r="K100" s="46"/>
      <c r="L100" s="46"/>
      <c r="M100" s="46"/>
      <c r="N100" s="46"/>
      <c r="O100" s="46"/>
      <c r="P100" s="46"/>
      <c r="Q100" s="46"/>
      <c r="R100" s="46"/>
      <c r="S100" s="46"/>
      <c r="T100" s="46"/>
      <c r="U100" s="46" t="str">
        <f t="shared" si="1"/>
        <v/>
      </c>
      <c r="V100" s="46"/>
      <c r="W100" s="46"/>
    </row>
    <row r="101" spans="1:23" x14ac:dyDescent="0.4">
      <c r="A101" s="46"/>
      <c r="B101" s="46"/>
      <c r="C101" s="46"/>
      <c r="D101" s="46"/>
      <c r="E101" s="46"/>
      <c r="F101" s="46"/>
      <c r="G101" s="46"/>
      <c r="H101" s="46"/>
      <c r="I101" s="46"/>
      <c r="J101" s="46"/>
      <c r="K101" s="46"/>
      <c r="L101" s="46"/>
      <c r="M101" s="46"/>
      <c r="N101" s="46"/>
      <c r="O101" s="46"/>
      <c r="P101" s="46"/>
      <c r="Q101" s="46"/>
      <c r="R101" s="46"/>
      <c r="S101" s="46"/>
      <c r="T101" s="46"/>
      <c r="U101" s="46" t="str">
        <f t="shared" si="1"/>
        <v/>
      </c>
      <c r="V101" s="46"/>
      <c r="W101" s="46"/>
    </row>
    <row r="102" spans="1:23" x14ac:dyDescent="0.4">
      <c r="A102" s="46"/>
      <c r="B102" s="46"/>
      <c r="C102" s="46"/>
      <c r="D102" s="46"/>
      <c r="E102" s="46"/>
      <c r="F102" s="46"/>
      <c r="G102" s="46"/>
      <c r="H102" s="46"/>
      <c r="I102" s="46"/>
      <c r="J102" s="46"/>
      <c r="K102" s="46"/>
      <c r="L102" s="46"/>
      <c r="M102" s="46"/>
      <c r="N102" s="46"/>
      <c r="O102" s="46"/>
      <c r="P102" s="46"/>
      <c r="Q102" s="46"/>
      <c r="R102" s="46"/>
      <c r="S102" s="46"/>
      <c r="T102" s="46"/>
      <c r="U102" s="46" t="str">
        <f t="shared" si="1"/>
        <v/>
      </c>
      <c r="V102" s="46"/>
      <c r="W102" s="46"/>
    </row>
    <row r="103" spans="1:23" x14ac:dyDescent="0.4">
      <c r="A103" s="46"/>
      <c r="B103" s="46"/>
      <c r="C103" s="46"/>
      <c r="D103" s="46"/>
      <c r="E103" s="46"/>
      <c r="F103" s="46"/>
      <c r="G103" s="46"/>
      <c r="H103" s="46"/>
      <c r="I103" s="46"/>
      <c r="J103" s="46"/>
      <c r="K103" s="46"/>
      <c r="L103" s="46"/>
      <c r="M103" s="46"/>
      <c r="N103" s="46"/>
      <c r="O103" s="46"/>
      <c r="P103" s="46"/>
      <c r="Q103" s="46"/>
      <c r="R103" s="46"/>
      <c r="S103" s="46"/>
      <c r="T103" s="46"/>
      <c r="U103" s="46" t="str">
        <f t="shared" si="1"/>
        <v/>
      </c>
      <c r="V103" s="46"/>
      <c r="W103" s="46"/>
    </row>
    <row r="104" spans="1:23" x14ac:dyDescent="0.4">
      <c r="A104" s="46"/>
      <c r="B104" s="46"/>
      <c r="C104" s="46"/>
      <c r="D104" s="46"/>
      <c r="E104" s="46"/>
      <c r="F104" s="46"/>
      <c r="G104" s="46"/>
      <c r="H104" s="46"/>
      <c r="I104" s="46"/>
      <c r="J104" s="46"/>
      <c r="K104" s="46"/>
      <c r="L104" s="46"/>
      <c r="M104" s="46"/>
      <c r="N104" s="46"/>
      <c r="O104" s="46"/>
      <c r="P104" s="46"/>
      <c r="Q104" s="46"/>
      <c r="R104" s="46"/>
      <c r="S104" s="46"/>
      <c r="T104" s="46"/>
      <c r="U104" s="46" t="str">
        <f t="shared" si="1"/>
        <v/>
      </c>
      <c r="V104" s="46"/>
      <c r="W104" s="46"/>
    </row>
    <row r="105" spans="1:23" x14ac:dyDescent="0.4">
      <c r="A105" s="46"/>
      <c r="B105" s="46"/>
      <c r="C105" s="46"/>
      <c r="D105" s="46"/>
      <c r="E105" s="46"/>
      <c r="F105" s="46"/>
      <c r="G105" s="46"/>
      <c r="H105" s="46"/>
      <c r="I105" s="46"/>
      <c r="J105" s="46"/>
      <c r="K105" s="46"/>
      <c r="L105" s="46"/>
      <c r="M105" s="46"/>
      <c r="N105" s="46"/>
      <c r="O105" s="46"/>
      <c r="P105" s="46"/>
      <c r="Q105" s="46"/>
      <c r="R105" s="46"/>
      <c r="S105" s="46"/>
      <c r="T105" s="46"/>
      <c r="U105" s="46" t="str">
        <f t="shared" si="1"/>
        <v/>
      </c>
      <c r="V105" s="46"/>
      <c r="W105" s="46"/>
    </row>
    <row r="106" spans="1:23" x14ac:dyDescent="0.4">
      <c r="A106" s="46"/>
      <c r="B106" s="46"/>
      <c r="C106" s="46"/>
      <c r="D106" s="46"/>
      <c r="E106" s="46"/>
      <c r="F106" s="46"/>
      <c r="G106" s="46"/>
      <c r="H106" s="46"/>
      <c r="I106" s="46"/>
      <c r="J106" s="46"/>
      <c r="K106" s="46"/>
      <c r="L106" s="46"/>
      <c r="M106" s="46"/>
      <c r="N106" s="46"/>
      <c r="O106" s="46"/>
      <c r="P106" s="46"/>
      <c r="Q106" s="46"/>
      <c r="R106" s="46"/>
      <c r="S106" s="46"/>
      <c r="T106" s="46"/>
      <c r="U106" s="46" t="str">
        <f t="shared" si="1"/>
        <v/>
      </c>
      <c r="V106" s="46"/>
      <c r="W106" s="46"/>
    </row>
    <row r="107" spans="1:23" x14ac:dyDescent="0.4">
      <c r="A107" s="46"/>
      <c r="B107" s="46"/>
      <c r="C107" s="46"/>
      <c r="D107" s="46"/>
      <c r="E107" s="46"/>
      <c r="F107" s="46"/>
      <c r="G107" s="46"/>
      <c r="H107" s="46"/>
      <c r="I107" s="46"/>
      <c r="J107" s="46"/>
      <c r="K107" s="46"/>
      <c r="L107" s="46"/>
      <c r="M107" s="46"/>
      <c r="N107" s="46"/>
      <c r="O107" s="46"/>
      <c r="P107" s="46"/>
      <c r="Q107" s="46"/>
      <c r="R107" s="46"/>
      <c r="S107" s="46"/>
      <c r="T107" s="46"/>
      <c r="U107" s="46" t="str">
        <f t="shared" si="1"/>
        <v/>
      </c>
      <c r="V107" s="46"/>
      <c r="W107" s="46"/>
    </row>
    <row r="108" spans="1:23" x14ac:dyDescent="0.4">
      <c r="A108" s="46"/>
      <c r="B108" s="46"/>
      <c r="C108" s="46"/>
      <c r="D108" s="46"/>
      <c r="E108" s="46"/>
      <c r="F108" s="46"/>
      <c r="G108" s="46"/>
      <c r="H108" s="46"/>
      <c r="I108" s="46"/>
      <c r="J108" s="46"/>
      <c r="K108" s="46"/>
      <c r="L108" s="46"/>
      <c r="M108" s="46"/>
      <c r="N108" s="46"/>
      <c r="O108" s="46"/>
      <c r="P108" s="46"/>
      <c r="Q108" s="46"/>
      <c r="R108" s="46"/>
      <c r="S108" s="46"/>
      <c r="T108" s="46"/>
      <c r="U108" s="46" t="str">
        <f t="shared" si="1"/>
        <v/>
      </c>
      <c r="V108" s="46"/>
      <c r="W108" s="46"/>
    </row>
    <row r="109" spans="1:23" x14ac:dyDescent="0.4">
      <c r="A109" s="46"/>
      <c r="B109" s="46"/>
      <c r="C109" s="46"/>
      <c r="D109" s="46"/>
      <c r="E109" s="46"/>
      <c r="F109" s="46"/>
      <c r="G109" s="46"/>
      <c r="H109" s="46"/>
      <c r="I109" s="46"/>
      <c r="J109" s="46"/>
      <c r="K109" s="46"/>
      <c r="L109" s="46"/>
      <c r="M109" s="46"/>
      <c r="N109" s="46"/>
      <c r="O109" s="46"/>
      <c r="P109" s="46"/>
      <c r="Q109" s="46"/>
      <c r="R109" s="46"/>
      <c r="S109" s="46"/>
      <c r="T109" s="46"/>
      <c r="U109" s="46" t="str">
        <f t="shared" si="1"/>
        <v/>
      </c>
      <c r="V109" s="46"/>
      <c r="W109" s="46"/>
    </row>
    <row r="110" spans="1:23" x14ac:dyDescent="0.4">
      <c r="A110" s="46"/>
      <c r="B110" s="46"/>
      <c r="C110" s="46"/>
      <c r="D110" s="46"/>
      <c r="E110" s="46"/>
      <c r="F110" s="46"/>
      <c r="G110" s="46"/>
      <c r="H110" s="46"/>
      <c r="I110" s="46"/>
      <c r="J110" s="46"/>
      <c r="K110" s="46"/>
      <c r="L110" s="46"/>
      <c r="M110" s="46"/>
      <c r="N110" s="46"/>
      <c r="O110" s="46"/>
      <c r="P110" s="46"/>
      <c r="Q110" s="46"/>
      <c r="R110" s="46"/>
      <c r="S110" s="46"/>
      <c r="T110" s="46"/>
      <c r="U110" s="46" t="str">
        <f t="shared" si="1"/>
        <v/>
      </c>
      <c r="V110" s="46"/>
      <c r="W110" s="46"/>
    </row>
    <row r="111" spans="1:23" x14ac:dyDescent="0.4">
      <c r="A111" s="46"/>
      <c r="B111" s="46"/>
      <c r="C111" s="46"/>
      <c r="D111" s="46"/>
      <c r="E111" s="46"/>
      <c r="F111" s="46"/>
      <c r="G111" s="46"/>
      <c r="H111" s="46"/>
      <c r="I111" s="46"/>
      <c r="J111" s="46"/>
      <c r="K111" s="46"/>
      <c r="L111" s="46"/>
      <c r="M111" s="46"/>
      <c r="N111" s="46"/>
      <c r="O111" s="46"/>
      <c r="P111" s="46"/>
      <c r="Q111" s="46"/>
      <c r="R111" s="46"/>
      <c r="S111" s="46"/>
      <c r="T111" s="46"/>
      <c r="U111" s="46" t="str">
        <f t="shared" si="1"/>
        <v/>
      </c>
      <c r="V111" s="46"/>
      <c r="W111" s="46"/>
    </row>
    <row r="112" spans="1:23" x14ac:dyDescent="0.4">
      <c r="A112" s="46"/>
      <c r="B112" s="46"/>
      <c r="C112" s="46"/>
      <c r="D112" s="46"/>
      <c r="E112" s="46"/>
      <c r="F112" s="46"/>
      <c r="G112" s="46"/>
      <c r="H112" s="46"/>
      <c r="I112" s="46"/>
      <c r="J112" s="46"/>
      <c r="K112" s="46"/>
      <c r="L112" s="46"/>
      <c r="M112" s="46"/>
      <c r="N112" s="46"/>
      <c r="O112" s="46"/>
      <c r="P112" s="46"/>
      <c r="Q112" s="46"/>
      <c r="R112" s="46"/>
      <c r="S112" s="46"/>
      <c r="T112" s="46"/>
      <c r="U112" s="46" t="str">
        <f t="shared" si="1"/>
        <v/>
      </c>
      <c r="V112" s="46"/>
      <c r="W112" s="46"/>
    </row>
    <row r="113" spans="1:23" x14ac:dyDescent="0.4">
      <c r="A113" s="46"/>
      <c r="B113" s="46"/>
      <c r="C113" s="46"/>
      <c r="D113" s="46"/>
      <c r="E113" s="46"/>
      <c r="F113" s="46"/>
      <c r="G113" s="46"/>
      <c r="H113" s="46"/>
      <c r="I113" s="46"/>
      <c r="J113" s="46"/>
      <c r="K113" s="46"/>
      <c r="L113" s="46"/>
      <c r="M113" s="46"/>
      <c r="N113" s="46"/>
      <c r="O113" s="46"/>
      <c r="P113" s="46"/>
      <c r="Q113" s="46"/>
      <c r="R113" s="46"/>
      <c r="S113" s="46"/>
      <c r="T113" s="46"/>
      <c r="U113" s="46" t="str">
        <f t="shared" si="1"/>
        <v/>
      </c>
      <c r="V113" s="46"/>
      <c r="W113" s="46"/>
    </row>
    <row r="114" spans="1:23" x14ac:dyDescent="0.4">
      <c r="A114" s="46"/>
      <c r="B114" s="46"/>
      <c r="C114" s="46"/>
      <c r="D114" s="46"/>
      <c r="E114" s="46"/>
      <c r="F114" s="46"/>
      <c r="G114" s="46"/>
      <c r="H114" s="46"/>
      <c r="I114" s="46"/>
      <c r="J114" s="46"/>
      <c r="K114" s="46"/>
      <c r="L114" s="46"/>
      <c r="M114" s="46"/>
      <c r="N114" s="46"/>
      <c r="O114" s="46"/>
      <c r="P114" s="46"/>
      <c r="Q114" s="46"/>
      <c r="R114" s="46"/>
      <c r="S114" s="46"/>
      <c r="T114" s="46"/>
      <c r="U114" s="46" t="str">
        <f t="shared" si="1"/>
        <v/>
      </c>
      <c r="V114" s="46"/>
      <c r="W114" s="46"/>
    </row>
    <row r="115" spans="1:23" x14ac:dyDescent="0.4">
      <c r="A115" s="46"/>
      <c r="B115" s="46"/>
      <c r="C115" s="46"/>
      <c r="D115" s="46"/>
      <c r="E115" s="46"/>
      <c r="F115" s="46"/>
      <c r="G115" s="46"/>
      <c r="H115" s="46"/>
      <c r="I115" s="46"/>
      <c r="J115" s="46"/>
      <c r="K115" s="46"/>
      <c r="L115" s="46"/>
      <c r="M115" s="46"/>
      <c r="N115" s="46"/>
      <c r="O115" s="46"/>
      <c r="P115" s="46"/>
      <c r="Q115" s="46"/>
      <c r="R115" s="46"/>
      <c r="S115" s="46"/>
      <c r="T115" s="46"/>
      <c r="U115" s="46" t="str">
        <f t="shared" si="1"/>
        <v/>
      </c>
      <c r="V115" s="46"/>
      <c r="W115" s="46"/>
    </row>
    <row r="116" spans="1:23" x14ac:dyDescent="0.4">
      <c r="A116" s="46"/>
      <c r="B116" s="46"/>
      <c r="C116" s="46"/>
      <c r="D116" s="46"/>
      <c r="E116" s="46"/>
      <c r="F116" s="46"/>
      <c r="G116" s="46"/>
      <c r="H116" s="46"/>
      <c r="I116" s="46"/>
      <c r="J116" s="46"/>
      <c r="K116" s="46"/>
      <c r="L116" s="46"/>
      <c r="M116" s="46"/>
      <c r="N116" s="46"/>
      <c r="O116" s="46"/>
      <c r="P116" s="46"/>
      <c r="Q116" s="46"/>
      <c r="R116" s="46"/>
      <c r="S116" s="46"/>
      <c r="T116" s="46"/>
      <c r="U116" s="46" t="str">
        <f t="shared" si="1"/>
        <v/>
      </c>
      <c r="V116" s="46"/>
      <c r="W116" s="46"/>
    </row>
    <row r="117" spans="1:23" x14ac:dyDescent="0.4">
      <c r="A117" s="46"/>
      <c r="B117" s="46"/>
      <c r="C117" s="46"/>
      <c r="D117" s="46"/>
      <c r="E117" s="46"/>
      <c r="F117" s="46"/>
      <c r="G117" s="46"/>
      <c r="H117" s="46"/>
      <c r="I117" s="46"/>
      <c r="J117" s="46"/>
      <c r="K117" s="46"/>
      <c r="L117" s="46"/>
      <c r="M117" s="46"/>
      <c r="N117" s="46"/>
      <c r="O117" s="46"/>
      <c r="P117" s="46"/>
      <c r="Q117" s="46"/>
      <c r="R117" s="46"/>
      <c r="S117" s="46"/>
      <c r="T117" s="46"/>
      <c r="U117" s="46" t="str">
        <f t="shared" si="1"/>
        <v/>
      </c>
      <c r="V117" s="46"/>
      <c r="W117" s="46"/>
    </row>
    <row r="118" spans="1:23" x14ac:dyDescent="0.4">
      <c r="A118" s="46"/>
      <c r="B118" s="46"/>
      <c r="C118" s="46"/>
      <c r="D118" s="46"/>
      <c r="E118" s="46"/>
      <c r="F118" s="46"/>
      <c r="G118" s="46"/>
      <c r="H118" s="46"/>
      <c r="I118" s="46"/>
      <c r="J118" s="46"/>
      <c r="K118" s="46"/>
      <c r="L118" s="46"/>
      <c r="M118" s="46"/>
      <c r="N118" s="46"/>
      <c r="O118" s="46"/>
      <c r="P118" s="46"/>
      <c r="Q118" s="46"/>
      <c r="R118" s="46"/>
      <c r="S118" s="46"/>
      <c r="T118" s="46"/>
      <c r="U118" s="46" t="str">
        <f t="shared" si="1"/>
        <v/>
      </c>
      <c r="V118" s="46"/>
      <c r="W118" s="46"/>
    </row>
    <row r="119" spans="1:23" x14ac:dyDescent="0.4">
      <c r="A119" s="46"/>
      <c r="B119" s="46"/>
      <c r="C119" s="46"/>
      <c r="D119" s="46"/>
      <c r="E119" s="46"/>
      <c r="F119" s="46"/>
      <c r="G119" s="46"/>
      <c r="H119" s="46"/>
      <c r="I119" s="46"/>
      <c r="J119" s="46"/>
      <c r="K119" s="46"/>
      <c r="L119" s="46"/>
      <c r="M119" s="46"/>
      <c r="N119" s="46"/>
      <c r="O119" s="46"/>
      <c r="P119" s="46"/>
      <c r="Q119" s="46"/>
      <c r="R119" s="46"/>
      <c r="S119" s="46"/>
      <c r="T119" s="46"/>
      <c r="U119" s="46" t="str">
        <f t="shared" si="1"/>
        <v/>
      </c>
      <c r="V119" s="46"/>
      <c r="W119" s="46"/>
    </row>
    <row r="120" spans="1:23" x14ac:dyDescent="0.4">
      <c r="A120" s="46"/>
      <c r="B120" s="46"/>
      <c r="C120" s="46"/>
      <c r="D120" s="46"/>
      <c r="E120" s="46"/>
      <c r="F120" s="46"/>
      <c r="G120" s="46"/>
      <c r="H120" s="46"/>
      <c r="I120" s="46"/>
      <c r="J120" s="46"/>
      <c r="K120" s="46"/>
      <c r="L120" s="46"/>
      <c r="M120" s="46"/>
      <c r="N120" s="46"/>
      <c r="O120" s="46"/>
      <c r="P120" s="46"/>
      <c r="Q120" s="46"/>
      <c r="R120" s="46"/>
      <c r="S120" s="46"/>
      <c r="T120" s="46"/>
      <c r="U120" s="46" t="str">
        <f t="shared" si="1"/>
        <v/>
      </c>
      <c r="V120" s="46"/>
      <c r="W120" s="46"/>
    </row>
    <row r="121" spans="1:23" x14ac:dyDescent="0.4">
      <c r="A121" s="46"/>
      <c r="B121" s="46"/>
      <c r="C121" s="46"/>
      <c r="D121" s="46"/>
      <c r="E121" s="46"/>
      <c r="F121" s="46"/>
      <c r="G121" s="46"/>
      <c r="H121" s="46"/>
      <c r="I121" s="46"/>
      <c r="J121" s="46"/>
      <c r="K121" s="46"/>
      <c r="L121" s="46"/>
      <c r="M121" s="46"/>
      <c r="N121" s="46"/>
      <c r="O121" s="46"/>
      <c r="P121" s="46"/>
      <c r="Q121" s="46"/>
      <c r="R121" s="46"/>
      <c r="S121" s="46"/>
      <c r="T121" s="46"/>
      <c r="U121" s="46" t="str">
        <f t="shared" si="1"/>
        <v/>
      </c>
      <c r="V121" s="46"/>
      <c r="W121" s="46"/>
    </row>
    <row r="122" spans="1:23" x14ac:dyDescent="0.4">
      <c r="A122" s="46"/>
      <c r="B122" s="46"/>
      <c r="C122" s="46"/>
      <c r="D122" s="46"/>
      <c r="E122" s="46"/>
      <c r="F122" s="46"/>
      <c r="G122" s="46"/>
      <c r="H122" s="46"/>
      <c r="I122" s="46"/>
      <c r="J122" s="46"/>
      <c r="K122" s="46"/>
      <c r="L122" s="46"/>
      <c r="M122" s="46"/>
      <c r="N122" s="46"/>
      <c r="O122" s="46"/>
      <c r="P122" s="46"/>
      <c r="Q122" s="46"/>
      <c r="R122" s="46"/>
      <c r="S122" s="46"/>
      <c r="T122" s="46"/>
      <c r="U122" s="46" t="str">
        <f t="shared" si="1"/>
        <v/>
      </c>
      <c r="V122" s="46"/>
      <c r="W122" s="46"/>
    </row>
    <row r="123" spans="1:23" x14ac:dyDescent="0.4">
      <c r="A123" s="46"/>
      <c r="B123" s="46"/>
      <c r="C123" s="46"/>
      <c r="D123" s="46"/>
      <c r="E123" s="46"/>
      <c r="F123" s="46"/>
      <c r="G123" s="46"/>
      <c r="H123" s="46"/>
      <c r="I123" s="46"/>
      <c r="J123" s="46"/>
      <c r="K123" s="46"/>
      <c r="L123" s="46"/>
      <c r="M123" s="46"/>
      <c r="N123" s="46"/>
      <c r="O123" s="46"/>
      <c r="P123" s="46"/>
      <c r="Q123" s="46"/>
      <c r="R123" s="46"/>
      <c r="S123" s="46"/>
      <c r="T123" s="46"/>
      <c r="U123" s="46" t="str">
        <f t="shared" si="1"/>
        <v/>
      </c>
      <c r="V123" s="46"/>
      <c r="W123" s="46"/>
    </row>
    <row r="124" spans="1:23" x14ac:dyDescent="0.4">
      <c r="A124" s="46"/>
      <c r="B124" s="46"/>
      <c r="C124" s="46"/>
      <c r="D124" s="46"/>
      <c r="E124" s="46"/>
      <c r="F124" s="46"/>
      <c r="G124" s="46"/>
      <c r="H124" s="46"/>
      <c r="I124" s="46"/>
      <c r="J124" s="46"/>
      <c r="K124" s="46"/>
      <c r="L124" s="46"/>
      <c r="M124" s="46"/>
      <c r="N124" s="46"/>
      <c r="O124" s="46"/>
      <c r="P124" s="46"/>
      <c r="Q124" s="46"/>
      <c r="R124" s="46"/>
      <c r="S124" s="46"/>
      <c r="T124" s="46"/>
      <c r="U124" s="46" t="str">
        <f t="shared" si="1"/>
        <v/>
      </c>
      <c r="V124" s="46"/>
      <c r="W124" s="46"/>
    </row>
    <row r="125" spans="1:23" x14ac:dyDescent="0.4">
      <c r="A125" s="46"/>
      <c r="B125" s="46"/>
      <c r="C125" s="46"/>
      <c r="D125" s="46"/>
      <c r="E125" s="46"/>
      <c r="F125" s="46"/>
      <c r="G125" s="46"/>
      <c r="H125" s="46"/>
      <c r="I125" s="46"/>
      <c r="J125" s="46"/>
      <c r="K125" s="46"/>
      <c r="L125" s="46"/>
      <c r="M125" s="46"/>
      <c r="N125" s="46"/>
      <c r="O125" s="46"/>
      <c r="P125" s="46"/>
      <c r="Q125" s="46"/>
      <c r="R125" s="46"/>
      <c r="S125" s="46"/>
      <c r="T125" s="46"/>
      <c r="U125" s="46" t="str">
        <f t="shared" si="1"/>
        <v/>
      </c>
      <c r="V125" s="46"/>
      <c r="W125" s="46"/>
    </row>
    <row r="126" spans="1:23" x14ac:dyDescent="0.4">
      <c r="A126" s="46"/>
      <c r="B126" s="46"/>
      <c r="C126" s="46"/>
      <c r="D126" s="46"/>
      <c r="E126" s="46"/>
      <c r="F126" s="46"/>
      <c r="G126" s="46"/>
      <c r="H126" s="46"/>
      <c r="I126" s="46"/>
      <c r="J126" s="46"/>
      <c r="K126" s="46"/>
      <c r="L126" s="46"/>
      <c r="M126" s="46"/>
      <c r="N126" s="46"/>
      <c r="O126" s="46"/>
      <c r="P126" s="46"/>
      <c r="Q126" s="46"/>
      <c r="R126" s="46"/>
      <c r="S126" s="46"/>
      <c r="T126" s="46"/>
      <c r="U126" s="46" t="str">
        <f t="shared" si="1"/>
        <v/>
      </c>
      <c r="V126" s="46"/>
      <c r="W126" s="46"/>
    </row>
    <row r="127" spans="1:23" x14ac:dyDescent="0.4">
      <c r="A127" s="46"/>
      <c r="B127" s="46"/>
      <c r="C127" s="46"/>
      <c r="D127" s="46"/>
      <c r="E127" s="46"/>
      <c r="F127" s="46"/>
      <c r="G127" s="46"/>
      <c r="H127" s="46"/>
      <c r="I127" s="46"/>
      <c r="J127" s="46"/>
      <c r="K127" s="46"/>
      <c r="L127" s="46"/>
      <c r="M127" s="46"/>
      <c r="N127" s="46"/>
      <c r="O127" s="46"/>
      <c r="P127" s="46"/>
      <c r="Q127" s="46"/>
      <c r="R127" s="46"/>
      <c r="S127" s="46"/>
      <c r="T127" s="46"/>
      <c r="U127" s="46" t="str">
        <f t="shared" si="1"/>
        <v/>
      </c>
      <c r="V127" s="46"/>
      <c r="W127" s="46"/>
    </row>
    <row r="128" spans="1:23" x14ac:dyDescent="0.4">
      <c r="A128" s="46"/>
      <c r="B128" s="46"/>
      <c r="C128" s="46"/>
      <c r="D128" s="46"/>
      <c r="E128" s="46"/>
      <c r="F128" s="46"/>
      <c r="G128" s="46"/>
      <c r="H128" s="46"/>
      <c r="I128" s="46"/>
      <c r="J128" s="46"/>
      <c r="K128" s="46"/>
      <c r="L128" s="46"/>
      <c r="M128" s="46"/>
      <c r="N128" s="46"/>
      <c r="O128" s="46"/>
      <c r="P128" s="46"/>
      <c r="Q128" s="46"/>
      <c r="R128" s="46"/>
      <c r="S128" s="46"/>
      <c r="T128" s="46"/>
      <c r="U128" s="46" t="str">
        <f t="shared" si="1"/>
        <v/>
      </c>
      <c r="V128" s="46"/>
      <c r="W128" s="46"/>
    </row>
    <row r="129" spans="1:23" x14ac:dyDescent="0.4">
      <c r="A129" s="46"/>
      <c r="B129" s="46"/>
      <c r="C129" s="46"/>
      <c r="D129" s="46"/>
      <c r="E129" s="46"/>
      <c r="F129" s="46"/>
      <c r="G129" s="46"/>
      <c r="H129" s="46"/>
      <c r="I129" s="46"/>
      <c r="J129" s="46"/>
      <c r="K129" s="46"/>
      <c r="L129" s="46"/>
      <c r="M129" s="46"/>
      <c r="N129" s="46"/>
      <c r="O129" s="46"/>
      <c r="P129" s="46"/>
      <c r="Q129" s="46"/>
      <c r="R129" s="46"/>
      <c r="S129" s="46"/>
      <c r="T129" s="46"/>
      <c r="U129" s="46" t="str">
        <f t="shared" si="1"/>
        <v/>
      </c>
      <c r="V129" s="46"/>
      <c r="W129" s="46"/>
    </row>
    <row r="130" spans="1:23" x14ac:dyDescent="0.4">
      <c r="A130" s="46"/>
      <c r="B130" s="46"/>
      <c r="C130" s="46"/>
      <c r="D130" s="46"/>
      <c r="E130" s="46"/>
      <c r="F130" s="46"/>
      <c r="G130" s="46"/>
      <c r="H130" s="46"/>
      <c r="I130" s="46"/>
      <c r="J130" s="46"/>
      <c r="K130" s="46"/>
      <c r="L130" s="46"/>
      <c r="M130" s="46"/>
      <c r="N130" s="46"/>
      <c r="O130" s="46"/>
      <c r="P130" s="46"/>
      <c r="Q130" s="46"/>
      <c r="R130" s="46"/>
      <c r="S130" s="46"/>
      <c r="T130" s="46"/>
      <c r="U130" s="46" t="str">
        <f t="shared" ref="U130:U193" si="2">IF($A130&lt;&gt;"","순번 "&amp;$A130&amp;": "&amp;$B130&amp;" / "&amp;$C130&amp;"학년도 / "&amp;$H130,"")</f>
        <v/>
      </c>
      <c r="V130" s="46"/>
      <c r="W130" s="46"/>
    </row>
    <row r="131" spans="1:23" x14ac:dyDescent="0.4">
      <c r="A131" s="46"/>
      <c r="B131" s="46"/>
      <c r="C131" s="46"/>
      <c r="D131" s="46"/>
      <c r="E131" s="46"/>
      <c r="F131" s="46"/>
      <c r="G131" s="46"/>
      <c r="H131" s="46"/>
      <c r="I131" s="46"/>
      <c r="J131" s="46"/>
      <c r="K131" s="46"/>
      <c r="L131" s="46"/>
      <c r="M131" s="46"/>
      <c r="N131" s="46"/>
      <c r="O131" s="46"/>
      <c r="P131" s="46"/>
      <c r="Q131" s="46"/>
      <c r="R131" s="46"/>
      <c r="S131" s="46"/>
      <c r="T131" s="46"/>
      <c r="U131" s="46" t="str">
        <f t="shared" si="2"/>
        <v/>
      </c>
      <c r="V131" s="46"/>
      <c r="W131" s="46"/>
    </row>
    <row r="132" spans="1:23" x14ac:dyDescent="0.4">
      <c r="A132" s="46"/>
      <c r="B132" s="46"/>
      <c r="C132" s="46"/>
      <c r="D132" s="46"/>
      <c r="E132" s="46"/>
      <c r="F132" s="46"/>
      <c r="G132" s="46"/>
      <c r="H132" s="46"/>
      <c r="I132" s="46"/>
      <c r="J132" s="46"/>
      <c r="K132" s="46"/>
      <c r="L132" s="46"/>
      <c r="M132" s="46"/>
      <c r="N132" s="46"/>
      <c r="O132" s="46"/>
      <c r="P132" s="46"/>
      <c r="Q132" s="46"/>
      <c r="R132" s="46"/>
      <c r="S132" s="46"/>
      <c r="T132" s="46"/>
      <c r="U132" s="46" t="str">
        <f t="shared" si="2"/>
        <v/>
      </c>
      <c r="V132" s="46"/>
      <c r="W132" s="46"/>
    </row>
    <row r="133" spans="1:23" x14ac:dyDescent="0.4">
      <c r="A133" s="46"/>
      <c r="B133" s="46"/>
      <c r="C133" s="46"/>
      <c r="D133" s="46"/>
      <c r="E133" s="46"/>
      <c r="F133" s="46"/>
      <c r="G133" s="46"/>
      <c r="H133" s="46"/>
      <c r="I133" s="46"/>
      <c r="J133" s="46"/>
      <c r="K133" s="46"/>
      <c r="L133" s="46"/>
      <c r="M133" s="46"/>
      <c r="N133" s="46"/>
      <c r="O133" s="46"/>
      <c r="P133" s="46"/>
      <c r="Q133" s="46"/>
      <c r="R133" s="46"/>
      <c r="S133" s="46"/>
      <c r="T133" s="46"/>
      <c r="U133" s="46" t="str">
        <f t="shared" si="2"/>
        <v/>
      </c>
      <c r="V133" s="46"/>
      <c r="W133" s="46"/>
    </row>
    <row r="134" spans="1:23" x14ac:dyDescent="0.4">
      <c r="A134" s="46"/>
      <c r="B134" s="46"/>
      <c r="C134" s="46"/>
      <c r="D134" s="46"/>
      <c r="E134" s="46"/>
      <c r="F134" s="46"/>
      <c r="G134" s="46"/>
      <c r="H134" s="46"/>
      <c r="I134" s="46"/>
      <c r="J134" s="46"/>
      <c r="K134" s="46"/>
      <c r="L134" s="46"/>
      <c r="M134" s="46"/>
      <c r="N134" s="46"/>
      <c r="O134" s="46"/>
      <c r="P134" s="46"/>
      <c r="Q134" s="46"/>
      <c r="R134" s="46"/>
      <c r="S134" s="46"/>
      <c r="T134" s="46"/>
      <c r="U134" s="46" t="str">
        <f t="shared" si="2"/>
        <v/>
      </c>
      <c r="V134" s="46"/>
      <c r="W134" s="46"/>
    </row>
    <row r="135" spans="1:23" x14ac:dyDescent="0.4">
      <c r="A135" s="46"/>
      <c r="B135" s="46"/>
      <c r="C135" s="46"/>
      <c r="D135" s="46"/>
      <c r="E135" s="46"/>
      <c r="F135" s="46"/>
      <c r="G135" s="46"/>
      <c r="H135" s="46"/>
      <c r="I135" s="46"/>
      <c r="J135" s="46"/>
      <c r="K135" s="46"/>
      <c r="L135" s="46"/>
      <c r="M135" s="46"/>
      <c r="N135" s="46"/>
      <c r="O135" s="46"/>
      <c r="P135" s="46"/>
      <c r="Q135" s="46"/>
      <c r="R135" s="46"/>
      <c r="S135" s="46"/>
      <c r="T135" s="46"/>
      <c r="U135" s="46" t="str">
        <f t="shared" si="2"/>
        <v/>
      </c>
      <c r="V135" s="46"/>
      <c r="W135" s="46"/>
    </row>
    <row r="136" spans="1:23" x14ac:dyDescent="0.4">
      <c r="A136" s="46"/>
      <c r="B136" s="46"/>
      <c r="C136" s="46"/>
      <c r="D136" s="46"/>
      <c r="E136" s="46"/>
      <c r="F136" s="46"/>
      <c r="G136" s="46"/>
      <c r="H136" s="46"/>
      <c r="I136" s="46"/>
      <c r="J136" s="46"/>
      <c r="K136" s="46"/>
      <c r="L136" s="46"/>
      <c r="M136" s="46"/>
      <c r="N136" s="46"/>
      <c r="O136" s="46"/>
      <c r="P136" s="46"/>
      <c r="Q136" s="46"/>
      <c r="R136" s="46"/>
      <c r="S136" s="46"/>
      <c r="T136" s="46"/>
      <c r="U136" s="46" t="str">
        <f t="shared" si="2"/>
        <v/>
      </c>
      <c r="V136" s="46"/>
      <c r="W136" s="46"/>
    </row>
    <row r="137" spans="1:23" x14ac:dyDescent="0.4">
      <c r="A137" s="46"/>
      <c r="B137" s="46"/>
      <c r="C137" s="46"/>
      <c r="D137" s="46"/>
      <c r="E137" s="46"/>
      <c r="F137" s="46"/>
      <c r="G137" s="46"/>
      <c r="H137" s="46"/>
      <c r="I137" s="46"/>
      <c r="J137" s="46"/>
      <c r="K137" s="46"/>
      <c r="L137" s="46"/>
      <c r="M137" s="46"/>
      <c r="N137" s="46"/>
      <c r="O137" s="46"/>
      <c r="P137" s="46"/>
      <c r="Q137" s="46"/>
      <c r="R137" s="46"/>
      <c r="S137" s="46"/>
      <c r="T137" s="46"/>
      <c r="U137" s="46" t="str">
        <f t="shared" si="2"/>
        <v/>
      </c>
      <c r="V137" s="46"/>
      <c r="W137" s="46"/>
    </row>
    <row r="138" spans="1:23" x14ac:dyDescent="0.4">
      <c r="A138" s="46"/>
      <c r="B138" s="46"/>
      <c r="C138" s="46"/>
      <c r="D138" s="46"/>
      <c r="E138" s="46"/>
      <c r="F138" s="46"/>
      <c r="G138" s="46"/>
      <c r="H138" s="46"/>
      <c r="I138" s="46"/>
      <c r="J138" s="46"/>
      <c r="K138" s="46"/>
      <c r="L138" s="46"/>
      <c r="M138" s="46"/>
      <c r="N138" s="46"/>
      <c r="O138" s="46"/>
      <c r="P138" s="46"/>
      <c r="Q138" s="46"/>
      <c r="R138" s="46"/>
      <c r="S138" s="46"/>
      <c r="T138" s="46"/>
      <c r="U138" s="46" t="str">
        <f t="shared" si="2"/>
        <v/>
      </c>
      <c r="V138" s="46"/>
      <c r="W138" s="46"/>
    </row>
    <row r="139" spans="1:23" x14ac:dyDescent="0.4">
      <c r="A139" s="46"/>
      <c r="B139" s="46"/>
      <c r="C139" s="46"/>
      <c r="D139" s="46"/>
      <c r="E139" s="46"/>
      <c r="F139" s="46"/>
      <c r="G139" s="46"/>
      <c r="H139" s="46"/>
      <c r="I139" s="46"/>
      <c r="J139" s="46"/>
      <c r="K139" s="46"/>
      <c r="L139" s="46"/>
      <c r="M139" s="46"/>
      <c r="N139" s="46"/>
      <c r="O139" s="46"/>
      <c r="P139" s="46"/>
      <c r="Q139" s="46"/>
      <c r="R139" s="46"/>
      <c r="S139" s="46"/>
      <c r="T139" s="46"/>
      <c r="U139" s="46" t="str">
        <f t="shared" si="2"/>
        <v/>
      </c>
      <c r="V139" s="46"/>
      <c r="W139" s="46"/>
    </row>
    <row r="140" spans="1:23" x14ac:dyDescent="0.4">
      <c r="A140" s="46"/>
      <c r="B140" s="46"/>
      <c r="C140" s="46"/>
      <c r="D140" s="46"/>
      <c r="E140" s="46"/>
      <c r="F140" s="46"/>
      <c r="G140" s="46"/>
      <c r="H140" s="46"/>
      <c r="I140" s="46"/>
      <c r="J140" s="46"/>
      <c r="K140" s="46"/>
      <c r="L140" s="46"/>
      <c r="M140" s="46"/>
      <c r="N140" s="46"/>
      <c r="O140" s="46"/>
      <c r="P140" s="46"/>
      <c r="Q140" s="46"/>
      <c r="R140" s="46"/>
      <c r="S140" s="46"/>
      <c r="T140" s="46"/>
      <c r="U140" s="46" t="str">
        <f t="shared" si="2"/>
        <v/>
      </c>
      <c r="V140" s="46"/>
      <c r="W140" s="46"/>
    </row>
    <row r="141" spans="1:23" x14ac:dyDescent="0.4">
      <c r="A141" s="46"/>
      <c r="B141" s="46"/>
      <c r="C141" s="46"/>
      <c r="D141" s="46"/>
      <c r="E141" s="46"/>
      <c r="F141" s="46"/>
      <c r="G141" s="46"/>
      <c r="H141" s="46"/>
      <c r="I141" s="46"/>
      <c r="J141" s="46"/>
      <c r="K141" s="46"/>
      <c r="L141" s="46"/>
      <c r="M141" s="46"/>
      <c r="N141" s="46"/>
      <c r="O141" s="46"/>
      <c r="P141" s="46"/>
      <c r="Q141" s="46"/>
      <c r="R141" s="46"/>
      <c r="S141" s="46"/>
      <c r="T141" s="46"/>
      <c r="U141" s="46" t="str">
        <f t="shared" si="2"/>
        <v/>
      </c>
      <c r="V141" s="46"/>
      <c r="W141" s="46"/>
    </row>
    <row r="142" spans="1:23" x14ac:dyDescent="0.4">
      <c r="A142" s="46"/>
      <c r="B142" s="46"/>
      <c r="C142" s="46"/>
      <c r="D142" s="46"/>
      <c r="E142" s="46"/>
      <c r="F142" s="46"/>
      <c r="G142" s="46"/>
      <c r="H142" s="46"/>
      <c r="I142" s="46"/>
      <c r="J142" s="46"/>
      <c r="K142" s="46"/>
      <c r="L142" s="46"/>
      <c r="M142" s="46"/>
      <c r="N142" s="46"/>
      <c r="O142" s="46"/>
      <c r="P142" s="46"/>
      <c r="Q142" s="46"/>
      <c r="R142" s="46"/>
      <c r="S142" s="46"/>
      <c r="T142" s="46"/>
      <c r="U142" s="46" t="str">
        <f t="shared" si="2"/>
        <v/>
      </c>
      <c r="V142" s="46"/>
      <c r="W142" s="46"/>
    </row>
    <row r="143" spans="1:23" x14ac:dyDescent="0.4">
      <c r="A143" s="46"/>
      <c r="B143" s="46"/>
      <c r="C143" s="46"/>
      <c r="D143" s="46"/>
      <c r="E143" s="46"/>
      <c r="F143" s="46"/>
      <c r="G143" s="46"/>
      <c r="H143" s="46"/>
      <c r="I143" s="46"/>
      <c r="J143" s="46"/>
      <c r="K143" s="46"/>
      <c r="L143" s="46"/>
      <c r="M143" s="46"/>
      <c r="N143" s="46"/>
      <c r="O143" s="46"/>
      <c r="P143" s="46"/>
      <c r="Q143" s="46"/>
      <c r="R143" s="46"/>
      <c r="S143" s="46"/>
      <c r="T143" s="46"/>
      <c r="U143" s="46" t="str">
        <f t="shared" si="2"/>
        <v/>
      </c>
      <c r="V143" s="46"/>
      <c r="W143" s="46"/>
    </row>
    <row r="144" spans="1:23" x14ac:dyDescent="0.4">
      <c r="A144" s="46"/>
      <c r="B144" s="46"/>
      <c r="C144" s="46"/>
      <c r="D144" s="46"/>
      <c r="E144" s="46"/>
      <c r="F144" s="46"/>
      <c r="G144" s="46"/>
      <c r="H144" s="46"/>
      <c r="I144" s="46"/>
      <c r="J144" s="46"/>
      <c r="K144" s="46"/>
      <c r="L144" s="46"/>
      <c r="M144" s="46"/>
      <c r="N144" s="46"/>
      <c r="O144" s="46"/>
      <c r="P144" s="46"/>
      <c r="Q144" s="46"/>
      <c r="R144" s="46"/>
      <c r="S144" s="46"/>
      <c r="T144" s="46"/>
      <c r="U144" s="46" t="str">
        <f t="shared" si="2"/>
        <v/>
      </c>
      <c r="V144" s="46"/>
      <c r="W144" s="46"/>
    </row>
    <row r="145" spans="1:23" x14ac:dyDescent="0.4">
      <c r="A145" s="46"/>
      <c r="B145" s="46"/>
      <c r="C145" s="46"/>
      <c r="D145" s="46"/>
      <c r="E145" s="46"/>
      <c r="F145" s="46"/>
      <c r="G145" s="46"/>
      <c r="H145" s="46"/>
      <c r="I145" s="46"/>
      <c r="J145" s="46"/>
      <c r="K145" s="46"/>
      <c r="L145" s="46"/>
      <c r="M145" s="46"/>
      <c r="N145" s="46"/>
      <c r="O145" s="46"/>
      <c r="P145" s="46"/>
      <c r="Q145" s="46"/>
      <c r="R145" s="46"/>
      <c r="S145" s="46"/>
      <c r="T145" s="46"/>
      <c r="U145" s="46" t="str">
        <f t="shared" si="2"/>
        <v/>
      </c>
      <c r="V145" s="46"/>
      <c r="W145" s="46"/>
    </row>
    <row r="146" spans="1:23" x14ac:dyDescent="0.4">
      <c r="A146" s="46"/>
      <c r="B146" s="46"/>
      <c r="C146" s="46"/>
      <c r="D146" s="46"/>
      <c r="E146" s="46"/>
      <c r="F146" s="46"/>
      <c r="G146" s="46"/>
      <c r="H146" s="46"/>
      <c r="I146" s="46"/>
      <c r="J146" s="46"/>
      <c r="K146" s="46"/>
      <c r="L146" s="46"/>
      <c r="M146" s="46"/>
      <c r="N146" s="46"/>
      <c r="O146" s="46"/>
      <c r="P146" s="46"/>
      <c r="Q146" s="46"/>
      <c r="R146" s="46"/>
      <c r="S146" s="46"/>
      <c r="T146" s="46"/>
      <c r="U146" s="46" t="str">
        <f t="shared" si="2"/>
        <v/>
      </c>
      <c r="V146" s="46"/>
      <c r="W146" s="46"/>
    </row>
    <row r="147" spans="1:23" x14ac:dyDescent="0.4">
      <c r="A147" s="46"/>
      <c r="B147" s="46"/>
      <c r="C147" s="46"/>
      <c r="D147" s="46"/>
      <c r="E147" s="46"/>
      <c r="F147" s="46"/>
      <c r="G147" s="46"/>
      <c r="H147" s="46"/>
      <c r="I147" s="46"/>
      <c r="J147" s="46"/>
      <c r="K147" s="46"/>
      <c r="L147" s="46"/>
      <c r="M147" s="46"/>
      <c r="N147" s="46"/>
      <c r="O147" s="46"/>
      <c r="P147" s="46"/>
      <c r="Q147" s="46"/>
      <c r="R147" s="46"/>
      <c r="S147" s="46"/>
      <c r="T147" s="46"/>
      <c r="U147" s="46" t="str">
        <f t="shared" si="2"/>
        <v/>
      </c>
      <c r="V147" s="46"/>
      <c r="W147" s="46"/>
    </row>
    <row r="148" spans="1:23" x14ac:dyDescent="0.4">
      <c r="A148" s="46"/>
      <c r="B148" s="46"/>
      <c r="C148" s="46"/>
      <c r="D148" s="46"/>
      <c r="E148" s="46"/>
      <c r="F148" s="46"/>
      <c r="G148" s="46"/>
      <c r="H148" s="46"/>
      <c r="I148" s="46"/>
      <c r="J148" s="46"/>
      <c r="K148" s="46"/>
      <c r="L148" s="46"/>
      <c r="M148" s="46"/>
      <c r="N148" s="46"/>
      <c r="O148" s="46"/>
      <c r="P148" s="46"/>
      <c r="Q148" s="46"/>
      <c r="R148" s="46"/>
      <c r="S148" s="46"/>
      <c r="T148" s="46"/>
      <c r="U148" s="46" t="str">
        <f t="shared" si="2"/>
        <v/>
      </c>
      <c r="V148" s="46"/>
      <c r="W148" s="46"/>
    </row>
    <row r="149" spans="1:23" x14ac:dyDescent="0.4">
      <c r="A149" s="46"/>
      <c r="B149" s="46"/>
      <c r="C149" s="46"/>
      <c r="D149" s="46"/>
      <c r="E149" s="46"/>
      <c r="F149" s="46"/>
      <c r="G149" s="46"/>
      <c r="H149" s="46"/>
      <c r="I149" s="46"/>
      <c r="J149" s="46"/>
      <c r="K149" s="46"/>
      <c r="L149" s="46"/>
      <c r="M149" s="46"/>
      <c r="N149" s="46"/>
      <c r="O149" s="46"/>
      <c r="P149" s="46"/>
      <c r="Q149" s="46"/>
      <c r="R149" s="46"/>
      <c r="S149" s="46"/>
      <c r="T149" s="46"/>
      <c r="U149" s="46" t="str">
        <f t="shared" si="2"/>
        <v/>
      </c>
      <c r="V149" s="46"/>
      <c r="W149" s="46"/>
    </row>
    <row r="150" spans="1:23" x14ac:dyDescent="0.4">
      <c r="A150" s="46"/>
      <c r="B150" s="46"/>
      <c r="C150" s="46"/>
      <c r="D150" s="46"/>
      <c r="E150" s="46"/>
      <c r="F150" s="46"/>
      <c r="G150" s="46"/>
      <c r="H150" s="46"/>
      <c r="I150" s="46"/>
      <c r="J150" s="46"/>
      <c r="K150" s="46"/>
      <c r="L150" s="46"/>
      <c r="M150" s="46"/>
      <c r="N150" s="46"/>
      <c r="O150" s="46"/>
      <c r="P150" s="46"/>
      <c r="Q150" s="46"/>
      <c r="R150" s="46"/>
      <c r="S150" s="46"/>
      <c r="T150" s="46"/>
      <c r="U150" s="46" t="str">
        <f t="shared" si="2"/>
        <v/>
      </c>
      <c r="V150" s="46"/>
      <c r="W150" s="46"/>
    </row>
    <row r="151" spans="1:23" x14ac:dyDescent="0.4">
      <c r="A151" s="46"/>
      <c r="B151" s="46"/>
      <c r="C151" s="46"/>
      <c r="D151" s="46"/>
      <c r="E151" s="46"/>
      <c r="F151" s="46"/>
      <c r="G151" s="46"/>
      <c r="H151" s="46"/>
      <c r="I151" s="46"/>
      <c r="J151" s="46"/>
      <c r="K151" s="46"/>
      <c r="L151" s="46"/>
      <c r="M151" s="46"/>
      <c r="N151" s="46"/>
      <c r="O151" s="46"/>
      <c r="P151" s="46"/>
      <c r="Q151" s="46"/>
      <c r="R151" s="46"/>
      <c r="S151" s="46"/>
      <c r="T151" s="46"/>
      <c r="U151" s="46" t="str">
        <f t="shared" si="2"/>
        <v/>
      </c>
      <c r="V151" s="46"/>
      <c r="W151" s="46"/>
    </row>
    <row r="152" spans="1:23" x14ac:dyDescent="0.4">
      <c r="A152" s="46"/>
      <c r="B152" s="46"/>
      <c r="C152" s="46"/>
      <c r="D152" s="46"/>
      <c r="E152" s="46"/>
      <c r="F152" s="46"/>
      <c r="G152" s="46"/>
      <c r="H152" s="46"/>
      <c r="I152" s="46"/>
      <c r="J152" s="46"/>
      <c r="K152" s="46"/>
      <c r="L152" s="46"/>
      <c r="M152" s="46"/>
      <c r="N152" s="46"/>
      <c r="O152" s="46"/>
      <c r="P152" s="46"/>
      <c r="Q152" s="46"/>
      <c r="R152" s="46"/>
      <c r="S152" s="46"/>
      <c r="T152" s="46"/>
      <c r="U152" s="46" t="str">
        <f t="shared" si="2"/>
        <v/>
      </c>
      <c r="V152" s="46"/>
      <c r="W152" s="46"/>
    </row>
    <row r="153" spans="1:23" x14ac:dyDescent="0.4">
      <c r="A153" s="46"/>
      <c r="B153" s="46"/>
      <c r="C153" s="46"/>
      <c r="D153" s="46"/>
      <c r="E153" s="46"/>
      <c r="F153" s="46"/>
      <c r="G153" s="46"/>
      <c r="H153" s="46"/>
      <c r="I153" s="46"/>
      <c r="J153" s="46"/>
      <c r="K153" s="46"/>
      <c r="L153" s="46"/>
      <c r="M153" s="46"/>
      <c r="N153" s="46"/>
      <c r="O153" s="46"/>
      <c r="P153" s="46"/>
      <c r="Q153" s="46"/>
      <c r="R153" s="46"/>
      <c r="S153" s="46"/>
      <c r="T153" s="46"/>
      <c r="U153" s="46" t="str">
        <f t="shared" si="2"/>
        <v/>
      </c>
      <c r="V153" s="46"/>
      <c r="W153" s="46"/>
    </row>
    <row r="154" spans="1:23" x14ac:dyDescent="0.4">
      <c r="A154" s="46"/>
      <c r="B154" s="46"/>
      <c r="C154" s="46"/>
      <c r="D154" s="46"/>
      <c r="E154" s="46"/>
      <c r="F154" s="46"/>
      <c r="G154" s="46"/>
      <c r="H154" s="46"/>
      <c r="I154" s="46"/>
      <c r="J154" s="46"/>
      <c r="K154" s="46"/>
      <c r="L154" s="46"/>
      <c r="M154" s="46"/>
      <c r="N154" s="46"/>
      <c r="O154" s="46"/>
      <c r="P154" s="46"/>
      <c r="Q154" s="46"/>
      <c r="R154" s="46"/>
      <c r="S154" s="46"/>
      <c r="T154" s="46"/>
      <c r="U154" s="46" t="str">
        <f t="shared" si="2"/>
        <v/>
      </c>
      <c r="V154" s="46"/>
      <c r="W154" s="46"/>
    </row>
    <row r="155" spans="1:23" x14ac:dyDescent="0.4">
      <c r="A155" s="46"/>
      <c r="B155" s="46"/>
      <c r="C155" s="46"/>
      <c r="D155" s="46"/>
      <c r="E155" s="46"/>
      <c r="F155" s="46"/>
      <c r="G155" s="46"/>
      <c r="H155" s="46"/>
      <c r="I155" s="46"/>
      <c r="J155" s="46"/>
      <c r="K155" s="46"/>
      <c r="L155" s="46"/>
      <c r="M155" s="46"/>
      <c r="N155" s="46"/>
      <c r="O155" s="46"/>
      <c r="P155" s="46"/>
      <c r="Q155" s="46"/>
      <c r="R155" s="46"/>
      <c r="S155" s="46"/>
      <c r="T155" s="46"/>
      <c r="U155" s="46" t="str">
        <f t="shared" si="2"/>
        <v/>
      </c>
      <c r="V155" s="46"/>
      <c r="W155" s="46"/>
    </row>
    <row r="156" spans="1:23" x14ac:dyDescent="0.4">
      <c r="A156" s="46"/>
      <c r="B156" s="46"/>
      <c r="C156" s="46"/>
      <c r="D156" s="46"/>
      <c r="E156" s="46"/>
      <c r="F156" s="46"/>
      <c r="G156" s="46"/>
      <c r="H156" s="46"/>
      <c r="I156" s="46"/>
      <c r="J156" s="46"/>
      <c r="K156" s="46"/>
      <c r="L156" s="46"/>
      <c r="M156" s="46"/>
      <c r="N156" s="46"/>
      <c r="O156" s="46"/>
      <c r="P156" s="46"/>
      <c r="Q156" s="46"/>
      <c r="R156" s="46"/>
      <c r="S156" s="46"/>
      <c r="T156" s="46"/>
      <c r="U156" s="46" t="str">
        <f t="shared" si="2"/>
        <v/>
      </c>
      <c r="V156" s="46"/>
      <c r="W156" s="46"/>
    </row>
    <row r="157" spans="1:23" x14ac:dyDescent="0.4">
      <c r="A157" s="46"/>
      <c r="B157" s="46"/>
      <c r="C157" s="46"/>
      <c r="D157" s="46"/>
      <c r="E157" s="46"/>
      <c r="F157" s="46"/>
      <c r="G157" s="46"/>
      <c r="H157" s="46"/>
      <c r="I157" s="46"/>
      <c r="J157" s="46"/>
      <c r="K157" s="46"/>
      <c r="L157" s="46"/>
      <c r="M157" s="46"/>
      <c r="N157" s="46"/>
      <c r="O157" s="46"/>
      <c r="P157" s="46"/>
      <c r="Q157" s="46"/>
      <c r="R157" s="46"/>
      <c r="S157" s="46"/>
      <c r="T157" s="46"/>
      <c r="U157" s="46" t="str">
        <f t="shared" si="2"/>
        <v/>
      </c>
      <c r="V157" s="46"/>
      <c r="W157" s="46"/>
    </row>
    <row r="158" spans="1:23" x14ac:dyDescent="0.4">
      <c r="A158" s="46"/>
      <c r="B158" s="46"/>
      <c r="C158" s="46"/>
      <c r="D158" s="46"/>
      <c r="E158" s="46"/>
      <c r="F158" s="46"/>
      <c r="G158" s="46"/>
      <c r="H158" s="46"/>
      <c r="I158" s="46"/>
      <c r="J158" s="46"/>
      <c r="K158" s="46"/>
      <c r="L158" s="46"/>
      <c r="M158" s="46"/>
      <c r="N158" s="46"/>
      <c r="O158" s="46"/>
      <c r="P158" s="46"/>
      <c r="Q158" s="46"/>
      <c r="R158" s="46"/>
      <c r="S158" s="46"/>
      <c r="T158" s="46"/>
      <c r="U158" s="46" t="str">
        <f t="shared" si="2"/>
        <v/>
      </c>
      <c r="V158" s="46"/>
      <c r="W158" s="46"/>
    </row>
    <row r="159" spans="1:23" x14ac:dyDescent="0.4">
      <c r="A159" s="46"/>
      <c r="B159" s="46"/>
      <c r="C159" s="46"/>
      <c r="D159" s="46"/>
      <c r="E159" s="46"/>
      <c r="F159" s="46"/>
      <c r="G159" s="46"/>
      <c r="H159" s="46"/>
      <c r="I159" s="46"/>
      <c r="J159" s="46"/>
      <c r="K159" s="46"/>
      <c r="L159" s="46"/>
      <c r="M159" s="46"/>
      <c r="N159" s="46"/>
      <c r="O159" s="46"/>
      <c r="P159" s="46"/>
      <c r="Q159" s="46"/>
      <c r="R159" s="46"/>
      <c r="S159" s="46"/>
      <c r="T159" s="46"/>
      <c r="U159" s="46" t="str">
        <f t="shared" si="2"/>
        <v/>
      </c>
      <c r="V159" s="46"/>
      <c r="W159" s="46"/>
    </row>
    <row r="160" spans="1:23" x14ac:dyDescent="0.4">
      <c r="A160" s="46"/>
      <c r="B160" s="46"/>
      <c r="C160" s="46"/>
      <c r="D160" s="46"/>
      <c r="E160" s="46"/>
      <c r="F160" s="46"/>
      <c r="G160" s="46"/>
      <c r="H160" s="46"/>
      <c r="I160" s="46"/>
      <c r="J160" s="46"/>
      <c r="K160" s="46"/>
      <c r="L160" s="46"/>
      <c r="M160" s="46"/>
      <c r="N160" s="46"/>
      <c r="O160" s="46"/>
      <c r="P160" s="46"/>
      <c r="Q160" s="46"/>
      <c r="R160" s="46"/>
      <c r="S160" s="46"/>
      <c r="T160" s="46"/>
      <c r="U160" s="46" t="str">
        <f t="shared" si="2"/>
        <v/>
      </c>
      <c r="V160" s="46"/>
      <c r="W160" s="46"/>
    </row>
    <row r="161" spans="1:23" x14ac:dyDescent="0.4">
      <c r="A161" s="46"/>
      <c r="B161" s="46"/>
      <c r="C161" s="46"/>
      <c r="D161" s="46"/>
      <c r="E161" s="46"/>
      <c r="F161" s="46"/>
      <c r="G161" s="46"/>
      <c r="H161" s="46"/>
      <c r="I161" s="46"/>
      <c r="J161" s="46"/>
      <c r="K161" s="46"/>
      <c r="L161" s="46"/>
      <c r="M161" s="46"/>
      <c r="N161" s="46"/>
      <c r="O161" s="46"/>
      <c r="P161" s="46"/>
      <c r="Q161" s="46"/>
      <c r="R161" s="46"/>
      <c r="S161" s="46"/>
      <c r="T161" s="46"/>
      <c r="U161" s="46" t="str">
        <f t="shared" si="2"/>
        <v/>
      </c>
      <c r="V161" s="46"/>
      <c r="W161" s="46"/>
    </row>
    <row r="162" spans="1:23" x14ac:dyDescent="0.4">
      <c r="A162" s="46"/>
      <c r="B162" s="46"/>
      <c r="C162" s="46"/>
      <c r="D162" s="46"/>
      <c r="E162" s="46"/>
      <c r="F162" s="46"/>
      <c r="G162" s="46"/>
      <c r="H162" s="46"/>
      <c r="I162" s="46"/>
      <c r="J162" s="46"/>
      <c r="K162" s="46"/>
      <c r="L162" s="46"/>
      <c r="M162" s="46"/>
      <c r="N162" s="46"/>
      <c r="O162" s="46"/>
      <c r="P162" s="46"/>
      <c r="Q162" s="46"/>
      <c r="R162" s="46"/>
      <c r="S162" s="46"/>
      <c r="T162" s="46"/>
      <c r="U162" s="46" t="str">
        <f t="shared" si="2"/>
        <v/>
      </c>
      <c r="V162" s="46"/>
      <c r="W162" s="46"/>
    </row>
    <row r="163" spans="1:23" x14ac:dyDescent="0.4">
      <c r="A163" s="46"/>
      <c r="B163" s="46"/>
      <c r="C163" s="46"/>
      <c r="D163" s="46"/>
      <c r="E163" s="46"/>
      <c r="F163" s="46"/>
      <c r="G163" s="46"/>
      <c r="H163" s="46"/>
      <c r="I163" s="46"/>
      <c r="J163" s="46"/>
      <c r="K163" s="46"/>
      <c r="L163" s="46"/>
      <c r="M163" s="46"/>
      <c r="N163" s="46"/>
      <c r="O163" s="46"/>
      <c r="P163" s="46"/>
      <c r="Q163" s="46"/>
      <c r="R163" s="46"/>
      <c r="S163" s="46"/>
      <c r="T163" s="46"/>
      <c r="U163" s="46" t="str">
        <f t="shared" si="2"/>
        <v/>
      </c>
      <c r="V163" s="46"/>
      <c r="W163" s="46"/>
    </row>
    <row r="164" spans="1:23" x14ac:dyDescent="0.4">
      <c r="A164" s="46"/>
      <c r="B164" s="46"/>
      <c r="C164" s="46"/>
      <c r="D164" s="46"/>
      <c r="E164" s="46"/>
      <c r="F164" s="46"/>
      <c r="G164" s="46"/>
      <c r="H164" s="46"/>
      <c r="I164" s="46"/>
      <c r="J164" s="46"/>
      <c r="K164" s="46"/>
      <c r="L164" s="46"/>
      <c r="M164" s="46"/>
      <c r="N164" s="46"/>
      <c r="O164" s="46"/>
      <c r="P164" s="46"/>
      <c r="Q164" s="46"/>
      <c r="R164" s="46"/>
      <c r="S164" s="46"/>
      <c r="T164" s="46"/>
      <c r="U164" s="46" t="str">
        <f t="shared" si="2"/>
        <v/>
      </c>
      <c r="V164" s="46"/>
      <c r="W164" s="46"/>
    </row>
    <row r="165" spans="1:23" x14ac:dyDescent="0.4">
      <c r="A165" s="46"/>
      <c r="B165" s="46"/>
      <c r="C165" s="46"/>
      <c r="D165" s="46"/>
      <c r="E165" s="46"/>
      <c r="F165" s="46"/>
      <c r="G165" s="46"/>
      <c r="H165" s="46"/>
      <c r="I165" s="46"/>
      <c r="J165" s="46"/>
      <c r="K165" s="46"/>
      <c r="L165" s="46"/>
      <c r="M165" s="46"/>
      <c r="N165" s="46"/>
      <c r="O165" s="46"/>
      <c r="P165" s="46"/>
      <c r="Q165" s="46"/>
      <c r="R165" s="46"/>
      <c r="S165" s="46"/>
      <c r="T165" s="46"/>
      <c r="U165" s="46" t="str">
        <f t="shared" si="2"/>
        <v/>
      </c>
      <c r="V165" s="46"/>
      <c r="W165" s="46"/>
    </row>
    <row r="166" spans="1:23" x14ac:dyDescent="0.4">
      <c r="A166" s="46"/>
      <c r="B166" s="46"/>
      <c r="C166" s="46"/>
      <c r="D166" s="46"/>
      <c r="E166" s="46"/>
      <c r="F166" s="46"/>
      <c r="G166" s="46"/>
      <c r="H166" s="46"/>
      <c r="I166" s="46"/>
      <c r="J166" s="46"/>
      <c r="K166" s="46"/>
      <c r="L166" s="46"/>
      <c r="M166" s="46"/>
      <c r="N166" s="46"/>
      <c r="O166" s="46"/>
      <c r="P166" s="46"/>
      <c r="Q166" s="46"/>
      <c r="R166" s="46"/>
      <c r="S166" s="46"/>
      <c r="T166" s="46"/>
      <c r="U166" s="46" t="str">
        <f t="shared" si="2"/>
        <v/>
      </c>
      <c r="V166" s="46"/>
      <c r="W166" s="46"/>
    </row>
    <row r="167" spans="1:23" x14ac:dyDescent="0.4">
      <c r="A167" s="46"/>
      <c r="B167" s="46"/>
      <c r="C167" s="46"/>
      <c r="D167" s="46"/>
      <c r="E167" s="46"/>
      <c r="F167" s="46"/>
      <c r="G167" s="46"/>
      <c r="H167" s="46"/>
      <c r="I167" s="46"/>
      <c r="J167" s="46"/>
      <c r="K167" s="46"/>
      <c r="L167" s="46"/>
      <c r="M167" s="46"/>
      <c r="N167" s="46"/>
      <c r="O167" s="46"/>
      <c r="P167" s="46"/>
      <c r="Q167" s="46"/>
      <c r="R167" s="46"/>
      <c r="S167" s="46"/>
      <c r="T167" s="46"/>
      <c r="U167" s="46" t="str">
        <f t="shared" si="2"/>
        <v/>
      </c>
      <c r="V167" s="46"/>
      <c r="W167" s="46"/>
    </row>
    <row r="168" spans="1:23" x14ac:dyDescent="0.4">
      <c r="A168" s="46"/>
      <c r="B168" s="46"/>
      <c r="C168" s="46"/>
      <c r="D168" s="46"/>
      <c r="E168" s="46"/>
      <c r="F168" s="46"/>
      <c r="G168" s="46"/>
      <c r="H168" s="46"/>
      <c r="I168" s="46"/>
      <c r="J168" s="46"/>
      <c r="K168" s="46"/>
      <c r="L168" s="46"/>
      <c r="M168" s="46"/>
      <c r="N168" s="46"/>
      <c r="O168" s="46"/>
      <c r="P168" s="46"/>
      <c r="Q168" s="46"/>
      <c r="R168" s="46"/>
      <c r="S168" s="46"/>
      <c r="T168" s="46"/>
      <c r="U168" s="46" t="str">
        <f t="shared" si="2"/>
        <v/>
      </c>
      <c r="V168" s="46"/>
      <c r="W168" s="46"/>
    </row>
    <row r="169" spans="1:23" x14ac:dyDescent="0.4">
      <c r="A169" s="46"/>
      <c r="B169" s="46"/>
      <c r="C169" s="46"/>
      <c r="D169" s="46"/>
      <c r="E169" s="46"/>
      <c r="F169" s="46"/>
      <c r="G169" s="46"/>
      <c r="H169" s="46"/>
      <c r="I169" s="46"/>
      <c r="J169" s="46"/>
      <c r="K169" s="46"/>
      <c r="L169" s="46"/>
      <c r="M169" s="46"/>
      <c r="N169" s="46"/>
      <c r="O169" s="46"/>
      <c r="P169" s="46"/>
      <c r="Q169" s="46"/>
      <c r="R169" s="46"/>
      <c r="S169" s="46"/>
      <c r="T169" s="46"/>
      <c r="U169" s="46" t="str">
        <f t="shared" si="2"/>
        <v/>
      </c>
      <c r="V169" s="46"/>
      <c r="W169" s="46"/>
    </row>
    <row r="170" spans="1:23" x14ac:dyDescent="0.4">
      <c r="A170" s="46"/>
      <c r="B170" s="46"/>
      <c r="C170" s="46"/>
      <c r="D170" s="46"/>
      <c r="E170" s="46"/>
      <c r="F170" s="46"/>
      <c r="G170" s="46"/>
      <c r="H170" s="46"/>
      <c r="I170" s="46"/>
      <c r="J170" s="46"/>
      <c r="K170" s="46"/>
      <c r="L170" s="46"/>
      <c r="M170" s="46"/>
      <c r="N170" s="46"/>
      <c r="O170" s="46"/>
      <c r="P170" s="46"/>
      <c r="Q170" s="46"/>
      <c r="R170" s="46"/>
      <c r="S170" s="46"/>
      <c r="T170" s="46"/>
      <c r="U170" s="46" t="str">
        <f t="shared" si="2"/>
        <v/>
      </c>
      <c r="V170" s="46"/>
      <c r="W170" s="46"/>
    </row>
    <row r="171" spans="1:23" x14ac:dyDescent="0.4">
      <c r="A171" s="46"/>
      <c r="B171" s="46"/>
      <c r="C171" s="46"/>
      <c r="D171" s="46"/>
      <c r="E171" s="46"/>
      <c r="F171" s="46"/>
      <c r="G171" s="46"/>
      <c r="H171" s="46"/>
      <c r="I171" s="46"/>
      <c r="J171" s="46"/>
      <c r="K171" s="46"/>
      <c r="L171" s="46"/>
      <c r="M171" s="46"/>
      <c r="N171" s="46"/>
      <c r="O171" s="46"/>
      <c r="P171" s="46"/>
      <c r="Q171" s="46"/>
      <c r="R171" s="46"/>
      <c r="S171" s="46"/>
      <c r="T171" s="46"/>
      <c r="U171" s="46" t="str">
        <f t="shared" si="2"/>
        <v/>
      </c>
      <c r="V171" s="46"/>
      <c r="W171" s="46"/>
    </row>
    <row r="172" spans="1:23" x14ac:dyDescent="0.4">
      <c r="A172" s="46"/>
      <c r="B172" s="46"/>
      <c r="C172" s="46"/>
      <c r="D172" s="46"/>
      <c r="E172" s="46"/>
      <c r="F172" s="46"/>
      <c r="G172" s="46"/>
      <c r="H172" s="46"/>
      <c r="I172" s="46"/>
      <c r="J172" s="46"/>
      <c r="K172" s="46"/>
      <c r="L172" s="46"/>
      <c r="M172" s="46"/>
      <c r="N172" s="46"/>
      <c r="O172" s="46"/>
      <c r="P172" s="46"/>
      <c r="Q172" s="46"/>
      <c r="R172" s="46"/>
      <c r="S172" s="46"/>
      <c r="T172" s="46"/>
      <c r="U172" s="46" t="str">
        <f t="shared" si="2"/>
        <v/>
      </c>
      <c r="V172" s="46"/>
      <c r="W172" s="46"/>
    </row>
    <row r="173" spans="1:23" x14ac:dyDescent="0.4">
      <c r="A173" s="46"/>
      <c r="B173" s="46"/>
      <c r="C173" s="46"/>
      <c r="D173" s="46"/>
      <c r="E173" s="46"/>
      <c r="F173" s="46"/>
      <c r="G173" s="46"/>
      <c r="H173" s="46"/>
      <c r="I173" s="46"/>
      <c r="J173" s="46"/>
      <c r="K173" s="46"/>
      <c r="L173" s="46"/>
      <c r="M173" s="46"/>
      <c r="N173" s="46"/>
      <c r="O173" s="46"/>
      <c r="P173" s="46"/>
      <c r="Q173" s="46"/>
      <c r="R173" s="46"/>
      <c r="S173" s="46"/>
      <c r="T173" s="46"/>
      <c r="U173" s="46" t="str">
        <f t="shared" si="2"/>
        <v/>
      </c>
      <c r="V173" s="46"/>
      <c r="W173" s="46"/>
    </row>
    <row r="174" spans="1:23" x14ac:dyDescent="0.4">
      <c r="A174" s="46"/>
      <c r="B174" s="46"/>
      <c r="C174" s="46"/>
      <c r="D174" s="46"/>
      <c r="E174" s="46"/>
      <c r="F174" s="46"/>
      <c r="G174" s="46"/>
      <c r="H174" s="46"/>
      <c r="I174" s="46"/>
      <c r="J174" s="46"/>
      <c r="K174" s="46"/>
      <c r="L174" s="46"/>
      <c r="M174" s="46"/>
      <c r="N174" s="46"/>
      <c r="O174" s="46"/>
      <c r="P174" s="46"/>
      <c r="Q174" s="46"/>
      <c r="R174" s="46"/>
      <c r="S174" s="46"/>
      <c r="T174" s="46"/>
      <c r="U174" s="46" t="str">
        <f t="shared" si="2"/>
        <v/>
      </c>
      <c r="V174" s="46"/>
      <c r="W174" s="46"/>
    </row>
    <row r="175" spans="1:23" x14ac:dyDescent="0.4">
      <c r="A175" s="46"/>
      <c r="B175" s="46"/>
      <c r="C175" s="46"/>
      <c r="D175" s="46"/>
      <c r="E175" s="46"/>
      <c r="F175" s="46"/>
      <c r="G175" s="46"/>
      <c r="H175" s="46"/>
      <c r="I175" s="46"/>
      <c r="J175" s="46"/>
      <c r="K175" s="46"/>
      <c r="L175" s="46"/>
      <c r="M175" s="46"/>
      <c r="N175" s="46"/>
      <c r="O175" s="46"/>
      <c r="P175" s="46"/>
      <c r="Q175" s="46"/>
      <c r="R175" s="46"/>
      <c r="S175" s="46"/>
      <c r="T175" s="46"/>
      <c r="U175" s="46" t="str">
        <f t="shared" si="2"/>
        <v/>
      </c>
      <c r="V175" s="46"/>
      <c r="W175" s="46"/>
    </row>
    <row r="176" spans="1:23" x14ac:dyDescent="0.4">
      <c r="A176" s="46"/>
      <c r="B176" s="46"/>
      <c r="C176" s="46"/>
      <c r="D176" s="46"/>
      <c r="E176" s="46"/>
      <c r="F176" s="46"/>
      <c r="G176" s="46"/>
      <c r="H176" s="46"/>
      <c r="I176" s="46"/>
      <c r="J176" s="46"/>
      <c r="K176" s="46"/>
      <c r="L176" s="46"/>
      <c r="M176" s="46"/>
      <c r="N176" s="46"/>
      <c r="O176" s="46"/>
      <c r="P176" s="46"/>
      <c r="Q176" s="46"/>
      <c r="R176" s="46"/>
      <c r="S176" s="46"/>
      <c r="T176" s="46"/>
      <c r="U176" s="46" t="str">
        <f t="shared" si="2"/>
        <v/>
      </c>
      <c r="V176" s="46"/>
      <c r="W176" s="46"/>
    </row>
    <row r="177" spans="1:23" x14ac:dyDescent="0.4">
      <c r="A177" s="46"/>
      <c r="B177" s="46"/>
      <c r="C177" s="46"/>
      <c r="D177" s="46"/>
      <c r="E177" s="46"/>
      <c r="F177" s="46"/>
      <c r="G177" s="46"/>
      <c r="H177" s="46"/>
      <c r="I177" s="46"/>
      <c r="J177" s="46"/>
      <c r="K177" s="46"/>
      <c r="L177" s="46"/>
      <c r="M177" s="46"/>
      <c r="N177" s="46"/>
      <c r="O177" s="46"/>
      <c r="P177" s="46"/>
      <c r="Q177" s="46"/>
      <c r="R177" s="46"/>
      <c r="S177" s="46"/>
      <c r="T177" s="46"/>
      <c r="U177" s="46" t="str">
        <f t="shared" si="2"/>
        <v/>
      </c>
      <c r="V177" s="46"/>
      <c r="W177" s="46"/>
    </row>
    <row r="178" spans="1:23" x14ac:dyDescent="0.4">
      <c r="A178" s="46"/>
      <c r="B178" s="46"/>
      <c r="C178" s="46"/>
      <c r="D178" s="46"/>
      <c r="E178" s="46"/>
      <c r="F178" s="46"/>
      <c r="G178" s="46"/>
      <c r="H178" s="46"/>
      <c r="I178" s="46"/>
      <c r="J178" s="46"/>
      <c r="K178" s="46"/>
      <c r="L178" s="46"/>
      <c r="M178" s="46"/>
      <c r="N178" s="46"/>
      <c r="O178" s="46"/>
      <c r="P178" s="46"/>
      <c r="Q178" s="46"/>
      <c r="R178" s="46"/>
      <c r="S178" s="46"/>
      <c r="T178" s="46"/>
      <c r="U178" s="46" t="str">
        <f t="shared" si="2"/>
        <v/>
      </c>
      <c r="V178" s="46"/>
      <c r="W178" s="46"/>
    </row>
    <row r="179" spans="1:23" x14ac:dyDescent="0.4">
      <c r="A179" s="46"/>
      <c r="B179" s="46"/>
      <c r="C179" s="46"/>
      <c r="D179" s="46"/>
      <c r="E179" s="46"/>
      <c r="F179" s="46"/>
      <c r="G179" s="46"/>
      <c r="H179" s="46"/>
      <c r="I179" s="46"/>
      <c r="J179" s="46"/>
      <c r="K179" s="46"/>
      <c r="L179" s="46"/>
      <c r="M179" s="46"/>
      <c r="N179" s="46"/>
      <c r="O179" s="46"/>
      <c r="P179" s="46"/>
      <c r="Q179" s="46"/>
      <c r="R179" s="46"/>
      <c r="S179" s="46"/>
      <c r="T179" s="46"/>
      <c r="U179" s="46" t="str">
        <f t="shared" si="2"/>
        <v/>
      </c>
      <c r="V179" s="46"/>
      <c r="W179" s="46"/>
    </row>
    <row r="180" spans="1:23" x14ac:dyDescent="0.4">
      <c r="A180" s="46"/>
      <c r="B180" s="46"/>
      <c r="C180" s="46"/>
      <c r="D180" s="46"/>
      <c r="E180" s="46"/>
      <c r="F180" s="46"/>
      <c r="G180" s="46"/>
      <c r="H180" s="46"/>
      <c r="I180" s="46"/>
      <c r="J180" s="46"/>
      <c r="K180" s="46"/>
      <c r="L180" s="46"/>
      <c r="M180" s="46"/>
      <c r="N180" s="46"/>
      <c r="O180" s="46"/>
      <c r="P180" s="46"/>
      <c r="Q180" s="46"/>
      <c r="R180" s="46"/>
      <c r="S180" s="46"/>
      <c r="T180" s="46"/>
      <c r="U180" s="46" t="str">
        <f t="shared" si="2"/>
        <v/>
      </c>
      <c r="V180" s="46"/>
      <c r="W180" s="46"/>
    </row>
    <row r="181" spans="1:23" x14ac:dyDescent="0.4">
      <c r="A181" s="46"/>
      <c r="B181" s="46"/>
      <c r="C181" s="46"/>
      <c r="D181" s="46"/>
      <c r="E181" s="46"/>
      <c r="F181" s="46"/>
      <c r="G181" s="46"/>
      <c r="H181" s="46"/>
      <c r="I181" s="46"/>
      <c r="J181" s="46"/>
      <c r="K181" s="46"/>
      <c r="L181" s="46"/>
      <c r="M181" s="46"/>
      <c r="N181" s="46"/>
      <c r="O181" s="46"/>
      <c r="P181" s="46"/>
      <c r="Q181" s="46"/>
      <c r="R181" s="46"/>
      <c r="S181" s="46"/>
      <c r="T181" s="46"/>
      <c r="U181" s="46" t="str">
        <f t="shared" si="2"/>
        <v/>
      </c>
      <c r="V181" s="46"/>
      <c r="W181" s="46"/>
    </row>
    <row r="182" spans="1:23" x14ac:dyDescent="0.4">
      <c r="A182" s="46"/>
      <c r="B182" s="46"/>
      <c r="C182" s="46"/>
      <c r="D182" s="46"/>
      <c r="E182" s="46"/>
      <c r="F182" s="46"/>
      <c r="G182" s="46"/>
      <c r="H182" s="46"/>
      <c r="I182" s="46"/>
      <c r="J182" s="46"/>
      <c r="K182" s="46"/>
      <c r="L182" s="46"/>
      <c r="M182" s="46"/>
      <c r="N182" s="46"/>
      <c r="O182" s="46"/>
      <c r="P182" s="46"/>
      <c r="Q182" s="46"/>
      <c r="R182" s="46"/>
      <c r="S182" s="46"/>
      <c r="T182" s="46"/>
      <c r="U182" s="46" t="str">
        <f t="shared" si="2"/>
        <v/>
      </c>
      <c r="V182" s="46"/>
      <c r="W182" s="46"/>
    </row>
    <row r="183" spans="1:23" x14ac:dyDescent="0.4">
      <c r="A183" s="46"/>
      <c r="B183" s="46"/>
      <c r="C183" s="46"/>
      <c r="D183" s="46"/>
      <c r="E183" s="46"/>
      <c r="F183" s="46"/>
      <c r="G183" s="46"/>
      <c r="H183" s="46"/>
      <c r="I183" s="46"/>
      <c r="J183" s="46"/>
      <c r="K183" s="46"/>
      <c r="L183" s="46"/>
      <c r="M183" s="46"/>
      <c r="N183" s="46"/>
      <c r="O183" s="46"/>
      <c r="P183" s="46"/>
      <c r="Q183" s="46"/>
      <c r="R183" s="46"/>
      <c r="S183" s="46"/>
      <c r="T183" s="46"/>
      <c r="U183" s="46" t="str">
        <f t="shared" si="2"/>
        <v/>
      </c>
      <c r="V183" s="46"/>
      <c r="W183" s="46"/>
    </row>
    <row r="184" spans="1:23" x14ac:dyDescent="0.4">
      <c r="A184" s="46"/>
      <c r="B184" s="46"/>
      <c r="C184" s="46"/>
      <c r="D184" s="46"/>
      <c r="E184" s="46"/>
      <c r="F184" s="46"/>
      <c r="G184" s="46"/>
      <c r="H184" s="46"/>
      <c r="I184" s="46"/>
      <c r="J184" s="46"/>
      <c r="K184" s="46"/>
      <c r="L184" s="46"/>
      <c r="M184" s="46"/>
      <c r="N184" s="46"/>
      <c r="O184" s="46"/>
      <c r="P184" s="46"/>
      <c r="Q184" s="46"/>
      <c r="R184" s="46"/>
      <c r="S184" s="46"/>
      <c r="T184" s="46"/>
      <c r="U184" s="46" t="str">
        <f t="shared" si="2"/>
        <v/>
      </c>
      <c r="V184" s="46"/>
      <c r="W184" s="46"/>
    </row>
    <row r="185" spans="1:23" x14ac:dyDescent="0.4">
      <c r="A185" s="46"/>
      <c r="B185" s="46"/>
      <c r="C185" s="46"/>
      <c r="D185" s="46"/>
      <c r="E185" s="46"/>
      <c r="F185" s="46"/>
      <c r="G185" s="46"/>
      <c r="H185" s="46"/>
      <c r="I185" s="46"/>
      <c r="J185" s="46"/>
      <c r="K185" s="46"/>
      <c r="L185" s="46"/>
      <c r="M185" s="46"/>
      <c r="N185" s="46"/>
      <c r="O185" s="46"/>
      <c r="P185" s="46"/>
      <c r="Q185" s="46"/>
      <c r="R185" s="46"/>
      <c r="S185" s="46"/>
      <c r="T185" s="46"/>
      <c r="U185" s="46" t="str">
        <f t="shared" si="2"/>
        <v/>
      </c>
      <c r="V185" s="46"/>
      <c r="W185" s="46"/>
    </row>
    <row r="186" spans="1:23" x14ac:dyDescent="0.4">
      <c r="A186" s="46"/>
      <c r="B186" s="46"/>
      <c r="C186" s="46"/>
      <c r="D186" s="46"/>
      <c r="E186" s="46"/>
      <c r="F186" s="46"/>
      <c r="G186" s="46"/>
      <c r="H186" s="46"/>
      <c r="I186" s="46"/>
      <c r="J186" s="46"/>
      <c r="K186" s="46"/>
      <c r="L186" s="46"/>
      <c r="M186" s="46"/>
      <c r="N186" s="46"/>
      <c r="O186" s="46"/>
      <c r="P186" s="46"/>
      <c r="Q186" s="46"/>
      <c r="R186" s="46"/>
      <c r="S186" s="46"/>
      <c r="T186" s="46"/>
      <c r="U186" s="46" t="str">
        <f t="shared" si="2"/>
        <v/>
      </c>
      <c r="V186" s="46"/>
      <c r="W186" s="46"/>
    </row>
    <row r="187" spans="1:23" x14ac:dyDescent="0.4">
      <c r="A187" s="46"/>
      <c r="B187" s="46"/>
      <c r="C187" s="46"/>
      <c r="D187" s="46"/>
      <c r="E187" s="46"/>
      <c r="F187" s="46"/>
      <c r="G187" s="46"/>
      <c r="H187" s="46"/>
      <c r="I187" s="46"/>
      <c r="J187" s="46"/>
      <c r="K187" s="46"/>
      <c r="L187" s="46"/>
      <c r="M187" s="46"/>
      <c r="N187" s="46"/>
      <c r="O187" s="46"/>
      <c r="P187" s="46"/>
      <c r="Q187" s="46"/>
      <c r="R187" s="46"/>
      <c r="S187" s="46"/>
      <c r="T187" s="46"/>
      <c r="U187" s="46" t="str">
        <f t="shared" si="2"/>
        <v/>
      </c>
      <c r="V187" s="46"/>
      <c r="W187" s="46"/>
    </row>
    <row r="188" spans="1:23" x14ac:dyDescent="0.4">
      <c r="A188" s="46"/>
      <c r="B188" s="46"/>
      <c r="C188" s="46"/>
      <c r="D188" s="46"/>
      <c r="E188" s="46"/>
      <c r="F188" s="46"/>
      <c r="G188" s="46"/>
      <c r="H188" s="46"/>
      <c r="I188" s="46"/>
      <c r="J188" s="46"/>
      <c r="K188" s="46"/>
      <c r="L188" s="46"/>
      <c r="M188" s="46"/>
      <c r="N188" s="46"/>
      <c r="O188" s="46"/>
      <c r="P188" s="46"/>
      <c r="Q188" s="46"/>
      <c r="R188" s="46"/>
      <c r="S188" s="46"/>
      <c r="T188" s="46"/>
      <c r="U188" s="46" t="str">
        <f t="shared" si="2"/>
        <v/>
      </c>
      <c r="V188" s="46"/>
      <c r="W188" s="46"/>
    </row>
    <row r="189" spans="1:23" x14ac:dyDescent="0.4">
      <c r="A189" s="46"/>
      <c r="B189" s="46"/>
      <c r="C189" s="46"/>
      <c r="D189" s="46"/>
      <c r="E189" s="46"/>
      <c r="F189" s="46"/>
      <c r="G189" s="46"/>
      <c r="H189" s="46"/>
      <c r="I189" s="46"/>
      <c r="J189" s="46"/>
      <c r="K189" s="46"/>
      <c r="L189" s="46"/>
      <c r="M189" s="46"/>
      <c r="N189" s="46"/>
      <c r="O189" s="46"/>
      <c r="P189" s="46"/>
      <c r="Q189" s="46"/>
      <c r="R189" s="46"/>
      <c r="S189" s="46"/>
      <c r="T189" s="46"/>
      <c r="U189" s="46" t="str">
        <f t="shared" si="2"/>
        <v/>
      </c>
      <c r="V189" s="46"/>
      <c r="W189" s="46"/>
    </row>
    <row r="190" spans="1:23" x14ac:dyDescent="0.4">
      <c r="A190" s="46"/>
      <c r="B190" s="46"/>
      <c r="C190" s="46"/>
      <c r="D190" s="46"/>
      <c r="E190" s="46"/>
      <c r="F190" s="46"/>
      <c r="G190" s="46"/>
      <c r="H190" s="46"/>
      <c r="I190" s="46"/>
      <c r="J190" s="46"/>
      <c r="K190" s="46"/>
      <c r="L190" s="46"/>
      <c r="M190" s="46"/>
      <c r="N190" s="46"/>
      <c r="O190" s="46"/>
      <c r="P190" s="46"/>
      <c r="Q190" s="46"/>
      <c r="R190" s="46"/>
      <c r="S190" s="46"/>
      <c r="T190" s="46"/>
      <c r="U190" s="46" t="str">
        <f t="shared" si="2"/>
        <v/>
      </c>
      <c r="V190" s="46"/>
      <c r="W190" s="46"/>
    </row>
    <row r="191" spans="1:23" x14ac:dyDescent="0.4">
      <c r="A191" s="46"/>
      <c r="B191" s="46"/>
      <c r="C191" s="46"/>
      <c r="D191" s="46"/>
      <c r="E191" s="46"/>
      <c r="F191" s="46"/>
      <c r="G191" s="46"/>
      <c r="H191" s="46"/>
      <c r="I191" s="46"/>
      <c r="J191" s="46"/>
      <c r="K191" s="46"/>
      <c r="L191" s="46"/>
      <c r="M191" s="46"/>
      <c r="N191" s="46"/>
      <c r="O191" s="46"/>
      <c r="P191" s="46"/>
      <c r="Q191" s="46"/>
      <c r="R191" s="46"/>
      <c r="S191" s="46"/>
      <c r="T191" s="46"/>
      <c r="U191" s="46" t="str">
        <f t="shared" si="2"/>
        <v/>
      </c>
      <c r="V191" s="46"/>
      <c r="W191" s="46"/>
    </row>
    <row r="192" spans="1:23" x14ac:dyDescent="0.4">
      <c r="A192" s="46"/>
      <c r="B192" s="46"/>
      <c r="C192" s="46"/>
      <c r="D192" s="46"/>
      <c r="E192" s="46"/>
      <c r="F192" s="46"/>
      <c r="G192" s="46"/>
      <c r="H192" s="46"/>
      <c r="I192" s="46"/>
      <c r="J192" s="46"/>
      <c r="K192" s="46"/>
      <c r="L192" s="46"/>
      <c r="M192" s="46"/>
      <c r="N192" s="46"/>
      <c r="O192" s="46"/>
      <c r="P192" s="46"/>
      <c r="Q192" s="46"/>
      <c r="R192" s="46"/>
      <c r="S192" s="46"/>
      <c r="T192" s="46"/>
      <c r="U192" s="46" t="str">
        <f t="shared" si="2"/>
        <v/>
      </c>
      <c r="V192" s="46"/>
      <c r="W192" s="46"/>
    </row>
    <row r="193" spans="1:23" x14ac:dyDescent="0.4">
      <c r="A193" s="46"/>
      <c r="B193" s="46"/>
      <c r="C193" s="46"/>
      <c r="D193" s="46"/>
      <c r="E193" s="46"/>
      <c r="F193" s="46"/>
      <c r="G193" s="46"/>
      <c r="H193" s="46"/>
      <c r="I193" s="46"/>
      <c r="J193" s="46"/>
      <c r="K193" s="46"/>
      <c r="L193" s="46"/>
      <c r="M193" s="46"/>
      <c r="N193" s="46"/>
      <c r="O193" s="46"/>
      <c r="P193" s="46"/>
      <c r="Q193" s="46"/>
      <c r="R193" s="46"/>
      <c r="S193" s="46"/>
      <c r="T193" s="46"/>
      <c r="U193" s="46" t="str">
        <f t="shared" si="2"/>
        <v/>
      </c>
      <c r="V193" s="46"/>
      <c r="W193" s="46"/>
    </row>
    <row r="194" spans="1:23" x14ac:dyDescent="0.4">
      <c r="A194" s="46"/>
      <c r="B194" s="46"/>
      <c r="C194" s="46"/>
      <c r="D194" s="46"/>
      <c r="E194" s="46"/>
      <c r="F194" s="46"/>
      <c r="G194" s="46"/>
      <c r="H194" s="46"/>
      <c r="I194" s="46"/>
      <c r="J194" s="46"/>
      <c r="K194" s="46"/>
      <c r="L194" s="46"/>
      <c r="M194" s="46"/>
      <c r="N194" s="46"/>
      <c r="O194" s="46"/>
      <c r="P194" s="46"/>
      <c r="Q194" s="46"/>
      <c r="R194" s="46"/>
      <c r="S194" s="46"/>
      <c r="T194" s="46"/>
      <c r="U194" s="46" t="str">
        <f t="shared" ref="U194:U257" si="3">IF($A194&lt;&gt;"","순번 "&amp;$A194&amp;": "&amp;$B194&amp;" / "&amp;$C194&amp;"학년도 / "&amp;$H194,"")</f>
        <v/>
      </c>
      <c r="V194" s="46"/>
      <c r="W194" s="46"/>
    </row>
    <row r="195" spans="1:23" x14ac:dyDescent="0.4">
      <c r="A195" s="46"/>
      <c r="B195" s="46"/>
      <c r="C195" s="46"/>
      <c r="D195" s="46"/>
      <c r="E195" s="46"/>
      <c r="F195" s="46"/>
      <c r="G195" s="46"/>
      <c r="H195" s="46"/>
      <c r="I195" s="46"/>
      <c r="J195" s="46"/>
      <c r="K195" s="46"/>
      <c r="L195" s="46"/>
      <c r="M195" s="46"/>
      <c r="N195" s="46"/>
      <c r="O195" s="46"/>
      <c r="P195" s="46"/>
      <c r="Q195" s="46"/>
      <c r="R195" s="46"/>
      <c r="S195" s="46"/>
      <c r="T195" s="46"/>
      <c r="U195" s="46" t="str">
        <f t="shared" si="3"/>
        <v/>
      </c>
      <c r="V195" s="46"/>
      <c r="W195" s="46"/>
    </row>
    <row r="196" spans="1:23" x14ac:dyDescent="0.4">
      <c r="A196" s="46"/>
      <c r="B196" s="46"/>
      <c r="C196" s="46"/>
      <c r="D196" s="46"/>
      <c r="E196" s="46"/>
      <c r="F196" s="46"/>
      <c r="G196" s="46"/>
      <c r="H196" s="46"/>
      <c r="I196" s="46"/>
      <c r="J196" s="46"/>
      <c r="K196" s="46"/>
      <c r="L196" s="46"/>
      <c r="M196" s="46"/>
      <c r="N196" s="46"/>
      <c r="O196" s="46"/>
      <c r="P196" s="46"/>
      <c r="Q196" s="46"/>
      <c r="R196" s="46"/>
      <c r="S196" s="46"/>
      <c r="T196" s="46"/>
      <c r="U196" s="46" t="str">
        <f t="shared" si="3"/>
        <v/>
      </c>
      <c r="V196" s="46"/>
      <c r="W196" s="46"/>
    </row>
    <row r="197" spans="1:23" x14ac:dyDescent="0.4">
      <c r="A197" s="46"/>
      <c r="B197" s="46"/>
      <c r="C197" s="46"/>
      <c r="D197" s="46"/>
      <c r="E197" s="46"/>
      <c r="F197" s="46"/>
      <c r="G197" s="46"/>
      <c r="H197" s="46"/>
      <c r="I197" s="46"/>
      <c r="J197" s="46"/>
      <c r="K197" s="46"/>
      <c r="L197" s="46"/>
      <c r="M197" s="46"/>
      <c r="N197" s="46"/>
      <c r="O197" s="46"/>
      <c r="P197" s="46"/>
      <c r="Q197" s="46"/>
      <c r="R197" s="46"/>
      <c r="S197" s="46"/>
      <c r="T197" s="46"/>
      <c r="U197" s="46" t="str">
        <f t="shared" si="3"/>
        <v/>
      </c>
      <c r="V197" s="46"/>
      <c r="W197" s="46"/>
    </row>
    <row r="198" spans="1:23" x14ac:dyDescent="0.4">
      <c r="A198" s="46"/>
      <c r="B198" s="46"/>
      <c r="C198" s="46"/>
      <c r="D198" s="46"/>
      <c r="E198" s="46"/>
      <c r="F198" s="46"/>
      <c r="G198" s="46"/>
      <c r="H198" s="46"/>
      <c r="I198" s="46"/>
      <c r="J198" s="46"/>
      <c r="K198" s="46"/>
      <c r="L198" s="46"/>
      <c r="M198" s="46"/>
      <c r="N198" s="46"/>
      <c r="O198" s="46"/>
      <c r="P198" s="46"/>
      <c r="Q198" s="46"/>
      <c r="R198" s="46"/>
      <c r="S198" s="46"/>
      <c r="T198" s="46"/>
      <c r="U198" s="46" t="str">
        <f t="shared" si="3"/>
        <v/>
      </c>
      <c r="V198" s="46"/>
      <c r="W198" s="46"/>
    </row>
    <row r="199" spans="1:23" x14ac:dyDescent="0.4">
      <c r="A199" s="46"/>
      <c r="B199" s="46"/>
      <c r="C199" s="46"/>
      <c r="D199" s="46"/>
      <c r="E199" s="46"/>
      <c r="F199" s="46"/>
      <c r="G199" s="46"/>
      <c r="H199" s="46"/>
      <c r="I199" s="46"/>
      <c r="J199" s="46"/>
      <c r="K199" s="46"/>
      <c r="L199" s="46"/>
      <c r="M199" s="46"/>
      <c r="N199" s="46"/>
      <c r="O199" s="46"/>
      <c r="P199" s="46"/>
      <c r="Q199" s="46"/>
      <c r="R199" s="46"/>
      <c r="S199" s="46"/>
      <c r="T199" s="46"/>
      <c r="U199" s="46" t="str">
        <f t="shared" si="3"/>
        <v/>
      </c>
      <c r="V199" s="46"/>
      <c r="W199" s="46"/>
    </row>
    <row r="200" spans="1:23" x14ac:dyDescent="0.4">
      <c r="A200" s="46"/>
      <c r="B200" s="46"/>
      <c r="C200" s="46"/>
      <c r="D200" s="46"/>
      <c r="E200" s="46"/>
      <c r="F200" s="46"/>
      <c r="G200" s="46"/>
      <c r="H200" s="46"/>
      <c r="I200" s="46"/>
      <c r="J200" s="46"/>
      <c r="K200" s="46"/>
      <c r="L200" s="46"/>
      <c r="M200" s="46"/>
      <c r="N200" s="46"/>
      <c r="O200" s="46"/>
      <c r="P200" s="46"/>
      <c r="Q200" s="46"/>
      <c r="R200" s="46"/>
      <c r="S200" s="46"/>
      <c r="T200" s="46"/>
      <c r="U200" s="46" t="str">
        <f t="shared" si="3"/>
        <v/>
      </c>
      <c r="V200" s="46"/>
      <c r="W200" s="46"/>
    </row>
    <row r="201" spans="1:23" x14ac:dyDescent="0.4">
      <c r="A201" s="46"/>
      <c r="B201" s="46"/>
      <c r="C201" s="46"/>
      <c r="D201" s="46"/>
      <c r="E201" s="46"/>
      <c r="F201" s="46"/>
      <c r="G201" s="46"/>
      <c r="H201" s="46"/>
      <c r="I201" s="46"/>
      <c r="J201" s="46"/>
      <c r="K201" s="46"/>
      <c r="L201" s="46"/>
      <c r="M201" s="46"/>
      <c r="N201" s="46"/>
      <c r="O201" s="46"/>
      <c r="P201" s="46"/>
      <c r="Q201" s="46"/>
      <c r="R201" s="46"/>
      <c r="S201" s="46"/>
      <c r="T201" s="46"/>
      <c r="U201" s="46" t="str">
        <f t="shared" si="3"/>
        <v/>
      </c>
      <c r="V201" s="46"/>
      <c r="W201" s="46"/>
    </row>
    <row r="202" spans="1:23" x14ac:dyDescent="0.4">
      <c r="A202" s="46"/>
      <c r="B202" s="46"/>
      <c r="C202" s="46"/>
      <c r="D202" s="46"/>
      <c r="E202" s="46"/>
      <c r="F202" s="46"/>
      <c r="G202" s="46"/>
      <c r="H202" s="46"/>
      <c r="I202" s="46"/>
      <c r="J202" s="46"/>
      <c r="K202" s="46"/>
      <c r="L202" s="46"/>
      <c r="M202" s="46"/>
      <c r="N202" s="46"/>
      <c r="O202" s="46"/>
      <c r="P202" s="46"/>
      <c r="Q202" s="46"/>
      <c r="R202" s="46"/>
      <c r="S202" s="46"/>
      <c r="T202" s="46"/>
      <c r="U202" s="46" t="str">
        <f t="shared" si="3"/>
        <v/>
      </c>
      <c r="V202" s="46"/>
      <c r="W202" s="46"/>
    </row>
    <row r="203" spans="1:23" x14ac:dyDescent="0.4">
      <c r="A203" s="46"/>
      <c r="B203" s="46"/>
      <c r="C203" s="46"/>
      <c r="D203" s="46"/>
      <c r="E203" s="46"/>
      <c r="F203" s="46"/>
      <c r="G203" s="46"/>
      <c r="H203" s="46"/>
      <c r="I203" s="46"/>
      <c r="J203" s="46"/>
      <c r="K203" s="46"/>
      <c r="L203" s="46"/>
      <c r="M203" s="46"/>
      <c r="N203" s="46"/>
      <c r="O203" s="46"/>
      <c r="P203" s="46"/>
      <c r="Q203" s="46"/>
      <c r="R203" s="46"/>
      <c r="S203" s="46"/>
      <c r="T203" s="46"/>
      <c r="U203" s="46" t="str">
        <f t="shared" si="3"/>
        <v/>
      </c>
      <c r="V203" s="46"/>
      <c r="W203" s="46"/>
    </row>
    <row r="204" spans="1:23" x14ac:dyDescent="0.4">
      <c r="A204" s="46"/>
      <c r="B204" s="46"/>
      <c r="C204" s="46"/>
      <c r="D204" s="46"/>
      <c r="E204" s="46"/>
      <c r="F204" s="46"/>
      <c r="G204" s="46"/>
      <c r="H204" s="46"/>
      <c r="I204" s="46"/>
      <c r="J204" s="46"/>
      <c r="K204" s="46"/>
      <c r="L204" s="46"/>
      <c r="M204" s="46"/>
      <c r="N204" s="46"/>
      <c r="O204" s="46"/>
      <c r="P204" s="46"/>
      <c r="Q204" s="46"/>
      <c r="R204" s="46"/>
      <c r="S204" s="46"/>
      <c r="T204" s="46"/>
      <c r="U204" s="46" t="str">
        <f t="shared" si="3"/>
        <v/>
      </c>
      <c r="V204" s="46"/>
      <c r="W204" s="46"/>
    </row>
    <row r="205" spans="1:23" x14ac:dyDescent="0.4">
      <c r="A205" s="46"/>
      <c r="B205" s="46"/>
      <c r="C205" s="46"/>
      <c r="D205" s="46"/>
      <c r="E205" s="46"/>
      <c r="F205" s="46"/>
      <c r="G205" s="46"/>
      <c r="H205" s="46"/>
      <c r="I205" s="46"/>
      <c r="J205" s="46"/>
      <c r="K205" s="46"/>
      <c r="L205" s="46"/>
      <c r="M205" s="46"/>
      <c r="N205" s="46"/>
      <c r="O205" s="46"/>
      <c r="P205" s="46"/>
      <c r="Q205" s="46"/>
      <c r="R205" s="46"/>
      <c r="S205" s="46"/>
      <c r="T205" s="46"/>
      <c r="U205" s="46" t="str">
        <f t="shared" si="3"/>
        <v/>
      </c>
      <c r="V205" s="46"/>
      <c r="W205" s="46"/>
    </row>
    <row r="206" spans="1:23" x14ac:dyDescent="0.4">
      <c r="A206" s="46"/>
      <c r="B206" s="46"/>
      <c r="C206" s="46"/>
      <c r="D206" s="46"/>
      <c r="E206" s="46"/>
      <c r="F206" s="46"/>
      <c r="G206" s="46"/>
      <c r="H206" s="46"/>
      <c r="I206" s="46"/>
      <c r="J206" s="46"/>
      <c r="K206" s="46"/>
      <c r="L206" s="46"/>
      <c r="M206" s="46"/>
      <c r="N206" s="46"/>
      <c r="O206" s="46"/>
      <c r="P206" s="46"/>
      <c r="Q206" s="46"/>
      <c r="R206" s="46"/>
      <c r="S206" s="46"/>
      <c r="T206" s="46"/>
      <c r="U206" s="46" t="str">
        <f t="shared" si="3"/>
        <v/>
      </c>
      <c r="V206" s="46"/>
      <c r="W206" s="46"/>
    </row>
    <row r="207" spans="1:23" x14ac:dyDescent="0.4">
      <c r="A207" s="46"/>
      <c r="B207" s="46"/>
      <c r="C207" s="46"/>
      <c r="D207" s="46"/>
      <c r="E207" s="46"/>
      <c r="F207" s="46"/>
      <c r="G207" s="46"/>
      <c r="H207" s="46"/>
      <c r="I207" s="46"/>
      <c r="J207" s="46"/>
      <c r="K207" s="46"/>
      <c r="L207" s="46"/>
      <c r="M207" s="46"/>
      <c r="N207" s="46"/>
      <c r="O207" s="46"/>
      <c r="P207" s="46"/>
      <c r="Q207" s="46"/>
      <c r="R207" s="46"/>
      <c r="S207" s="46"/>
      <c r="T207" s="46"/>
      <c r="U207" s="46" t="str">
        <f t="shared" si="3"/>
        <v/>
      </c>
      <c r="V207" s="46"/>
      <c r="W207" s="46"/>
    </row>
    <row r="208" spans="1:23" x14ac:dyDescent="0.4">
      <c r="A208" s="46"/>
      <c r="B208" s="46"/>
      <c r="C208" s="46"/>
      <c r="D208" s="46"/>
      <c r="E208" s="46"/>
      <c r="F208" s="46"/>
      <c r="G208" s="46"/>
      <c r="H208" s="46"/>
      <c r="I208" s="46"/>
      <c r="J208" s="46"/>
      <c r="K208" s="46"/>
      <c r="L208" s="46"/>
      <c r="M208" s="46"/>
      <c r="N208" s="46"/>
      <c r="O208" s="46"/>
      <c r="P208" s="46"/>
      <c r="Q208" s="46"/>
      <c r="R208" s="46"/>
      <c r="S208" s="46"/>
      <c r="T208" s="46"/>
      <c r="U208" s="46" t="str">
        <f t="shared" si="3"/>
        <v/>
      </c>
      <c r="V208" s="46"/>
      <c r="W208" s="46"/>
    </row>
    <row r="209" spans="1:23" x14ac:dyDescent="0.4">
      <c r="A209" s="46"/>
      <c r="B209" s="46"/>
      <c r="C209" s="46"/>
      <c r="D209" s="46"/>
      <c r="E209" s="46"/>
      <c r="F209" s="46"/>
      <c r="G209" s="46"/>
      <c r="H209" s="46"/>
      <c r="I209" s="46"/>
      <c r="J209" s="46"/>
      <c r="K209" s="46"/>
      <c r="L209" s="46"/>
      <c r="M209" s="46"/>
      <c r="N209" s="46"/>
      <c r="O209" s="46"/>
      <c r="P209" s="46"/>
      <c r="Q209" s="46"/>
      <c r="R209" s="46"/>
      <c r="S209" s="46"/>
      <c r="T209" s="46"/>
      <c r="U209" s="46" t="str">
        <f t="shared" si="3"/>
        <v/>
      </c>
      <c r="V209" s="46"/>
      <c r="W209" s="46"/>
    </row>
    <row r="210" spans="1:23" x14ac:dyDescent="0.4">
      <c r="A210" s="46"/>
      <c r="B210" s="46"/>
      <c r="C210" s="46"/>
      <c r="D210" s="46"/>
      <c r="E210" s="46"/>
      <c r="F210" s="46"/>
      <c r="G210" s="46"/>
      <c r="H210" s="46"/>
      <c r="I210" s="46"/>
      <c r="J210" s="46"/>
      <c r="K210" s="46"/>
      <c r="L210" s="46"/>
      <c r="M210" s="46"/>
      <c r="N210" s="46"/>
      <c r="O210" s="46"/>
      <c r="P210" s="46"/>
      <c r="Q210" s="46"/>
      <c r="R210" s="46"/>
      <c r="S210" s="46"/>
      <c r="T210" s="46"/>
      <c r="U210" s="46" t="str">
        <f t="shared" si="3"/>
        <v/>
      </c>
      <c r="V210" s="46"/>
      <c r="W210" s="46"/>
    </row>
    <row r="211" spans="1:23" x14ac:dyDescent="0.4">
      <c r="A211" s="46"/>
      <c r="B211" s="46"/>
      <c r="C211" s="46"/>
      <c r="D211" s="46"/>
      <c r="E211" s="46"/>
      <c r="F211" s="46"/>
      <c r="G211" s="46"/>
      <c r="H211" s="46"/>
      <c r="I211" s="46"/>
      <c r="J211" s="46"/>
      <c r="K211" s="46"/>
      <c r="L211" s="46"/>
      <c r="M211" s="46"/>
      <c r="N211" s="46"/>
      <c r="O211" s="46"/>
      <c r="P211" s="46"/>
      <c r="Q211" s="46"/>
      <c r="R211" s="46"/>
      <c r="S211" s="46"/>
      <c r="T211" s="46"/>
      <c r="U211" s="46" t="str">
        <f t="shared" si="3"/>
        <v/>
      </c>
      <c r="V211" s="46"/>
      <c r="W211" s="46"/>
    </row>
    <row r="212" spans="1:23" x14ac:dyDescent="0.4">
      <c r="A212" s="46"/>
      <c r="B212" s="46"/>
      <c r="C212" s="46"/>
      <c r="D212" s="46"/>
      <c r="E212" s="46"/>
      <c r="F212" s="46"/>
      <c r="G212" s="46"/>
      <c r="H212" s="46"/>
      <c r="I212" s="46"/>
      <c r="J212" s="46"/>
      <c r="K212" s="46"/>
      <c r="L212" s="46"/>
      <c r="M212" s="46"/>
      <c r="N212" s="46"/>
      <c r="O212" s="46"/>
      <c r="P212" s="46"/>
      <c r="Q212" s="46"/>
      <c r="R212" s="46"/>
      <c r="S212" s="46"/>
      <c r="T212" s="46"/>
      <c r="U212" s="46" t="str">
        <f t="shared" si="3"/>
        <v/>
      </c>
      <c r="V212" s="46"/>
      <c r="W212" s="46"/>
    </row>
    <row r="213" spans="1:23" x14ac:dyDescent="0.4">
      <c r="A213" s="46"/>
      <c r="B213" s="46"/>
      <c r="C213" s="46"/>
      <c r="D213" s="46"/>
      <c r="E213" s="46"/>
      <c r="F213" s="46"/>
      <c r="G213" s="46"/>
      <c r="H213" s="46"/>
      <c r="I213" s="46"/>
      <c r="J213" s="46"/>
      <c r="K213" s="46"/>
      <c r="L213" s="46"/>
      <c r="M213" s="46"/>
      <c r="N213" s="46"/>
      <c r="O213" s="46"/>
      <c r="P213" s="46"/>
      <c r="Q213" s="46"/>
      <c r="R213" s="46"/>
      <c r="S213" s="46"/>
      <c r="T213" s="46"/>
      <c r="U213" s="46" t="str">
        <f t="shared" si="3"/>
        <v/>
      </c>
      <c r="V213" s="46"/>
      <c r="W213" s="46"/>
    </row>
    <row r="214" spans="1:23" x14ac:dyDescent="0.4">
      <c r="A214" s="46"/>
      <c r="B214" s="46"/>
      <c r="C214" s="46"/>
      <c r="D214" s="46"/>
      <c r="E214" s="46"/>
      <c r="F214" s="46"/>
      <c r="G214" s="46"/>
      <c r="H214" s="46"/>
      <c r="I214" s="46"/>
      <c r="J214" s="46"/>
      <c r="K214" s="46"/>
      <c r="L214" s="46"/>
      <c r="M214" s="46"/>
      <c r="N214" s="46"/>
      <c r="O214" s="46"/>
      <c r="P214" s="46"/>
      <c r="Q214" s="46"/>
      <c r="R214" s="46"/>
      <c r="S214" s="46"/>
      <c r="T214" s="46"/>
      <c r="U214" s="46" t="str">
        <f t="shared" si="3"/>
        <v/>
      </c>
      <c r="V214" s="46"/>
      <c r="W214" s="46"/>
    </row>
    <row r="215" spans="1:23" x14ac:dyDescent="0.4">
      <c r="A215" s="46"/>
      <c r="B215" s="46"/>
      <c r="C215" s="46"/>
      <c r="D215" s="46"/>
      <c r="E215" s="46"/>
      <c r="F215" s="46"/>
      <c r="G215" s="46"/>
      <c r="H215" s="46"/>
      <c r="I215" s="46"/>
      <c r="J215" s="46"/>
      <c r="K215" s="46"/>
      <c r="L215" s="46"/>
      <c r="M215" s="46"/>
      <c r="N215" s="46"/>
      <c r="O215" s="46"/>
      <c r="P215" s="46"/>
      <c r="Q215" s="46"/>
      <c r="R215" s="46"/>
      <c r="S215" s="46"/>
      <c r="T215" s="46"/>
      <c r="U215" s="46" t="str">
        <f t="shared" si="3"/>
        <v/>
      </c>
      <c r="V215" s="46"/>
      <c r="W215" s="46"/>
    </row>
    <row r="216" spans="1:23" x14ac:dyDescent="0.4">
      <c r="A216" s="46"/>
      <c r="B216" s="46"/>
      <c r="C216" s="46"/>
      <c r="D216" s="46"/>
      <c r="E216" s="46"/>
      <c r="F216" s="46"/>
      <c r="G216" s="46"/>
      <c r="H216" s="46"/>
      <c r="I216" s="46"/>
      <c r="J216" s="46"/>
      <c r="K216" s="46"/>
      <c r="L216" s="46"/>
      <c r="M216" s="46"/>
      <c r="N216" s="46"/>
      <c r="O216" s="46"/>
      <c r="P216" s="46"/>
      <c r="Q216" s="46"/>
      <c r="R216" s="46"/>
      <c r="S216" s="46"/>
      <c r="T216" s="46"/>
      <c r="U216" s="46" t="str">
        <f t="shared" si="3"/>
        <v/>
      </c>
      <c r="V216" s="46"/>
      <c r="W216" s="46"/>
    </row>
    <row r="217" spans="1:23" x14ac:dyDescent="0.4">
      <c r="A217" s="46"/>
      <c r="B217" s="46"/>
      <c r="C217" s="46"/>
      <c r="D217" s="46"/>
      <c r="E217" s="46"/>
      <c r="F217" s="46"/>
      <c r="G217" s="46"/>
      <c r="H217" s="46"/>
      <c r="I217" s="46"/>
      <c r="J217" s="46"/>
      <c r="K217" s="46"/>
      <c r="L217" s="46"/>
      <c r="M217" s="46"/>
      <c r="N217" s="46"/>
      <c r="O217" s="46"/>
      <c r="P217" s="46"/>
      <c r="Q217" s="46"/>
      <c r="R217" s="46"/>
      <c r="S217" s="46"/>
      <c r="T217" s="46"/>
      <c r="U217" s="46" t="str">
        <f t="shared" si="3"/>
        <v/>
      </c>
      <c r="V217" s="46"/>
      <c r="W217" s="46"/>
    </row>
    <row r="218" spans="1:23" x14ac:dyDescent="0.4">
      <c r="A218" s="46"/>
      <c r="B218" s="46"/>
      <c r="C218" s="46"/>
      <c r="D218" s="46"/>
      <c r="E218" s="46"/>
      <c r="F218" s="46"/>
      <c r="G218" s="46"/>
      <c r="H218" s="46"/>
      <c r="I218" s="46"/>
      <c r="J218" s="46"/>
      <c r="K218" s="46"/>
      <c r="L218" s="46"/>
      <c r="M218" s="46"/>
      <c r="N218" s="46"/>
      <c r="O218" s="46"/>
      <c r="P218" s="46"/>
      <c r="Q218" s="46"/>
      <c r="R218" s="46"/>
      <c r="S218" s="46"/>
      <c r="T218" s="46"/>
      <c r="U218" s="46" t="str">
        <f t="shared" si="3"/>
        <v/>
      </c>
      <c r="V218" s="46"/>
      <c r="W218" s="46"/>
    </row>
    <row r="219" spans="1:23" x14ac:dyDescent="0.4">
      <c r="A219" s="46"/>
      <c r="B219" s="46"/>
      <c r="C219" s="46"/>
      <c r="D219" s="46"/>
      <c r="E219" s="46"/>
      <c r="F219" s="46"/>
      <c r="G219" s="46"/>
      <c r="H219" s="46"/>
      <c r="I219" s="46"/>
      <c r="J219" s="46"/>
      <c r="K219" s="46"/>
      <c r="L219" s="46"/>
      <c r="M219" s="46"/>
      <c r="N219" s="46"/>
      <c r="O219" s="46"/>
      <c r="P219" s="46"/>
      <c r="Q219" s="46"/>
      <c r="R219" s="46"/>
      <c r="S219" s="46"/>
      <c r="T219" s="46"/>
      <c r="U219" s="46" t="str">
        <f t="shared" si="3"/>
        <v/>
      </c>
      <c r="V219" s="46"/>
      <c r="W219" s="46"/>
    </row>
    <row r="220" spans="1:23" x14ac:dyDescent="0.4">
      <c r="A220" s="46"/>
      <c r="B220" s="46"/>
      <c r="C220" s="46"/>
      <c r="D220" s="46"/>
      <c r="E220" s="46"/>
      <c r="F220" s="46"/>
      <c r="G220" s="46"/>
      <c r="H220" s="46"/>
      <c r="I220" s="46"/>
      <c r="J220" s="46"/>
      <c r="K220" s="46"/>
      <c r="L220" s="46"/>
      <c r="M220" s="46"/>
      <c r="N220" s="46"/>
      <c r="O220" s="46"/>
      <c r="P220" s="46"/>
      <c r="Q220" s="46"/>
      <c r="R220" s="46"/>
      <c r="S220" s="46"/>
      <c r="T220" s="46"/>
      <c r="U220" s="46" t="str">
        <f t="shared" si="3"/>
        <v/>
      </c>
      <c r="V220" s="46"/>
      <c r="W220" s="46"/>
    </row>
    <row r="221" spans="1:23" x14ac:dyDescent="0.4">
      <c r="A221" s="46"/>
      <c r="B221" s="46"/>
      <c r="C221" s="46"/>
      <c r="D221" s="46"/>
      <c r="E221" s="46"/>
      <c r="F221" s="46"/>
      <c r="G221" s="46"/>
      <c r="H221" s="46"/>
      <c r="I221" s="46"/>
      <c r="J221" s="46"/>
      <c r="K221" s="46"/>
      <c r="L221" s="46"/>
      <c r="M221" s="46"/>
      <c r="N221" s="46"/>
      <c r="O221" s="46"/>
      <c r="P221" s="46"/>
      <c r="Q221" s="46"/>
      <c r="R221" s="46"/>
      <c r="S221" s="46"/>
      <c r="T221" s="46"/>
      <c r="U221" s="46" t="str">
        <f t="shared" si="3"/>
        <v/>
      </c>
      <c r="V221" s="46"/>
      <c r="W221" s="46"/>
    </row>
    <row r="222" spans="1:23" x14ac:dyDescent="0.4">
      <c r="A222" s="46"/>
      <c r="B222" s="46"/>
      <c r="C222" s="46"/>
      <c r="D222" s="46"/>
      <c r="E222" s="46"/>
      <c r="F222" s="46"/>
      <c r="G222" s="46"/>
      <c r="H222" s="46"/>
      <c r="I222" s="46"/>
      <c r="J222" s="46"/>
      <c r="K222" s="46"/>
      <c r="L222" s="46"/>
      <c r="M222" s="46"/>
      <c r="N222" s="46"/>
      <c r="O222" s="46"/>
      <c r="P222" s="46"/>
      <c r="Q222" s="46"/>
      <c r="R222" s="46"/>
      <c r="S222" s="46"/>
      <c r="T222" s="46"/>
      <c r="U222" s="46" t="str">
        <f t="shared" si="3"/>
        <v/>
      </c>
      <c r="V222" s="46"/>
      <c r="W222" s="46"/>
    </row>
    <row r="223" spans="1:23" x14ac:dyDescent="0.4">
      <c r="A223" s="46"/>
      <c r="B223" s="46"/>
      <c r="C223" s="46"/>
      <c r="D223" s="46"/>
      <c r="E223" s="46"/>
      <c r="F223" s="46"/>
      <c r="G223" s="46"/>
      <c r="H223" s="46"/>
      <c r="I223" s="46"/>
      <c r="J223" s="46"/>
      <c r="K223" s="46"/>
      <c r="L223" s="46"/>
      <c r="M223" s="46"/>
      <c r="N223" s="46"/>
      <c r="O223" s="46"/>
      <c r="P223" s="46"/>
      <c r="Q223" s="46"/>
      <c r="R223" s="46"/>
      <c r="S223" s="46"/>
      <c r="T223" s="46"/>
      <c r="U223" s="46" t="str">
        <f t="shared" si="3"/>
        <v/>
      </c>
      <c r="V223" s="46"/>
      <c r="W223" s="46"/>
    </row>
    <row r="224" spans="1:23" x14ac:dyDescent="0.4">
      <c r="A224" s="46"/>
      <c r="B224" s="46"/>
      <c r="C224" s="46"/>
      <c r="D224" s="46"/>
      <c r="E224" s="46"/>
      <c r="F224" s="46"/>
      <c r="G224" s="46"/>
      <c r="H224" s="46"/>
      <c r="I224" s="46"/>
      <c r="J224" s="46"/>
      <c r="K224" s="46"/>
      <c r="L224" s="46"/>
      <c r="M224" s="46"/>
      <c r="N224" s="46"/>
      <c r="O224" s="46"/>
      <c r="P224" s="46"/>
      <c r="Q224" s="46"/>
      <c r="R224" s="46"/>
      <c r="S224" s="46"/>
      <c r="T224" s="46"/>
      <c r="U224" s="46" t="str">
        <f t="shared" si="3"/>
        <v/>
      </c>
      <c r="V224" s="46"/>
      <c r="W224" s="46"/>
    </row>
    <row r="225" spans="1:23" x14ac:dyDescent="0.4">
      <c r="A225" s="46"/>
      <c r="B225" s="46"/>
      <c r="C225" s="46"/>
      <c r="D225" s="46"/>
      <c r="E225" s="46"/>
      <c r="F225" s="46"/>
      <c r="G225" s="46"/>
      <c r="H225" s="46"/>
      <c r="I225" s="46"/>
      <c r="J225" s="46"/>
      <c r="K225" s="46"/>
      <c r="L225" s="46"/>
      <c r="M225" s="46"/>
      <c r="N225" s="46"/>
      <c r="O225" s="46"/>
      <c r="P225" s="46"/>
      <c r="Q225" s="46"/>
      <c r="R225" s="46"/>
      <c r="S225" s="46"/>
      <c r="T225" s="46"/>
      <c r="U225" s="46" t="str">
        <f t="shared" si="3"/>
        <v/>
      </c>
      <c r="V225" s="46"/>
      <c r="W225" s="46"/>
    </row>
    <row r="226" spans="1:23" x14ac:dyDescent="0.4">
      <c r="A226" s="46"/>
      <c r="B226" s="46"/>
      <c r="C226" s="46"/>
      <c r="D226" s="46"/>
      <c r="E226" s="46"/>
      <c r="F226" s="46"/>
      <c r="G226" s="46"/>
      <c r="H226" s="46"/>
      <c r="I226" s="46"/>
      <c r="J226" s="46"/>
      <c r="K226" s="46"/>
      <c r="L226" s="46"/>
      <c r="M226" s="46"/>
      <c r="N226" s="46"/>
      <c r="O226" s="46"/>
      <c r="P226" s="46"/>
      <c r="Q226" s="46"/>
      <c r="R226" s="46"/>
      <c r="S226" s="46"/>
      <c r="T226" s="46"/>
      <c r="U226" s="46" t="str">
        <f t="shared" si="3"/>
        <v/>
      </c>
      <c r="V226" s="46"/>
      <c r="W226" s="46"/>
    </row>
    <row r="227" spans="1:23" x14ac:dyDescent="0.4">
      <c r="A227" s="46"/>
      <c r="B227" s="46"/>
      <c r="C227" s="46"/>
      <c r="D227" s="46"/>
      <c r="E227" s="46"/>
      <c r="F227" s="46"/>
      <c r="G227" s="46"/>
      <c r="H227" s="46"/>
      <c r="I227" s="46"/>
      <c r="J227" s="46"/>
      <c r="K227" s="46"/>
      <c r="L227" s="46"/>
      <c r="M227" s="46"/>
      <c r="N227" s="46"/>
      <c r="O227" s="46"/>
      <c r="P227" s="46"/>
      <c r="Q227" s="46"/>
      <c r="R227" s="46"/>
      <c r="S227" s="46"/>
      <c r="T227" s="46"/>
      <c r="U227" s="46" t="str">
        <f t="shared" si="3"/>
        <v/>
      </c>
      <c r="V227" s="46"/>
      <c r="W227" s="46"/>
    </row>
    <row r="228" spans="1:23" x14ac:dyDescent="0.4">
      <c r="A228" s="46"/>
      <c r="B228" s="46"/>
      <c r="C228" s="46"/>
      <c r="D228" s="46"/>
      <c r="E228" s="46"/>
      <c r="F228" s="46"/>
      <c r="G228" s="46"/>
      <c r="H228" s="46"/>
      <c r="I228" s="46"/>
      <c r="J228" s="46"/>
      <c r="K228" s="46"/>
      <c r="L228" s="46"/>
      <c r="M228" s="46"/>
      <c r="N228" s="46"/>
      <c r="O228" s="46"/>
      <c r="P228" s="46"/>
      <c r="Q228" s="46"/>
      <c r="R228" s="46"/>
      <c r="S228" s="46"/>
      <c r="T228" s="46"/>
      <c r="U228" s="46" t="str">
        <f t="shared" si="3"/>
        <v/>
      </c>
      <c r="V228" s="46"/>
      <c r="W228" s="46"/>
    </row>
    <row r="229" spans="1:23" x14ac:dyDescent="0.4">
      <c r="A229" s="46"/>
      <c r="B229" s="46"/>
      <c r="C229" s="46"/>
      <c r="D229" s="46"/>
      <c r="E229" s="46"/>
      <c r="F229" s="46"/>
      <c r="G229" s="46"/>
      <c r="H229" s="46"/>
      <c r="I229" s="46"/>
      <c r="J229" s="46"/>
      <c r="K229" s="46"/>
      <c r="L229" s="46"/>
      <c r="M229" s="46"/>
      <c r="N229" s="46"/>
      <c r="O229" s="46"/>
      <c r="P229" s="46"/>
      <c r="Q229" s="46"/>
      <c r="R229" s="46"/>
      <c r="S229" s="46"/>
      <c r="T229" s="46"/>
      <c r="U229" s="46" t="str">
        <f t="shared" si="3"/>
        <v/>
      </c>
      <c r="V229" s="46"/>
      <c r="W229" s="46"/>
    </row>
    <row r="230" spans="1:23" x14ac:dyDescent="0.4">
      <c r="A230" s="46"/>
      <c r="B230" s="46"/>
      <c r="C230" s="46"/>
      <c r="D230" s="46"/>
      <c r="E230" s="46"/>
      <c r="F230" s="46"/>
      <c r="G230" s="46"/>
      <c r="H230" s="46"/>
      <c r="I230" s="46"/>
      <c r="J230" s="46"/>
      <c r="K230" s="46"/>
      <c r="L230" s="46"/>
      <c r="M230" s="46"/>
      <c r="N230" s="46"/>
      <c r="O230" s="46"/>
      <c r="P230" s="46"/>
      <c r="Q230" s="46"/>
      <c r="R230" s="46"/>
      <c r="S230" s="46"/>
      <c r="T230" s="46"/>
      <c r="U230" s="46" t="str">
        <f t="shared" si="3"/>
        <v/>
      </c>
      <c r="V230" s="46"/>
      <c r="W230" s="46"/>
    </row>
    <row r="231" spans="1:23" x14ac:dyDescent="0.4">
      <c r="A231" s="46"/>
      <c r="B231" s="46"/>
      <c r="C231" s="46"/>
      <c r="D231" s="46"/>
      <c r="E231" s="46"/>
      <c r="F231" s="46"/>
      <c r="G231" s="46"/>
      <c r="H231" s="46"/>
      <c r="I231" s="46"/>
      <c r="J231" s="46"/>
      <c r="K231" s="46"/>
      <c r="L231" s="46"/>
      <c r="M231" s="46"/>
      <c r="N231" s="46"/>
      <c r="O231" s="46"/>
      <c r="P231" s="46"/>
      <c r="Q231" s="46"/>
      <c r="R231" s="46"/>
      <c r="S231" s="46"/>
      <c r="T231" s="46"/>
      <c r="U231" s="46" t="str">
        <f t="shared" si="3"/>
        <v/>
      </c>
      <c r="V231" s="46"/>
      <c r="W231" s="46"/>
    </row>
    <row r="232" spans="1:23" x14ac:dyDescent="0.4">
      <c r="A232" s="46"/>
      <c r="B232" s="46"/>
      <c r="C232" s="46"/>
      <c r="D232" s="46"/>
      <c r="E232" s="46"/>
      <c r="F232" s="46"/>
      <c r="G232" s="46"/>
      <c r="H232" s="46"/>
      <c r="I232" s="46"/>
      <c r="J232" s="46"/>
      <c r="K232" s="46"/>
      <c r="L232" s="46"/>
      <c r="M232" s="46"/>
      <c r="N232" s="46"/>
      <c r="O232" s="46"/>
      <c r="P232" s="46"/>
      <c r="Q232" s="46"/>
      <c r="R232" s="46"/>
      <c r="S232" s="46"/>
      <c r="T232" s="46"/>
      <c r="U232" s="46" t="str">
        <f t="shared" si="3"/>
        <v/>
      </c>
      <c r="V232" s="46"/>
      <c r="W232" s="46"/>
    </row>
    <row r="233" spans="1:23" x14ac:dyDescent="0.4">
      <c r="A233" s="46"/>
      <c r="B233" s="46"/>
      <c r="C233" s="46"/>
      <c r="D233" s="46"/>
      <c r="E233" s="46"/>
      <c r="F233" s="46"/>
      <c r="G233" s="46"/>
      <c r="H233" s="46"/>
      <c r="I233" s="46"/>
      <c r="J233" s="46"/>
      <c r="K233" s="46"/>
      <c r="L233" s="46"/>
      <c r="M233" s="46"/>
      <c r="N233" s="46"/>
      <c r="O233" s="46"/>
      <c r="P233" s="46"/>
      <c r="Q233" s="46"/>
      <c r="R233" s="46"/>
      <c r="S233" s="46"/>
      <c r="T233" s="46"/>
      <c r="U233" s="46" t="str">
        <f t="shared" si="3"/>
        <v/>
      </c>
      <c r="V233" s="46"/>
      <c r="W233" s="46"/>
    </row>
    <row r="234" spans="1:23" x14ac:dyDescent="0.4">
      <c r="A234" s="46"/>
      <c r="B234" s="46"/>
      <c r="C234" s="46"/>
      <c r="D234" s="46"/>
      <c r="E234" s="46"/>
      <c r="F234" s="46"/>
      <c r="G234" s="46"/>
      <c r="H234" s="46"/>
      <c r="I234" s="46"/>
      <c r="J234" s="46"/>
      <c r="K234" s="46"/>
      <c r="L234" s="46"/>
      <c r="M234" s="46"/>
      <c r="N234" s="46"/>
      <c r="O234" s="46"/>
      <c r="P234" s="46"/>
      <c r="Q234" s="46"/>
      <c r="R234" s="46"/>
      <c r="S234" s="46"/>
      <c r="T234" s="46"/>
      <c r="U234" s="46" t="str">
        <f t="shared" si="3"/>
        <v/>
      </c>
      <c r="V234" s="46"/>
      <c r="W234" s="46"/>
    </row>
    <row r="235" spans="1:23" x14ac:dyDescent="0.4">
      <c r="A235" s="46"/>
      <c r="B235" s="46"/>
      <c r="C235" s="46"/>
      <c r="D235" s="46"/>
      <c r="E235" s="46"/>
      <c r="F235" s="46"/>
      <c r="G235" s="46"/>
      <c r="H235" s="46"/>
      <c r="I235" s="46"/>
      <c r="J235" s="46"/>
      <c r="K235" s="46"/>
      <c r="L235" s="46"/>
      <c r="M235" s="46"/>
      <c r="N235" s="46"/>
      <c r="O235" s="46"/>
      <c r="P235" s="46"/>
      <c r="Q235" s="46"/>
      <c r="R235" s="46"/>
      <c r="S235" s="46"/>
      <c r="T235" s="46"/>
      <c r="U235" s="46" t="str">
        <f t="shared" si="3"/>
        <v/>
      </c>
      <c r="V235" s="46"/>
      <c r="W235" s="46"/>
    </row>
    <row r="236" spans="1:23" x14ac:dyDescent="0.4">
      <c r="A236" s="46"/>
      <c r="B236" s="46"/>
      <c r="C236" s="46"/>
      <c r="D236" s="46"/>
      <c r="E236" s="46"/>
      <c r="F236" s="46"/>
      <c r="G236" s="46"/>
      <c r="H236" s="46"/>
      <c r="I236" s="46"/>
      <c r="J236" s="46"/>
      <c r="K236" s="46"/>
      <c r="L236" s="46"/>
      <c r="M236" s="46"/>
      <c r="N236" s="46"/>
      <c r="O236" s="46"/>
      <c r="P236" s="46"/>
      <c r="Q236" s="46"/>
      <c r="R236" s="46"/>
      <c r="S236" s="46"/>
      <c r="T236" s="46"/>
      <c r="U236" s="46" t="str">
        <f t="shared" si="3"/>
        <v/>
      </c>
      <c r="V236" s="46"/>
      <c r="W236" s="46"/>
    </row>
    <row r="237" spans="1:23" x14ac:dyDescent="0.4">
      <c r="A237" s="46"/>
      <c r="B237" s="46"/>
      <c r="C237" s="46"/>
      <c r="D237" s="46"/>
      <c r="E237" s="46"/>
      <c r="F237" s="46"/>
      <c r="G237" s="46"/>
      <c r="H237" s="46"/>
      <c r="I237" s="46"/>
      <c r="J237" s="46"/>
      <c r="K237" s="46"/>
      <c r="L237" s="46"/>
      <c r="M237" s="46"/>
      <c r="N237" s="46"/>
      <c r="O237" s="46"/>
      <c r="P237" s="46"/>
      <c r="Q237" s="46"/>
      <c r="R237" s="46"/>
      <c r="S237" s="46"/>
      <c r="T237" s="46"/>
      <c r="U237" s="46" t="str">
        <f t="shared" si="3"/>
        <v/>
      </c>
      <c r="V237" s="46"/>
      <c r="W237" s="46"/>
    </row>
    <row r="238" spans="1:23" x14ac:dyDescent="0.4">
      <c r="A238" s="46"/>
      <c r="B238" s="46"/>
      <c r="C238" s="46"/>
      <c r="D238" s="46"/>
      <c r="E238" s="46"/>
      <c r="F238" s="46"/>
      <c r="G238" s="46"/>
      <c r="H238" s="46"/>
      <c r="I238" s="46"/>
      <c r="J238" s="46"/>
      <c r="K238" s="46"/>
      <c r="L238" s="46"/>
      <c r="M238" s="46"/>
      <c r="N238" s="46"/>
      <c r="O238" s="46"/>
      <c r="P238" s="46"/>
      <c r="Q238" s="46"/>
      <c r="R238" s="46"/>
      <c r="S238" s="46"/>
      <c r="T238" s="46"/>
      <c r="U238" s="46" t="str">
        <f t="shared" si="3"/>
        <v/>
      </c>
      <c r="V238" s="46"/>
      <c r="W238" s="46"/>
    </row>
    <row r="239" spans="1:23" x14ac:dyDescent="0.4">
      <c r="A239" s="46"/>
      <c r="B239" s="46"/>
      <c r="C239" s="46"/>
      <c r="D239" s="46"/>
      <c r="E239" s="46"/>
      <c r="F239" s="46"/>
      <c r="G239" s="46"/>
      <c r="H239" s="46"/>
      <c r="I239" s="46"/>
      <c r="J239" s="46"/>
      <c r="K239" s="46"/>
      <c r="L239" s="46"/>
      <c r="M239" s="46"/>
      <c r="N239" s="46"/>
      <c r="O239" s="46"/>
      <c r="P239" s="46"/>
      <c r="Q239" s="46"/>
      <c r="R239" s="46"/>
      <c r="S239" s="46"/>
      <c r="T239" s="46"/>
      <c r="U239" s="46" t="str">
        <f t="shared" si="3"/>
        <v/>
      </c>
      <c r="V239" s="46"/>
      <c r="W239" s="46"/>
    </row>
    <row r="240" spans="1:23" x14ac:dyDescent="0.4">
      <c r="A240" s="46"/>
      <c r="B240" s="46"/>
      <c r="C240" s="46"/>
      <c r="D240" s="46"/>
      <c r="E240" s="46"/>
      <c r="F240" s="46"/>
      <c r="G240" s="46"/>
      <c r="H240" s="46"/>
      <c r="I240" s="46"/>
      <c r="J240" s="46"/>
      <c r="K240" s="46"/>
      <c r="L240" s="46"/>
      <c r="M240" s="46"/>
      <c r="N240" s="46"/>
      <c r="O240" s="46"/>
      <c r="P240" s="46"/>
      <c r="Q240" s="46"/>
      <c r="R240" s="46"/>
      <c r="S240" s="46"/>
      <c r="T240" s="46"/>
      <c r="U240" s="46" t="str">
        <f t="shared" si="3"/>
        <v/>
      </c>
      <c r="V240" s="46"/>
      <c r="W240" s="46"/>
    </row>
    <row r="241" spans="1:23" x14ac:dyDescent="0.4">
      <c r="A241" s="46"/>
      <c r="B241" s="46"/>
      <c r="C241" s="46"/>
      <c r="D241" s="46"/>
      <c r="E241" s="46"/>
      <c r="F241" s="46"/>
      <c r="G241" s="46"/>
      <c r="H241" s="46"/>
      <c r="I241" s="46"/>
      <c r="J241" s="46"/>
      <c r="K241" s="46"/>
      <c r="L241" s="46"/>
      <c r="M241" s="46"/>
      <c r="N241" s="46"/>
      <c r="O241" s="46"/>
      <c r="P241" s="46"/>
      <c r="Q241" s="46"/>
      <c r="R241" s="46"/>
      <c r="S241" s="46"/>
      <c r="T241" s="46"/>
      <c r="U241" s="46" t="str">
        <f t="shared" si="3"/>
        <v/>
      </c>
      <c r="V241" s="46"/>
      <c r="W241" s="46"/>
    </row>
    <row r="242" spans="1:23" x14ac:dyDescent="0.4">
      <c r="A242" s="46"/>
      <c r="B242" s="46"/>
      <c r="C242" s="46"/>
      <c r="D242" s="46"/>
      <c r="E242" s="46"/>
      <c r="F242" s="46"/>
      <c r="G242" s="46"/>
      <c r="H242" s="46"/>
      <c r="I242" s="46"/>
      <c r="J242" s="46"/>
      <c r="K242" s="46"/>
      <c r="L242" s="46"/>
      <c r="M242" s="46"/>
      <c r="N242" s="46"/>
      <c r="O242" s="46"/>
      <c r="P242" s="46"/>
      <c r="Q242" s="46"/>
      <c r="R242" s="46"/>
      <c r="S242" s="46"/>
      <c r="T242" s="46"/>
      <c r="U242" s="46" t="str">
        <f t="shared" si="3"/>
        <v/>
      </c>
      <c r="V242" s="46"/>
      <c r="W242" s="46"/>
    </row>
    <row r="243" spans="1:23" x14ac:dyDescent="0.4">
      <c r="A243" s="46"/>
      <c r="B243" s="46"/>
      <c r="C243" s="46"/>
      <c r="D243" s="46"/>
      <c r="E243" s="46"/>
      <c r="F243" s="46"/>
      <c r="G243" s="46"/>
      <c r="H243" s="46"/>
      <c r="I243" s="46"/>
      <c r="J243" s="46"/>
      <c r="K243" s="46"/>
      <c r="L243" s="46"/>
      <c r="M243" s="46"/>
      <c r="N243" s="46"/>
      <c r="O243" s="46"/>
      <c r="P243" s="46"/>
      <c r="Q243" s="46"/>
      <c r="R243" s="46"/>
      <c r="S243" s="46"/>
      <c r="T243" s="46"/>
      <c r="U243" s="46" t="str">
        <f t="shared" si="3"/>
        <v/>
      </c>
      <c r="V243" s="46"/>
      <c r="W243" s="46"/>
    </row>
    <row r="244" spans="1:23" x14ac:dyDescent="0.4">
      <c r="A244" s="46"/>
      <c r="B244" s="46"/>
      <c r="C244" s="46"/>
      <c r="D244" s="46"/>
      <c r="E244" s="46"/>
      <c r="F244" s="46"/>
      <c r="G244" s="46"/>
      <c r="H244" s="46"/>
      <c r="I244" s="46"/>
      <c r="J244" s="46"/>
      <c r="K244" s="46"/>
      <c r="L244" s="46"/>
      <c r="M244" s="46"/>
      <c r="N244" s="46"/>
      <c r="O244" s="46"/>
      <c r="P244" s="46"/>
      <c r="Q244" s="46"/>
      <c r="R244" s="46"/>
      <c r="S244" s="46"/>
      <c r="T244" s="46"/>
      <c r="U244" s="46" t="str">
        <f t="shared" si="3"/>
        <v/>
      </c>
      <c r="V244" s="46"/>
      <c r="W244" s="46"/>
    </row>
    <row r="245" spans="1:23" x14ac:dyDescent="0.4">
      <c r="A245" s="46"/>
      <c r="B245" s="46"/>
      <c r="C245" s="46"/>
      <c r="D245" s="46"/>
      <c r="E245" s="46"/>
      <c r="F245" s="46"/>
      <c r="G245" s="46"/>
      <c r="H245" s="46"/>
      <c r="I245" s="46"/>
      <c r="J245" s="46"/>
      <c r="K245" s="46"/>
      <c r="L245" s="46"/>
      <c r="M245" s="46"/>
      <c r="N245" s="46"/>
      <c r="O245" s="46"/>
      <c r="P245" s="46"/>
      <c r="Q245" s="46"/>
      <c r="R245" s="46"/>
      <c r="S245" s="46"/>
      <c r="T245" s="46"/>
      <c r="U245" s="46" t="str">
        <f t="shared" si="3"/>
        <v/>
      </c>
      <c r="V245" s="46"/>
      <c r="W245" s="46"/>
    </row>
    <row r="246" spans="1:23" x14ac:dyDescent="0.4">
      <c r="A246" s="46"/>
      <c r="B246" s="46"/>
      <c r="C246" s="46"/>
      <c r="D246" s="46"/>
      <c r="E246" s="46"/>
      <c r="F246" s="46"/>
      <c r="G246" s="46"/>
      <c r="H246" s="46"/>
      <c r="I246" s="46"/>
      <c r="J246" s="46"/>
      <c r="K246" s="46"/>
      <c r="L246" s="46"/>
      <c r="M246" s="46"/>
      <c r="N246" s="46"/>
      <c r="O246" s="46"/>
      <c r="P246" s="46"/>
      <c r="Q246" s="46"/>
      <c r="R246" s="46"/>
      <c r="S246" s="46"/>
      <c r="T246" s="46"/>
      <c r="U246" s="46" t="str">
        <f t="shared" si="3"/>
        <v/>
      </c>
      <c r="V246" s="46"/>
      <c r="W246" s="46"/>
    </row>
    <row r="247" spans="1:23" x14ac:dyDescent="0.4">
      <c r="A247" s="46"/>
      <c r="B247" s="46"/>
      <c r="C247" s="46"/>
      <c r="D247" s="46"/>
      <c r="E247" s="46"/>
      <c r="F247" s="46"/>
      <c r="G247" s="46"/>
      <c r="H247" s="46"/>
      <c r="I247" s="46"/>
      <c r="J247" s="46"/>
      <c r="K247" s="46"/>
      <c r="L247" s="46"/>
      <c r="M247" s="46"/>
      <c r="N247" s="46"/>
      <c r="O247" s="46"/>
      <c r="P247" s="46"/>
      <c r="Q247" s="46"/>
      <c r="R247" s="46"/>
      <c r="S247" s="46"/>
      <c r="T247" s="46"/>
      <c r="U247" s="46" t="str">
        <f t="shared" si="3"/>
        <v/>
      </c>
      <c r="V247" s="46"/>
      <c r="W247" s="46"/>
    </row>
    <row r="248" spans="1:23" x14ac:dyDescent="0.4">
      <c r="A248" s="46"/>
      <c r="B248" s="46"/>
      <c r="C248" s="46"/>
      <c r="D248" s="46"/>
      <c r="E248" s="46"/>
      <c r="F248" s="46"/>
      <c r="G248" s="46"/>
      <c r="H248" s="46"/>
      <c r="I248" s="46"/>
      <c r="J248" s="46"/>
      <c r="K248" s="46"/>
      <c r="L248" s="46"/>
      <c r="M248" s="46"/>
      <c r="N248" s="46"/>
      <c r="O248" s="46"/>
      <c r="P248" s="46"/>
      <c r="Q248" s="46"/>
      <c r="R248" s="46"/>
      <c r="S248" s="46"/>
      <c r="T248" s="46"/>
      <c r="U248" s="46" t="str">
        <f t="shared" si="3"/>
        <v/>
      </c>
      <c r="V248" s="46"/>
      <c r="W248" s="46"/>
    </row>
    <row r="249" spans="1:23" x14ac:dyDescent="0.4">
      <c r="A249" s="46"/>
      <c r="B249" s="46"/>
      <c r="C249" s="46"/>
      <c r="D249" s="46"/>
      <c r="E249" s="46"/>
      <c r="F249" s="46"/>
      <c r="G249" s="46"/>
      <c r="H249" s="46"/>
      <c r="I249" s="46"/>
      <c r="J249" s="46"/>
      <c r="K249" s="46"/>
      <c r="L249" s="46"/>
      <c r="M249" s="46"/>
      <c r="N249" s="46"/>
      <c r="O249" s="46"/>
      <c r="P249" s="46"/>
      <c r="Q249" s="46"/>
      <c r="R249" s="46"/>
      <c r="S249" s="46"/>
      <c r="T249" s="46"/>
      <c r="U249" s="46" t="str">
        <f t="shared" si="3"/>
        <v/>
      </c>
      <c r="V249" s="46"/>
      <c r="W249" s="46"/>
    </row>
    <row r="250" spans="1:23" x14ac:dyDescent="0.4">
      <c r="A250" s="46"/>
      <c r="B250" s="46"/>
      <c r="C250" s="46"/>
      <c r="D250" s="46"/>
      <c r="E250" s="46"/>
      <c r="F250" s="46"/>
      <c r="G250" s="46"/>
      <c r="H250" s="46"/>
      <c r="I250" s="46"/>
      <c r="J250" s="46"/>
      <c r="K250" s="46"/>
      <c r="L250" s="46"/>
      <c r="M250" s="46"/>
      <c r="N250" s="46"/>
      <c r="O250" s="46"/>
      <c r="P250" s="46"/>
      <c r="Q250" s="46"/>
      <c r="R250" s="46"/>
      <c r="S250" s="46"/>
      <c r="T250" s="46"/>
      <c r="U250" s="46" t="str">
        <f t="shared" si="3"/>
        <v/>
      </c>
      <c r="V250" s="46"/>
      <c r="W250" s="46"/>
    </row>
    <row r="251" spans="1:23" x14ac:dyDescent="0.4">
      <c r="A251" s="46"/>
      <c r="B251" s="46"/>
      <c r="C251" s="46"/>
      <c r="D251" s="46"/>
      <c r="E251" s="46"/>
      <c r="F251" s="46"/>
      <c r="G251" s="46"/>
      <c r="H251" s="46"/>
      <c r="I251" s="46"/>
      <c r="J251" s="46"/>
      <c r="K251" s="46"/>
      <c r="L251" s="46"/>
      <c r="M251" s="46"/>
      <c r="N251" s="46"/>
      <c r="O251" s="46"/>
      <c r="P251" s="46"/>
      <c r="Q251" s="46"/>
      <c r="R251" s="46"/>
      <c r="S251" s="46"/>
      <c r="T251" s="46"/>
      <c r="U251" s="46" t="str">
        <f t="shared" si="3"/>
        <v/>
      </c>
      <c r="V251" s="46"/>
      <c r="W251" s="46"/>
    </row>
    <row r="252" spans="1:23" x14ac:dyDescent="0.4">
      <c r="A252" s="46"/>
      <c r="B252" s="46"/>
      <c r="C252" s="46"/>
      <c r="D252" s="46"/>
      <c r="E252" s="46"/>
      <c r="F252" s="46"/>
      <c r="G252" s="46"/>
      <c r="H252" s="46"/>
      <c r="I252" s="46"/>
      <c r="J252" s="46"/>
      <c r="K252" s="46"/>
      <c r="L252" s="46"/>
      <c r="M252" s="46"/>
      <c r="N252" s="46"/>
      <c r="O252" s="46"/>
      <c r="P252" s="46"/>
      <c r="Q252" s="46"/>
      <c r="R252" s="46"/>
      <c r="S252" s="46"/>
      <c r="T252" s="46"/>
      <c r="U252" s="46" t="str">
        <f t="shared" si="3"/>
        <v/>
      </c>
      <c r="V252" s="46"/>
      <c r="W252" s="46"/>
    </row>
    <row r="253" spans="1:23" x14ac:dyDescent="0.4">
      <c r="A253" s="46"/>
      <c r="B253" s="46"/>
      <c r="C253" s="46"/>
      <c r="D253" s="46"/>
      <c r="E253" s="46"/>
      <c r="F253" s="46"/>
      <c r="G253" s="46"/>
      <c r="H253" s="46"/>
      <c r="I253" s="46"/>
      <c r="J253" s="46"/>
      <c r="K253" s="46"/>
      <c r="L253" s="46"/>
      <c r="M253" s="46"/>
      <c r="N253" s="46"/>
      <c r="O253" s="46"/>
      <c r="P253" s="46"/>
      <c r="Q253" s="46"/>
      <c r="R253" s="46"/>
      <c r="S253" s="46"/>
      <c r="T253" s="46"/>
      <c r="U253" s="46" t="str">
        <f t="shared" si="3"/>
        <v/>
      </c>
      <c r="V253" s="46"/>
      <c r="W253" s="46"/>
    </row>
    <row r="254" spans="1:23" x14ac:dyDescent="0.4">
      <c r="A254" s="46"/>
      <c r="B254" s="46"/>
      <c r="C254" s="46"/>
      <c r="D254" s="46"/>
      <c r="E254" s="46"/>
      <c r="F254" s="46"/>
      <c r="G254" s="46"/>
      <c r="H254" s="46"/>
      <c r="I254" s="46"/>
      <c r="J254" s="46"/>
      <c r="K254" s="46"/>
      <c r="L254" s="46"/>
      <c r="M254" s="46"/>
      <c r="N254" s="46"/>
      <c r="O254" s="46"/>
      <c r="P254" s="46"/>
      <c r="Q254" s="46"/>
      <c r="R254" s="46"/>
      <c r="S254" s="46"/>
      <c r="T254" s="46"/>
      <c r="U254" s="46" t="str">
        <f t="shared" si="3"/>
        <v/>
      </c>
      <c r="V254" s="46"/>
      <c r="W254" s="46"/>
    </row>
    <row r="255" spans="1:23" x14ac:dyDescent="0.4">
      <c r="A255" s="46"/>
      <c r="B255" s="46"/>
      <c r="C255" s="46"/>
      <c r="D255" s="46"/>
      <c r="E255" s="46"/>
      <c r="F255" s="46"/>
      <c r="G255" s="46"/>
      <c r="H255" s="46"/>
      <c r="I255" s="46"/>
      <c r="J255" s="46"/>
      <c r="K255" s="46"/>
      <c r="L255" s="46"/>
      <c r="M255" s="46"/>
      <c r="N255" s="46"/>
      <c r="O255" s="46"/>
      <c r="P255" s="46"/>
      <c r="Q255" s="46"/>
      <c r="R255" s="46"/>
      <c r="S255" s="46"/>
      <c r="T255" s="46"/>
      <c r="U255" s="46" t="str">
        <f t="shared" si="3"/>
        <v/>
      </c>
      <c r="V255" s="46"/>
      <c r="W255" s="46"/>
    </row>
    <row r="256" spans="1:23" x14ac:dyDescent="0.4">
      <c r="A256" s="46"/>
      <c r="B256" s="46"/>
      <c r="C256" s="46"/>
      <c r="D256" s="46"/>
      <c r="E256" s="46"/>
      <c r="F256" s="46"/>
      <c r="G256" s="46"/>
      <c r="H256" s="46"/>
      <c r="I256" s="46"/>
      <c r="J256" s="46"/>
      <c r="K256" s="46"/>
      <c r="L256" s="46"/>
      <c r="M256" s="46"/>
      <c r="N256" s="46"/>
      <c r="O256" s="46"/>
      <c r="P256" s="46"/>
      <c r="Q256" s="46"/>
      <c r="R256" s="46"/>
      <c r="S256" s="46"/>
      <c r="T256" s="46"/>
      <c r="U256" s="46" t="str">
        <f t="shared" si="3"/>
        <v/>
      </c>
      <c r="V256" s="46"/>
      <c r="W256" s="46"/>
    </row>
    <row r="257" spans="1:23" x14ac:dyDescent="0.4">
      <c r="A257" s="46"/>
      <c r="B257" s="46"/>
      <c r="C257" s="46"/>
      <c r="D257" s="46"/>
      <c r="E257" s="46"/>
      <c r="F257" s="46"/>
      <c r="G257" s="46"/>
      <c r="H257" s="46"/>
      <c r="I257" s="46"/>
      <c r="J257" s="46"/>
      <c r="K257" s="46"/>
      <c r="L257" s="46"/>
      <c r="M257" s="46"/>
      <c r="N257" s="46"/>
      <c r="O257" s="46"/>
      <c r="P257" s="46"/>
      <c r="Q257" s="46"/>
      <c r="R257" s="46"/>
      <c r="S257" s="46"/>
      <c r="T257" s="46"/>
      <c r="U257" s="46" t="str">
        <f t="shared" si="3"/>
        <v/>
      </c>
      <c r="V257" s="46"/>
      <c r="W257" s="46"/>
    </row>
    <row r="258" spans="1:23" x14ac:dyDescent="0.4">
      <c r="A258" s="46"/>
      <c r="B258" s="46"/>
      <c r="C258" s="46"/>
      <c r="D258" s="46"/>
      <c r="E258" s="46"/>
      <c r="F258" s="46"/>
      <c r="G258" s="46"/>
      <c r="H258" s="46"/>
      <c r="I258" s="46"/>
      <c r="J258" s="46"/>
      <c r="K258" s="46"/>
      <c r="L258" s="46"/>
      <c r="M258" s="46"/>
      <c r="N258" s="46"/>
      <c r="O258" s="46"/>
      <c r="P258" s="46"/>
      <c r="Q258" s="46"/>
      <c r="R258" s="46"/>
      <c r="S258" s="46"/>
      <c r="T258" s="46"/>
      <c r="U258" s="46" t="str">
        <f t="shared" ref="U258:U321" si="4">IF($A258&lt;&gt;"","순번 "&amp;$A258&amp;": "&amp;$B258&amp;" / "&amp;$C258&amp;"학년도 / "&amp;$H258,"")</f>
        <v/>
      </c>
      <c r="V258" s="46"/>
      <c r="W258" s="46"/>
    </row>
    <row r="259" spans="1:23" x14ac:dyDescent="0.4">
      <c r="A259" s="46"/>
      <c r="B259" s="46"/>
      <c r="C259" s="46"/>
      <c r="D259" s="46"/>
      <c r="E259" s="46"/>
      <c r="F259" s="46"/>
      <c r="G259" s="46"/>
      <c r="H259" s="46"/>
      <c r="I259" s="46"/>
      <c r="J259" s="46"/>
      <c r="K259" s="46"/>
      <c r="L259" s="46"/>
      <c r="M259" s="46"/>
      <c r="N259" s="46"/>
      <c r="O259" s="46"/>
      <c r="P259" s="46"/>
      <c r="Q259" s="46"/>
      <c r="R259" s="46"/>
      <c r="S259" s="46"/>
      <c r="T259" s="46"/>
      <c r="U259" s="46" t="str">
        <f t="shared" si="4"/>
        <v/>
      </c>
      <c r="V259" s="46"/>
      <c r="W259" s="46"/>
    </row>
    <row r="260" spans="1:23" x14ac:dyDescent="0.4">
      <c r="A260" s="46"/>
      <c r="B260" s="46"/>
      <c r="C260" s="46"/>
      <c r="D260" s="46"/>
      <c r="E260" s="46"/>
      <c r="F260" s="46"/>
      <c r="G260" s="46"/>
      <c r="H260" s="46"/>
      <c r="I260" s="46"/>
      <c r="J260" s="46"/>
      <c r="K260" s="46"/>
      <c r="L260" s="46"/>
      <c r="M260" s="46"/>
      <c r="N260" s="46"/>
      <c r="O260" s="46"/>
      <c r="P260" s="46"/>
      <c r="Q260" s="46"/>
      <c r="R260" s="46"/>
      <c r="S260" s="46"/>
      <c r="T260" s="46"/>
      <c r="U260" s="46" t="str">
        <f t="shared" si="4"/>
        <v/>
      </c>
      <c r="V260" s="46"/>
      <c r="W260" s="46"/>
    </row>
    <row r="261" spans="1:23" x14ac:dyDescent="0.4">
      <c r="A261" s="46"/>
      <c r="B261" s="46"/>
      <c r="C261" s="46"/>
      <c r="D261" s="46"/>
      <c r="E261" s="46"/>
      <c r="F261" s="46"/>
      <c r="G261" s="46"/>
      <c r="H261" s="46"/>
      <c r="I261" s="46"/>
      <c r="J261" s="46"/>
      <c r="K261" s="46"/>
      <c r="L261" s="46"/>
      <c r="M261" s="46"/>
      <c r="N261" s="46"/>
      <c r="O261" s="46"/>
      <c r="P261" s="46"/>
      <c r="Q261" s="46"/>
      <c r="R261" s="46"/>
      <c r="S261" s="46"/>
      <c r="T261" s="46"/>
      <c r="U261" s="46" t="str">
        <f t="shared" si="4"/>
        <v/>
      </c>
      <c r="V261" s="46"/>
      <c r="W261" s="46"/>
    </row>
    <row r="262" spans="1:23" x14ac:dyDescent="0.4">
      <c r="A262" s="46"/>
      <c r="B262" s="46"/>
      <c r="C262" s="46"/>
      <c r="D262" s="46"/>
      <c r="E262" s="46"/>
      <c r="F262" s="46"/>
      <c r="G262" s="46"/>
      <c r="H262" s="46"/>
      <c r="I262" s="46"/>
      <c r="J262" s="46"/>
      <c r="K262" s="46"/>
      <c r="L262" s="46"/>
      <c r="M262" s="46"/>
      <c r="N262" s="46"/>
      <c r="O262" s="46"/>
      <c r="P262" s="46"/>
      <c r="Q262" s="46"/>
      <c r="R262" s="46"/>
      <c r="S262" s="46"/>
      <c r="T262" s="46"/>
      <c r="U262" s="46" t="str">
        <f t="shared" si="4"/>
        <v/>
      </c>
      <c r="V262" s="46"/>
      <c r="W262" s="46"/>
    </row>
    <row r="263" spans="1:23" x14ac:dyDescent="0.4">
      <c r="A263" s="46"/>
      <c r="B263" s="46"/>
      <c r="C263" s="46"/>
      <c r="D263" s="46"/>
      <c r="E263" s="46"/>
      <c r="F263" s="46"/>
      <c r="G263" s="46"/>
      <c r="H263" s="46"/>
      <c r="I263" s="46"/>
      <c r="J263" s="46"/>
      <c r="K263" s="46"/>
      <c r="L263" s="46"/>
      <c r="M263" s="46"/>
      <c r="N263" s="46"/>
      <c r="O263" s="46"/>
      <c r="P263" s="46"/>
      <c r="Q263" s="46"/>
      <c r="R263" s="46"/>
      <c r="S263" s="46"/>
      <c r="T263" s="46"/>
      <c r="U263" s="46" t="str">
        <f t="shared" si="4"/>
        <v/>
      </c>
      <c r="V263" s="46"/>
      <c r="W263" s="46"/>
    </row>
    <row r="264" spans="1:23" x14ac:dyDescent="0.4">
      <c r="A264" s="46"/>
      <c r="B264" s="46"/>
      <c r="C264" s="46"/>
      <c r="D264" s="46"/>
      <c r="E264" s="46"/>
      <c r="F264" s="46"/>
      <c r="G264" s="46"/>
      <c r="H264" s="46"/>
      <c r="I264" s="46"/>
      <c r="J264" s="46"/>
      <c r="K264" s="46"/>
      <c r="L264" s="46"/>
      <c r="M264" s="46"/>
      <c r="N264" s="46"/>
      <c r="O264" s="46"/>
      <c r="P264" s="46"/>
      <c r="Q264" s="46"/>
      <c r="R264" s="46"/>
      <c r="S264" s="46"/>
      <c r="T264" s="46"/>
      <c r="U264" s="46" t="str">
        <f t="shared" si="4"/>
        <v/>
      </c>
      <c r="V264" s="46"/>
      <c r="W264" s="46"/>
    </row>
    <row r="265" spans="1:23" x14ac:dyDescent="0.4">
      <c r="A265" s="46"/>
      <c r="B265" s="46"/>
      <c r="C265" s="46"/>
      <c r="D265" s="46"/>
      <c r="E265" s="46"/>
      <c r="F265" s="46"/>
      <c r="G265" s="46"/>
      <c r="H265" s="46"/>
      <c r="I265" s="46"/>
      <c r="J265" s="46"/>
      <c r="K265" s="46"/>
      <c r="L265" s="46"/>
      <c r="M265" s="46"/>
      <c r="N265" s="46"/>
      <c r="O265" s="46"/>
      <c r="P265" s="46"/>
      <c r="Q265" s="46"/>
      <c r="R265" s="46"/>
      <c r="S265" s="46"/>
      <c r="T265" s="46"/>
      <c r="U265" s="46" t="str">
        <f t="shared" si="4"/>
        <v/>
      </c>
      <c r="V265" s="46"/>
      <c r="W265" s="46"/>
    </row>
    <row r="266" spans="1:23" x14ac:dyDescent="0.4">
      <c r="A266" s="46"/>
      <c r="B266" s="46"/>
      <c r="C266" s="46"/>
      <c r="D266" s="46"/>
      <c r="E266" s="46"/>
      <c r="F266" s="46"/>
      <c r="G266" s="46"/>
      <c r="H266" s="46"/>
      <c r="I266" s="46"/>
      <c r="J266" s="46"/>
      <c r="K266" s="46"/>
      <c r="L266" s="46"/>
      <c r="M266" s="46"/>
      <c r="N266" s="46"/>
      <c r="O266" s="46"/>
      <c r="P266" s="46"/>
      <c r="Q266" s="46"/>
      <c r="R266" s="46"/>
      <c r="S266" s="46"/>
      <c r="T266" s="46"/>
      <c r="U266" s="46" t="str">
        <f t="shared" si="4"/>
        <v/>
      </c>
      <c r="V266" s="46"/>
      <c r="W266" s="46"/>
    </row>
    <row r="267" spans="1:23" x14ac:dyDescent="0.4">
      <c r="A267" s="46"/>
      <c r="B267" s="46"/>
      <c r="C267" s="46"/>
      <c r="D267" s="46"/>
      <c r="E267" s="46"/>
      <c r="F267" s="46"/>
      <c r="G267" s="46"/>
      <c r="H267" s="46"/>
      <c r="I267" s="46"/>
      <c r="J267" s="46"/>
      <c r="K267" s="46"/>
      <c r="L267" s="46"/>
      <c r="M267" s="46"/>
      <c r="N267" s="46"/>
      <c r="O267" s="46"/>
      <c r="P267" s="46"/>
      <c r="Q267" s="46"/>
      <c r="R267" s="46"/>
      <c r="S267" s="46"/>
      <c r="T267" s="46"/>
      <c r="U267" s="46" t="str">
        <f t="shared" si="4"/>
        <v/>
      </c>
      <c r="V267" s="46"/>
      <c r="W267" s="46"/>
    </row>
    <row r="268" spans="1:23" x14ac:dyDescent="0.4">
      <c r="A268" s="46"/>
      <c r="B268" s="46"/>
      <c r="C268" s="46"/>
      <c r="D268" s="46"/>
      <c r="E268" s="46"/>
      <c r="F268" s="46"/>
      <c r="G268" s="46"/>
      <c r="H268" s="46"/>
      <c r="I268" s="46"/>
      <c r="J268" s="46"/>
      <c r="K268" s="46"/>
      <c r="L268" s="46"/>
      <c r="M268" s="46"/>
      <c r="N268" s="46"/>
      <c r="O268" s="46"/>
      <c r="P268" s="46"/>
      <c r="Q268" s="46"/>
      <c r="R268" s="46"/>
      <c r="S268" s="46"/>
      <c r="T268" s="46"/>
      <c r="U268" s="46" t="str">
        <f t="shared" si="4"/>
        <v/>
      </c>
      <c r="V268" s="46"/>
      <c r="W268" s="46"/>
    </row>
    <row r="269" spans="1:23" x14ac:dyDescent="0.4">
      <c r="A269" s="46"/>
      <c r="B269" s="46"/>
      <c r="C269" s="46"/>
      <c r="D269" s="46"/>
      <c r="E269" s="46"/>
      <c r="F269" s="46"/>
      <c r="G269" s="46"/>
      <c r="H269" s="46"/>
      <c r="I269" s="46"/>
      <c r="J269" s="46"/>
      <c r="K269" s="46"/>
      <c r="L269" s="46"/>
      <c r="M269" s="46"/>
      <c r="N269" s="46"/>
      <c r="O269" s="46"/>
      <c r="P269" s="46"/>
      <c r="Q269" s="46"/>
      <c r="R269" s="46"/>
      <c r="S269" s="46"/>
      <c r="T269" s="46"/>
      <c r="U269" s="46" t="str">
        <f t="shared" si="4"/>
        <v/>
      </c>
      <c r="V269" s="46"/>
      <c r="W269" s="46"/>
    </row>
    <row r="270" spans="1:23" x14ac:dyDescent="0.4">
      <c r="A270" s="46"/>
      <c r="B270" s="46"/>
      <c r="C270" s="46"/>
      <c r="D270" s="46"/>
      <c r="E270" s="46"/>
      <c r="F270" s="46"/>
      <c r="G270" s="46"/>
      <c r="H270" s="46"/>
      <c r="I270" s="46"/>
      <c r="J270" s="46"/>
      <c r="K270" s="46"/>
      <c r="L270" s="46"/>
      <c r="M270" s="46"/>
      <c r="N270" s="46"/>
      <c r="O270" s="46"/>
      <c r="P270" s="46"/>
      <c r="Q270" s="46"/>
      <c r="R270" s="46"/>
      <c r="S270" s="46"/>
      <c r="T270" s="46"/>
      <c r="U270" s="46" t="str">
        <f t="shared" si="4"/>
        <v/>
      </c>
      <c r="V270" s="46"/>
      <c r="W270" s="46"/>
    </row>
    <row r="271" spans="1:23" x14ac:dyDescent="0.4">
      <c r="A271" s="46"/>
      <c r="B271" s="46"/>
      <c r="C271" s="46"/>
      <c r="D271" s="46"/>
      <c r="E271" s="46"/>
      <c r="F271" s="46"/>
      <c r="G271" s="46"/>
      <c r="H271" s="46"/>
      <c r="I271" s="46"/>
      <c r="J271" s="46"/>
      <c r="K271" s="46"/>
      <c r="L271" s="46"/>
      <c r="M271" s="46"/>
      <c r="N271" s="46"/>
      <c r="O271" s="46"/>
      <c r="P271" s="46"/>
      <c r="Q271" s="46"/>
      <c r="R271" s="46"/>
      <c r="S271" s="46"/>
      <c r="T271" s="46"/>
      <c r="U271" s="46" t="str">
        <f t="shared" si="4"/>
        <v/>
      </c>
      <c r="V271" s="46"/>
      <c r="W271" s="46"/>
    </row>
    <row r="272" spans="1:23" x14ac:dyDescent="0.4">
      <c r="A272" s="46"/>
      <c r="B272" s="46"/>
      <c r="C272" s="46"/>
      <c r="D272" s="46"/>
      <c r="E272" s="46"/>
      <c r="F272" s="46"/>
      <c r="G272" s="46"/>
      <c r="H272" s="46"/>
      <c r="I272" s="46"/>
      <c r="J272" s="46"/>
      <c r="K272" s="46"/>
      <c r="L272" s="46"/>
      <c r="M272" s="46"/>
      <c r="N272" s="46"/>
      <c r="O272" s="46"/>
      <c r="P272" s="46"/>
      <c r="Q272" s="46"/>
      <c r="R272" s="46"/>
      <c r="S272" s="46"/>
      <c r="T272" s="46"/>
      <c r="U272" s="46" t="str">
        <f t="shared" si="4"/>
        <v/>
      </c>
      <c r="V272" s="46"/>
      <c r="W272" s="46"/>
    </row>
    <row r="273" spans="1:23" x14ac:dyDescent="0.4">
      <c r="A273" s="46"/>
      <c r="B273" s="46"/>
      <c r="C273" s="46"/>
      <c r="D273" s="46"/>
      <c r="E273" s="46"/>
      <c r="F273" s="46"/>
      <c r="G273" s="46"/>
      <c r="H273" s="46"/>
      <c r="I273" s="46"/>
      <c r="J273" s="46"/>
      <c r="K273" s="46"/>
      <c r="L273" s="46"/>
      <c r="M273" s="46"/>
      <c r="N273" s="46"/>
      <c r="O273" s="46"/>
      <c r="P273" s="46"/>
      <c r="Q273" s="46"/>
      <c r="R273" s="46"/>
      <c r="S273" s="46"/>
      <c r="T273" s="46"/>
      <c r="U273" s="46" t="str">
        <f t="shared" si="4"/>
        <v/>
      </c>
      <c r="V273" s="46"/>
      <c r="W273" s="46"/>
    </row>
    <row r="274" spans="1:23" x14ac:dyDescent="0.4">
      <c r="A274" s="46"/>
      <c r="B274" s="46"/>
      <c r="C274" s="46"/>
      <c r="D274" s="46"/>
      <c r="E274" s="46"/>
      <c r="F274" s="46"/>
      <c r="G274" s="46"/>
      <c r="H274" s="46"/>
      <c r="I274" s="46"/>
      <c r="J274" s="46"/>
      <c r="K274" s="46"/>
      <c r="L274" s="46"/>
      <c r="M274" s="46"/>
      <c r="N274" s="46"/>
      <c r="O274" s="46"/>
      <c r="P274" s="46"/>
      <c r="Q274" s="46"/>
      <c r="R274" s="46"/>
      <c r="S274" s="46"/>
      <c r="T274" s="46"/>
      <c r="U274" s="46" t="str">
        <f t="shared" si="4"/>
        <v/>
      </c>
      <c r="V274" s="46"/>
      <c r="W274" s="46"/>
    </row>
    <row r="275" spans="1:23" x14ac:dyDescent="0.4">
      <c r="A275" s="46"/>
      <c r="B275" s="46"/>
      <c r="C275" s="46"/>
      <c r="D275" s="46"/>
      <c r="E275" s="46"/>
      <c r="F275" s="46"/>
      <c r="G275" s="46"/>
      <c r="H275" s="46"/>
      <c r="I275" s="46"/>
      <c r="J275" s="46"/>
      <c r="K275" s="46"/>
      <c r="L275" s="46"/>
      <c r="M275" s="46"/>
      <c r="N275" s="46"/>
      <c r="O275" s="46"/>
      <c r="P275" s="46"/>
      <c r="Q275" s="46"/>
      <c r="R275" s="46"/>
      <c r="S275" s="46"/>
      <c r="T275" s="46"/>
      <c r="U275" s="46" t="str">
        <f t="shared" si="4"/>
        <v/>
      </c>
      <c r="V275" s="46"/>
      <c r="W275" s="46"/>
    </row>
    <row r="276" spans="1:23" x14ac:dyDescent="0.4">
      <c r="A276" s="46"/>
      <c r="B276" s="46"/>
      <c r="C276" s="46"/>
      <c r="D276" s="46"/>
      <c r="E276" s="46"/>
      <c r="F276" s="46"/>
      <c r="G276" s="46"/>
      <c r="H276" s="46"/>
      <c r="I276" s="46"/>
      <c r="J276" s="46"/>
      <c r="K276" s="46"/>
      <c r="L276" s="46"/>
      <c r="M276" s="46"/>
      <c r="N276" s="46"/>
      <c r="O276" s="46"/>
      <c r="P276" s="46"/>
      <c r="Q276" s="46"/>
      <c r="R276" s="46"/>
      <c r="S276" s="46"/>
      <c r="T276" s="46"/>
      <c r="U276" s="46" t="str">
        <f t="shared" si="4"/>
        <v/>
      </c>
      <c r="V276" s="46"/>
      <c r="W276" s="46"/>
    </row>
    <row r="277" spans="1:23" x14ac:dyDescent="0.4">
      <c r="A277" s="46"/>
      <c r="B277" s="46"/>
      <c r="C277" s="46"/>
      <c r="D277" s="46"/>
      <c r="E277" s="46"/>
      <c r="F277" s="46"/>
      <c r="G277" s="46"/>
      <c r="H277" s="46"/>
      <c r="I277" s="46"/>
      <c r="J277" s="46"/>
      <c r="K277" s="46"/>
      <c r="L277" s="46"/>
      <c r="M277" s="46"/>
      <c r="N277" s="46"/>
      <c r="O277" s="46"/>
      <c r="P277" s="46"/>
      <c r="Q277" s="46"/>
      <c r="R277" s="46"/>
      <c r="S277" s="46"/>
      <c r="T277" s="46"/>
      <c r="U277" s="46" t="str">
        <f t="shared" si="4"/>
        <v/>
      </c>
      <c r="V277" s="46"/>
      <c r="W277" s="46"/>
    </row>
    <row r="278" spans="1:23" x14ac:dyDescent="0.4">
      <c r="A278" s="46"/>
      <c r="B278" s="46"/>
      <c r="C278" s="46"/>
      <c r="D278" s="46"/>
      <c r="E278" s="46"/>
      <c r="F278" s="46"/>
      <c r="G278" s="46"/>
      <c r="H278" s="46"/>
      <c r="I278" s="46"/>
      <c r="J278" s="46"/>
      <c r="K278" s="46"/>
      <c r="L278" s="46"/>
      <c r="M278" s="46"/>
      <c r="N278" s="46"/>
      <c r="O278" s="46"/>
      <c r="P278" s="46"/>
      <c r="Q278" s="46"/>
      <c r="R278" s="46"/>
      <c r="S278" s="46"/>
      <c r="T278" s="46"/>
      <c r="U278" s="46" t="str">
        <f t="shared" si="4"/>
        <v/>
      </c>
      <c r="V278" s="46"/>
      <c r="W278" s="46"/>
    </row>
    <row r="279" spans="1:23" x14ac:dyDescent="0.4">
      <c r="A279" s="46"/>
      <c r="B279" s="46"/>
      <c r="C279" s="46"/>
      <c r="D279" s="46"/>
      <c r="E279" s="46"/>
      <c r="F279" s="46"/>
      <c r="G279" s="46"/>
      <c r="H279" s="46"/>
      <c r="I279" s="46"/>
      <c r="J279" s="46"/>
      <c r="K279" s="46"/>
      <c r="L279" s="46"/>
      <c r="M279" s="46"/>
      <c r="N279" s="46"/>
      <c r="O279" s="46"/>
      <c r="P279" s="46"/>
      <c r="Q279" s="46"/>
      <c r="R279" s="46"/>
      <c r="S279" s="46"/>
      <c r="T279" s="46"/>
      <c r="U279" s="46" t="str">
        <f t="shared" si="4"/>
        <v/>
      </c>
      <c r="V279" s="46"/>
      <c r="W279" s="46"/>
    </row>
    <row r="280" spans="1:23" x14ac:dyDescent="0.4">
      <c r="A280" s="46"/>
      <c r="B280" s="46"/>
      <c r="C280" s="46"/>
      <c r="D280" s="46"/>
      <c r="E280" s="46"/>
      <c r="F280" s="46"/>
      <c r="G280" s="46"/>
      <c r="H280" s="46"/>
      <c r="I280" s="46"/>
      <c r="J280" s="46"/>
      <c r="K280" s="46"/>
      <c r="L280" s="46"/>
      <c r="M280" s="46"/>
      <c r="N280" s="46"/>
      <c r="O280" s="46"/>
      <c r="P280" s="46"/>
      <c r="Q280" s="46"/>
      <c r="R280" s="46"/>
      <c r="S280" s="46"/>
      <c r="T280" s="46"/>
      <c r="U280" s="46" t="str">
        <f t="shared" si="4"/>
        <v/>
      </c>
      <c r="V280" s="46"/>
      <c r="W280" s="46"/>
    </row>
    <row r="281" spans="1:23" x14ac:dyDescent="0.4">
      <c r="A281" s="46"/>
      <c r="B281" s="46"/>
      <c r="C281" s="46"/>
      <c r="D281" s="46"/>
      <c r="E281" s="46"/>
      <c r="F281" s="46"/>
      <c r="G281" s="46"/>
      <c r="H281" s="46"/>
      <c r="I281" s="46"/>
      <c r="J281" s="46"/>
      <c r="K281" s="46"/>
      <c r="L281" s="46"/>
      <c r="M281" s="46"/>
      <c r="N281" s="46"/>
      <c r="O281" s="46"/>
      <c r="P281" s="46"/>
      <c r="Q281" s="46"/>
      <c r="R281" s="46"/>
      <c r="S281" s="46"/>
      <c r="T281" s="46"/>
      <c r="U281" s="46" t="str">
        <f t="shared" si="4"/>
        <v/>
      </c>
      <c r="V281" s="46"/>
      <c r="W281" s="46"/>
    </row>
    <row r="282" spans="1:23" x14ac:dyDescent="0.4">
      <c r="A282" s="46"/>
      <c r="B282" s="46"/>
      <c r="C282" s="46"/>
      <c r="D282" s="46"/>
      <c r="E282" s="46"/>
      <c r="F282" s="46"/>
      <c r="G282" s="46"/>
      <c r="H282" s="46"/>
      <c r="I282" s="46"/>
      <c r="J282" s="46"/>
      <c r="K282" s="46"/>
      <c r="L282" s="46"/>
      <c r="M282" s="46"/>
      <c r="N282" s="46"/>
      <c r="O282" s="46"/>
      <c r="P282" s="46"/>
      <c r="Q282" s="46"/>
      <c r="R282" s="46"/>
      <c r="S282" s="46"/>
      <c r="T282" s="46"/>
      <c r="U282" s="46" t="str">
        <f t="shared" si="4"/>
        <v/>
      </c>
      <c r="V282" s="46"/>
      <c r="W282" s="46"/>
    </row>
    <row r="283" spans="1:23" x14ac:dyDescent="0.4">
      <c r="A283" s="46"/>
      <c r="B283" s="46"/>
      <c r="C283" s="46"/>
      <c r="D283" s="46"/>
      <c r="E283" s="46"/>
      <c r="F283" s="46"/>
      <c r="G283" s="46"/>
      <c r="H283" s="46"/>
      <c r="I283" s="46"/>
      <c r="J283" s="46"/>
      <c r="K283" s="46"/>
      <c r="L283" s="46"/>
      <c r="M283" s="46"/>
      <c r="N283" s="46"/>
      <c r="O283" s="46"/>
      <c r="P283" s="46"/>
      <c r="Q283" s="46"/>
      <c r="R283" s="46"/>
      <c r="S283" s="46"/>
      <c r="T283" s="46"/>
      <c r="U283" s="46" t="str">
        <f t="shared" si="4"/>
        <v/>
      </c>
      <c r="V283" s="46"/>
      <c r="W283" s="46"/>
    </row>
    <row r="284" spans="1:23" x14ac:dyDescent="0.4">
      <c r="A284" s="46"/>
      <c r="B284" s="46"/>
      <c r="C284" s="46"/>
      <c r="D284" s="46"/>
      <c r="E284" s="46"/>
      <c r="F284" s="46"/>
      <c r="G284" s="46"/>
      <c r="H284" s="46"/>
      <c r="I284" s="46"/>
      <c r="J284" s="46"/>
      <c r="K284" s="46"/>
      <c r="L284" s="46"/>
      <c r="M284" s="46"/>
      <c r="N284" s="46"/>
      <c r="O284" s="46"/>
      <c r="P284" s="46"/>
      <c r="Q284" s="46"/>
      <c r="R284" s="46"/>
      <c r="S284" s="46"/>
      <c r="T284" s="46"/>
      <c r="U284" s="46" t="str">
        <f t="shared" si="4"/>
        <v/>
      </c>
      <c r="V284" s="46"/>
      <c r="W284" s="46"/>
    </row>
    <row r="285" spans="1:23" x14ac:dyDescent="0.4">
      <c r="A285" s="46"/>
      <c r="B285" s="46"/>
      <c r="C285" s="46"/>
      <c r="D285" s="46"/>
      <c r="E285" s="46"/>
      <c r="F285" s="46"/>
      <c r="G285" s="46"/>
      <c r="H285" s="46"/>
      <c r="I285" s="46"/>
      <c r="J285" s="46"/>
      <c r="K285" s="46"/>
      <c r="L285" s="46"/>
      <c r="M285" s="46"/>
      <c r="N285" s="46"/>
      <c r="O285" s="46"/>
      <c r="P285" s="46"/>
      <c r="Q285" s="46"/>
      <c r="R285" s="46"/>
      <c r="S285" s="46"/>
      <c r="T285" s="46"/>
      <c r="U285" s="46" t="str">
        <f t="shared" si="4"/>
        <v/>
      </c>
      <c r="V285" s="46"/>
      <c r="W285" s="46"/>
    </row>
    <row r="286" spans="1:23" x14ac:dyDescent="0.4">
      <c r="A286" s="46"/>
      <c r="B286" s="46"/>
      <c r="C286" s="46"/>
      <c r="D286" s="46"/>
      <c r="E286" s="46"/>
      <c r="F286" s="46"/>
      <c r="G286" s="46"/>
      <c r="H286" s="46"/>
      <c r="I286" s="46"/>
      <c r="J286" s="46"/>
      <c r="K286" s="46"/>
      <c r="L286" s="46"/>
      <c r="M286" s="46"/>
      <c r="N286" s="46"/>
      <c r="O286" s="46"/>
      <c r="P286" s="46"/>
      <c r="Q286" s="46"/>
      <c r="R286" s="46"/>
      <c r="S286" s="46"/>
      <c r="T286" s="46"/>
      <c r="U286" s="46" t="str">
        <f t="shared" si="4"/>
        <v/>
      </c>
      <c r="V286" s="46"/>
      <c r="W286" s="46"/>
    </row>
    <row r="287" spans="1:23" x14ac:dyDescent="0.4">
      <c r="A287" s="46"/>
      <c r="B287" s="46"/>
      <c r="C287" s="46"/>
      <c r="D287" s="46"/>
      <c r="E287" s="46"/>
      <c r="F287" s="46"/>
      <c r="G287" s="46"/>
      <c r="H287" s="46"/>
      <c r="I287" s="46"/>
      <c r="J287" s="46"/>
      <c r="K287" s="46"/>
      <c r="L287" s="46"/>
      <c r="M287" s="46"/>
      <c r="N287" s="46"/>
      <c r="O287" s="46"/>
      <c r="P287" s="46"/>
      <c r="Q287" s="46"/>
      <c r="R287" s="46"/>
      <c r="S287" s="46"/>
      <c r="T287" s="46"/>
      <c r="U287" s="46" t="str">
        <f t="shared" si="4"/>
        <v/>
      </c>
      <c r="V287" s="46"/>
      <c r="W287" s="46"/>
    </row>
    <row r="288" spans="1:23" x14ac:dyDescent="0.4">
      <c r="A288" s="46"/>
      <c r="B288" s="46"/>
      <c r="C288" s="46"/>
      <c r="D288" s="46"/>
      <c r="E288" s="46"/>
      <c r="F288" s="46"/>
      <c r="G288" s="46"/>
      <c r="H288" s="46"/>
      <c r="I288" s="46"/>
      <c r="J288" s="46"/>
      <c r="K288" s="46"/>
      <c r="L288" s="46"/>
      <c r="M288" s="46"/>
      <c r="N288" s="46"/>
      <c r="O288" s="46"/>
      <c r="P288" s="46"/>
      <c r="Q288" s="46"/>
      <c r="R288" s="46"/>
      <c r="S288" s="46"/>
      <c r="T288" s="46"/>
      <c r="U288" s="46" t="str">
        <f t="shared" si="4"/>
        <v/>
      </c>
      <c r="V288" s="46"/>
      <c r="W288" s="46"/>
    </row>
    <row r="289" spans="1:23" x14ac:dyDescent="0.4">
      <c r="A289" s="46"/>
      <c r="B289" s="46"/>
      <c r="C289" s="46"/>
      <c r="D289" s="46"/>
      <c r="E289" s="46"/>
      <c r="F289" s="46"/>
      <c r="G289" s="46"/>
      <c r="H289" s="46"/>
      <c r="I289" s="46"/>
      <c r="J289" s="46"/>
      <c r="K289" s="46"/>
      <c r="L289" s="46"/>
      <c r="M289" s="46"/>
      <c r="N289" s="46"/>
      <c r="O289" s="46"/>
      <c r="P289" s="46"/>
      <c r="Q289" s="46"/>
      <c r="R289" s="46"/>
      <c r="S289" s="46"/>
      <c r="T289" s="46"/>
      <c r="U289" s="46" t="str">
        <f t="shared" si="4"/>
        <v/>
      </c>
      <c r="V289" s="46"/>
      <c r="W289" s="46"/>
    </row>
    <row r="290" spans="1:23" x14ac:dyDescent="0.4">
      <c r="A290" s="46"/>
      <c r="B290" s="46"/>
      <c r="C290" s="46"/>
      <c r="D290" s="46"/>
      <c r="E290" s="46"/>
      <c r="F290" s="46"/>
      <c r="G290" s="46"/>
      <c r="H290" s="46"/>
      <c r="I290" s="46"/>
      <c r="J290" s="46"/>
      <c r="K290" s="46"/>
      <c r="L290" s="46"/>
      <c r="M290" s="46"/>
      <c r="N290" s="46"/>
      <c r="O290" s="46"/>
      <c r="P290" s="46"/>
      <c r="Q290" s="46"/>
      <c r="R290" s="46"/>
      <c r="S290" s="46"/>
      <c r="T290" s="46"/>
      <c r="U290" s="46" t="str">
        <f t="shared" si="4"/>
        <v/>
      </c>
      <c r="V290" s="46"/>
      <c r="W290" s="46"/>
    </row>
    <row r="291" spans="1:23" x14ac:dyDescent="0.4">
      <c r="A291" s="46"/>
      <c r="B291" s="46"/>
      <c r="C291" s="46"/>
      <c r="D291" s="46"/>
      <c r="E291" s="46"/>
      <c r="F291" s="46"/>
      <c r="G291" s="46"/>
      <c r="H291" s="46"/>
      <c r="I291" s="46"/>
      <c r="J291" s="46"/>
      <c r="K291" s="46"/>
      <c r="L291" s="46"/>
      <c r="M291" s="46"/>
      <c r="N291" s="46"/>
      <c r="O291" s="46"/>
      <c r="P291" s="46"/>
      <c r="Q291" s="46"/>
      <c r="R291" s="46"/>
      <c r="S291" s="46"/>
      <c r="T291" s="46"/>
      <c r="U291" s="46" t="str">
        <f t="shared" si="4"/>
        <v/>
      </c>
      <c r="V291" s="46"/>
      <c r="W291" s="46"/>
    </row>
    <row r="292" spans="1:23" x14ac:dyDescent="0.4">
      <c r="A292" s="46"/>
      <c r="B292" s="46"/>
      <c r="C292" s="46"/>
      <c r="D292" s="46"/>
      <c r="E292" s="46"/>
      <c r="F292" s="46"/>
      <c r="G292" s="46"/>
      <c r="H292" s="46"/>
      <c r="I292" s="46"/>
      <c r="J292" s="46"/>
      <c r="K292" s="46"/>
      <c r="L292" s="46"/>
      <c r="M292" s="46"/>
      <c r="N292" s="46"/>
      <c r="O292" s="46"/>
      <c r="P292" s="46"/>
      <c r="Q292" s="46"/>
      <c r="R292" s="46"/>
      <c r="S292" s="46"/>
      <c r="T292" s="46"/>
      <c r="U292" s="46" t="str">
        <f t="shared" si="4"/>
        <v/>
      </c>
      <c r="V292" s="46"/>
      <c r="W292" s="46"/>
    </row>
    <row r="293" spans="1:23" x14ac:dyDescent="0.4">
      <c r="A293" s="46"/>
      <c r="B293" s="46"/>
      <c r="C293" s="46"/>
      <c r="D293" s="46"/>
      <c r="E293" s="46"/>
      <c r="F293" s="46"/>
      <c r="G293" s="46"/>
      <c r="H293" s="46"/>
      <c r="I293" s="46"/>
      <c r="J293" s="46"/>
      <c r="K293" s="46"/>
      <c r="L293" s="46"/>
      <c r="M293" s="46"/>
      <c r="N293" s="46"/>
      <c r="O293" s="46"/>
      <c r="P293" s="46"/>
      <c r="Q293" s="46"/>
      <c r="R293" s="46"/>
      <c r="S293" s="46"/>
      <c r="T293" s="46"/>
      <c r="U293" s="46" t="str">
        <f t="shared" si="4"/>
        <v/>
      </c>
      <c r="V293" s="46"/>
      <c r="W293" s="46"/>
    </row>
    <row r="294" spans="1:23" x14ac:dyDescent="0.4">
      <c r="A294" s="46"/>
      <c r="B294" s="46"/>
      <c r="C294" s="46"/>
      <c r="D294" s="46"/>
      <c r="E294" s="46"/>
      <c r="F294" s="46"/>
      <c r="G294" s="46"/>
      <c r="H294" s="46"/>
      <c r="I294" s="46"/>
      <c r="J294" s="46"/>
      <c r="K294" s="46"/>
      <c r="L294" s="46"/>
      <c r="M294" s="46"/>
      <c r="N294" s="46"/>
      <c r="O294" s="46"/>
      <c r="P294" s="46"/>
      <c r="Q294" s="46"/>
      <c r="R294" s="46"/>
      <c r="S294" s="46"/>
      <c r="T294" s="46"/>
      <c r="U294" s="46" t="str">
        <f t="shared" si="4"/>
        <v/>
      </c>
      <c r="V294" s="46"/>
      <c r="W294" s="46"/>
    </row>
    <row r="295" spans="1:23" x14ac:dyDescent="0.4">
      <c r="A295" s="46"/>
      <c r="B295" s="46"/>
      <c r="C295" s="46"/>
      <c r="D295" s="46"/>
      <c r="E295" s="46"/>
      <c r="F295" s="46"/>
      <c r="G295" s="46"/>
      <c r="H295" s="46"/>
      <c r="I295" s="46"/>
      <c r="J295" s="46"/>
      <c r="K295" s="46"/>
      <c r="L295" s="46"/>
      <c r="M295" s="46"/>
      <c r="N295" s="46"/>
      <c r="O295" s="46"/>
      <c r="P295" s="46"/>
      <c r="Q295" s="46"/>
      <c r="R295" s="46"/>
      <c r="S295" s="46"/>
      <c r="T295" s="46"/>
      <c r="U295" s="46" t="str">
        <f t="shared" si="4"/>
        <v/>
      </c>
      <c r="V295" s="46"/>
      <c r="W295" s="46"/>
    </row>
    <row r="296" spans="1:23" x14ac:dyDescent="0.4">
      <c r="A296" s="46"/>
      <c r="B296" s="46"/>
      <c r="C296" s="46"/>
      <c r="D296" s="46"/>
      <c r="E296" s="46"/>
      <c r="F296" s="46"/>
      <c r="G296" s="46"/>
      <c r="H296" s="46"/>
      <c r="I296" s="46"/>
      <c r="J296" s="46"/>
      <c r="K296" s="46"/>
      <c r="L296" s="46"/>
      <c r="M296" s="46"/>
      <c r="N296" s="46"/>
      <c r="O296" s="46"/>
      <c r="P296" s="46"/>
      <c r="Q296" s="46"/>
      <c r="R296" s="46"/>
      <c r="S296" s="46"/>
      <c r="T296" s="46"/>
      <c r="U296" s="46" t="str">
        <f t="shared" si="4"/>
        <v/>
      </c>
      <c r="V296" s="46"/>
      <c r="W296" s="46"/>
    </row>
    <row r="297" spans="1:23" x14ac:dyDescent="0.4">
      <c r="A297" s="46"/>
      <c r="B297" s="46"/>
      <c r="C297" s="46"/>
      <c r="D297" s="46"/>
      <c r="E297" s="46"/>
      <c r="F297" s="46"/>
      <c r="G297" s="46"/>
      <c r="H297" s="46"/>
      <c r="I297" s="46"/>
      <c r="J297" s="46"/>
      <c r="K297" s="46"/>
      <c r="L297" s="46"/>
      <c r="M297" s="46"/>
      <c r="N297" s="46"/>
      <c r="O297" s="46"/>
      <c r="P297" s="46"/>
      <c r="Q297" s="46"/>
      <c r="R297" s="46"/>
      <c r="S297" s="46"/>
      <c r="T297" s="46"/>
      <c r="U297" s="46" t="str">
        <f t="shared" si="4"/>
        <v/>
      </c>
      <c r="V297" s="46"/>
      <c r="W297" s="46"/>
    </row>
    <row r="298" spans="1:23" x14ac:dyDescent="0.4">
      <c r="A298" s="46"/>
      <c r="B298" s="46"/>
      <c r="C298" s="46"/>
      <c r="D298" s="46"/>
      <c r="E298" s="46"/>
      <c r="F298" s="46"/>
      <c r="G298" s="46"/>
      <c r="H298" s="46"/>
      <c r="I298" s="46"/>
      <c r="J298" s="46"/>
      <c r="K298" s="46"/>
      <c r="L298" s="46"/>
      <c r="M298" s="46"/>
      <c r="N298" s="46"/>
      <c r="O298" s="46"/>
      <c r="P298" s="46"/>
      <c r="Q298" s="46"/>
      <c r="R298" s="46"/>
      <c r="S298" s="46"/>
      <c r="T298" s="46"/>
      <c r="U298" s="46" t="str">
        <f t="shared" si="4"/>
        <v/>
      </c>
      <c r="V298" s="46"/>
      <c r="W298" s="46"/>
    </row>
    <row r="299" spans="1:23" x14ac:dyDescent="0.4">
      <c r="A299" s="46"/>
      <c r="B299" s="46"/>
      <c r="C299" s="46"/>
      <c r="D299" s="46"/>
      <c r="E299" s="46"/>
      <c r="F299" s="46"/>
      <c r="G299" s="46"/>
      <c r="H299" s="46"/>
      <c r="I299" s="46"/>
      <c r="J299" s="46"/>
      <c r="K299" s="46"/>
      <c r="L299" s="46"/>
      <c r="M299" s="46"/>
      <c r="N299" s="46"/>
      <c r="O299" s="46"/>
      <c r="P299" s="46"/>
      <c r="Q299" s="46"/>
      <c r="R299" s="46"/>
      <c r="S299" s="46"/>
      <c r="T299" s="46"/>
      <c r="U299" s="46" t="str">
        <f t="shared" si="4"/>
        <v/>
      </c>
      <c r="V299" s="46"/>
      <c r="W299" s="46"/>
    </row>
    <row r="300" spans="1:23" x14ac:dyDescent="0.4">
      <c r="A300" s="46"/>
      <c r="B300" s="46"/>
      <c r="C300" s="46"/>
      <c r="D300" s="46"/>
      <c r="E300" s="46"/>
      <c r="F300" s="46"/>
      <c r="G300" s="46"/>
      <c r="H300" s="46"/>
      <c r="I300" s="46"/>
      <c r="J300" s="46"/>
      <c r="K300" s="46"/>
      <c r="L300" s="46"/>
      <c r="M300" s="46"/>
      <c r="N300" s="46"/>
      <c r="O300" s="46"/>
      <c r="P300" s="46"/>
      <c r="Q300" s="46"/>
      <c r="R300" s="46"/>
      <c r="S300" s="46"/>
      <c r="T300" s="46"/>
      <c r="U300" s="46" t="str">
        <f t="shared" si="4"/>
        <v/>
      </c>
      <c r="V300" s="46"/>
      <c r="W300" s="46"/>
    </row>
    <row r="301" spans="1:23" x14ac:dyDescent="0.4">
      <c r="A301" s="46"/>
      <c r="B301" s="46"/>
      <c r="C301" s="46"/>
      <c r="D301" s="46"/>
      <c r="E301" s="46"/>
      <c r="F301" s="46"/>
      <c r="G301" s="46"/>
      <c r="H301" s="46"/>
      <c r="I301" s="46"/>
      <c r="J301" s="46"/>
      <c r="K301" s="46"/>
      <c r="L301" s="46"/>
      <c r="M301" s="46"/>
      <c r="N301" s="46"/>
      <c r="O301" s="46"/>
      <c r="P301" s="46"/>
      <c r="Q301" s="46"/>
      <c r="R301" s="46"/>
      <c r="S301" s="46"/>
      <c r="T301" s="46"/>
      <c r="U301" s="46" t="str">
        <f t="shared" si="4"/>
        <v/>
      </c>
      <c r="V301" s="46"/>
      <c r="W301" s="46"/>
    </row>
    <row r="302" spans="1:23" x14ac:dyDescent="0.4">
      <c r="A302" s="46"/>
      <c r="B302" s="46"/>
      <c r="C302" s="46"/>
      <c r="D302" s="46"/>
      <c r="E302" s="46"/>
      <c r="F302" s="46"/>
      <c r="G302" s="46"/>
      <c r="H302" s="46"/>
      <c r="I302" s="46"/>
      <c r="J302" s="46"/>
      <c r="K302" s="46"/>
      <c r="L302" s="46"/>
      <c r="M302" s="46"/>
      <c r="N302" s="46"/>
      <c r="O302" s="46"/>
      <c r="P302" s="46"/>
      <c r="Q302" s="46"/>
      <c r="R302" s="46"/>
      <c r="S302" s="46"/>
      <c r="T302" s="46"/>
      <c r="U302" s="46" t="str">
        <f t="shared" si="4"/>
        <v/>
      </c>
      <c r="V302" s="46"/>
      <c r="W302" s="46"/>
    </row>
    <row r="303" spans="1:23" x14ac:dyDescent="0.4">
      <c r="A303" s="46"/>
      <c r="B303" s="46"/>
      <c r="C303" s="46"/>
      <c r="D303" s="46"/>
      <c r="E303" s="46"/>
      <c r="F303" s="46"/>
      <c r="G303" s="46"/>
      <c r="H303" s="46"/>
      <c r="I303" s="46"/>
      <c r="J303" s="46"/>
      <c r="K303" s="46"/>
      <c r="L303" s="46"/>
      <c r="M303" s="46"/>
      <c r="N303" s="46"/>
      <c r="O303" s="46"/>
      <c r="P303" s="46"/>
      <c r="Q303" s="46"/>
      <c r="R303" s="46"/>
      <c r="S303" s="46"/>
      <c r="T303" s="46"/>
      <c r="U303" s="46" t="str">
        <f t="shared" si="4"/>
        <v/>
      </c>
      <c r="V303" s="46"/>
      <c r="W303" s="46"/>
    </row>
    <row r="304" spans="1:23" x14ac:dyDescent="0.4">
      <c r="A304" s="46"/>
      <c r="B304" s="46"/>
      <c r="C304" s="46"/>
      <c r="D304" s="46"/>
      <c r="E304" s="46"/>
      <c r="F304" s="46"/>
      <c r="G304" s="46"/>
      <c r="H304" s="46"/>
      <c r="I304" s="46"/>
      <c r="J304" s="46"/>
      <c r="K304" s="46"/>
      <c r="L304" s="46"/>
      <c r="M304" s="46"/>
      <c r="N304" s="46"/>
      <c r="O304" s="46"/>
      <c r="P304" s="46"/>
      <c r="Q304" s="46"/>
      <c r="R304" s="46"/>
      <c r="S304" s="46"/>
      <c r="T304" s="46"/>
      <c r="U304" s="46" t="str">
        <f t="shared" si="4"/>
        <v/>
      </c>
      <c r="V304" s="46"/>
      <c r="W304" s="46"/>
    </row>
    <row r="305" spans="1:23" x14ac:dyDescent="0.4">
      <c r="A305" s="46"/>
      <c r="B305" s="46"/>
      <c r="C305" s="46"/>
      <c r="D305" s="46"/>
      <c r="E305" s="46"/>
      <c r="F305" s="46"/>
      <c r="G305" s="46"/>
      <c r="H305" s="46"/>
      <c r="I305" s="46"/>
      <c r="J305" s="46"/>
      <c r="K305" s="46"/>
      <c r="L305" s="46"/>
      <c r="M305" s="46"/>
      <c r="N305" s="46"/>
      <c r="O305" s="46"/>
      <c r="P305" s="46"/>
      <c r="Q305" s="46"/>
      <c r="R305" s="46"/>
      <c r="S305" s="46"/>
      <c r="T305" s="46"/>
      <c r="U305" s="46" t="str">
        <f t="shared" si="4"/>
        <v/>
      </c>
      <c r="V305" s="46"/>
      <c r="W305" s="46"/>
    </row>
    <row r="306" spans="1:23" x14ac:dyDescent="0.4">
      <c r="A306" s="46"/>
      <c r="B306" s="46"/>
      <c r="C306" s="46"/>
      <c r="D306" s="46"/>
      <c r="E306" s="46"/>
      <c r="F306" s="46"/>
      <c r="G306" s="46"/>
      <c r="H306" s="46"/>
      <c r="I306" s="46"/>
      <c r="J306" s="46"/>
      <c r="K306" s="46"/>
      <c r="L306" s="46"/>
      <c r="M306" s="46"/>
      <c r="N306" s="46"/>
      <c r="O306" s="46"/>
      <c r="P306" s="46"/>
      <c r="Q306" s="46"/>
      <c r="R306" s="46"/>
      <c r="S306" s="46"/>
      <c r="T306" s="46"/>
      <c r="U306" s="46" t="str">
        <f t="shared" si="4"/>
        <v/>
      </c>
      <c r="V306" s="46"/>
      <c r="W306" s="46"/>
    </row>
    <row r="307" spans="1:23" x14ac:dyDescent="0.4">
      <c r="A307" s="46"/>
      <c r="B307" s="46"/>
      <c r="C307" s="46"/>
      <c r="D307" s="46"/>
      <c r="E307" s="46"/>
      <c r="F307" s="46"/>
      <c r="G307" s="46"/>
      <c r="H307" s="46"/>
      <c r="I307" s="46"/>
      <c r="J307" s="46"/>
      <c r="K307" s="46"/>
      <c r="L307" s="46"/>
      <c r="M307" s="46"/>
      <c r="N307" s="46"/>
      <c r="O307" s="46"/>
      <c r="P307" s="46"/>
      <c r="Q307" s="46"/>
      <c r="R307" s="46"/>
      <c r="S307" s="46"/>
      <c r="T307" s="46"/>
      <c r="U307" s="46" t="str">
        <f t="shared" si="4"/>
        <v/>
      </c>
      <c r="V307" s="46"/>
      <c r="W307" s="46"/>
    </row>
    <row r="308" spans="1:23" x14ac:dyDescent="0.4">
      <c r="A308" s="46"/>
      <c r="B308" s="46"/>
      <c r="C308" s="46"/>
      <c r="D308" s="46"/>
      <c r="E308" s="46"/>
      <c r="F308" s="46"/>
      <c r="G308" s="46"/>
      <c r="H308" s="46"/>
      <c r="I308" s="46"/>
      <c r="J308" s="46"/>
      <c r="K308" s="46"/>
      <c r="L308" s="46"/>
      <c r="M308" s="46"/>
      <c r="N308" s="46"/>
      <c r="O308" s="46"/>
      <c r="P308" s="46"/>
      <c r="Q308" s="46"/>
      <c r="R308" s="46"/>
      <c r="S308" s="46"/>
      <c r="T308" s="46"/>
      <c r="U308" s="46" t="str">
        <f t="shared" si="4"/>
        <v/>
      </c>
      <c r="V308" s="46"/>
      <c r="W308" s="46"/>
    </row>
    <row r="309" spans="1:23" x14ac:dyDescent="0.4">
      <c r="A309" s="46"/>
      <c r="B309" s="46"/>
      <c r="C309" s="46"/>
      <c r="D309" s="46"/>
      <c r="E309" s="46"/>
      <c r="F309" s="46"/>
      <c r="G309" s="46"/>
      <c r="H309" s="46"/>
      <c r="I309" s="46"/>
      <c r="J309" s="46"/>
      <c r="K309" s="46"/>
      <c r="L309" s="46"/>
      <c r="M309" s="46"/>
      <c r="N309" s="46"/>
      <c r="O309" s="46"/>
      <c r="P309" s="46"/>
      <c r="Q309" s="46"/>
      <c r="R309" s="46"/>
      <c r="S309" s="46"/>
      <c r="T309" s="46"/>
      <c r="U309" s="46" t="str">
        <f t="shared" si="4"/>
        <v/>
      </c>
      <c r="V309" s="46"/>
      <c r="W309" s="46"/>
    </row>
    <row r="310" spans="1:23" x14ac:dyDescent="0.4">
      <c r="A310" s="46"/>
      <c r="B310" s="46"/>
      <c r="C310" s="46"/>
      <c r="D310" s="46"/>
      <c r="E310" s="46"/>
      <c r="F310" s="46"/>
      <c r="G310" s="46"/>
      <c r="H310" s="46"/>
      <c r="I310" s="46"/>
      <c r="J310" s="46"/>
      <c r="K310" s="46"/>
      <c r="L310" s="46"/>
      <c r="M310" s="46"/>
      <c r="N310" s="46"/>
      <c r="O310" s="46"/>
      <c r="P310" s="46"/>
      <c r="Q310" s="46"/>
      <c r="R310" s="46"/>
      <c r="S310" s="46"/>
      <c r="T310" s="46"/>
      <c r="U310" s="46" t="str">
        <f t="shared" si="4"/>
        <v/>
      </c>
      <c r="V310" s="46"/>
      <c r="W310" s="46"/>
    </row>
    <row r="311" spans="1:23" x14ac:dyDescent="0.4">
      <c r="A311" s="46"/>
      <c r="B311" s="46"/>
      <c r="C311" s="46"/>
      <c r="D311" s="46"/>
      <c r="E311" s="46"/>
      <c r="F311" s="46"/>
      <c r="G311" s="46"/>
      <c r="H311" s="46"/>
      <c r="I311" s="46"/>
      <c r="J311" s="46"/>
      <c r="K311" s="46"/>
      <c r="L311" s="46"/>
      <c r="M311" s="46"/>
      <c r="N311" s="46"/>
      <c r="O311" s="46"/>
      <c r="P311" s="46"/>
      <c r="Q311" s="46"/>
      <c r="R311" s="46"/>
      <c r="S311" s="46"/>
      <c r="T311" s="46"/>
      <c r="U311" s="46" t="str">
        <f t="shared" si="4"/>
        <v/>
      </c>
      <c r="V311" s="46"/>
      <c r="W311" s="46"/>
    </row>
    <row r="312" spans="1:23" x14ac:dyDescent="0.4">
      <c r="A312" s="46"/>
      <c r="B312" s="46"/>
      <c r="C312" s="46"/>
      <c r="D312" s="46"/>
      <c r="E312" s="46"/>
      <c r="F312" s="46"/>
      <c r="G312" s="46"/>
      <c r="H312" s="46"/>
      <c r="I312" s="46"/>
      <c r="J312" s="46"/>
      <c r="K312" s="46"/>
      <c r="L312" s="46"/>
      <c r="M312" s="46"/>
      <c r="N312" s="46"/>
      <c r="O312" s="46"/>
      <c r="P312" s="46"/>
      <c r="Q312" s="46"/>
      <c r="R312" s="46"/>
      <c r="S312" s="46"/>
      <c r="T312" s="46"/>
      <c r="U312" s="46" t="str">
        <f t="shared" si="4"/>
        <v/>
      </c>
      <c r="V312" s="46"/>
      <c r="W312" s="46"/>
    </row>
    <row r="313" spans="1:23" x14ac:dyDescent="0.4">
      <c r="A313" s="46"/>
      <c r="B313" s="46"/>
      <c r="C313" s="46"/>
      <c r="D313" s="46"/>
      <c r="E313" s="46"/>
      <c r="F313" s="46"/>
      <c r="G313" s="46"/>
      <c r="H313" s="46"/>
      <c r="I313" s="46"/>
      <c r="J313" s="46"/>
      <c r="K313" s="46"/>
      <c r="L313" s="46"/>
      <c r="M313" s="46"/>
      <c r="N313" s="46"/>
      <c r="O313" s="46"/>
      <c r="P313" s="46"/>
      <c r="Q313" s="46"/>
      <c r="R313" s="46"/>
      <c r="S313" s="46"/>
      <c r="T313" s="46"/>
      <c r="U313" s="46" t="str">
        <f t="shared" si="4"/>
        <v/>
      </c>
      <c r="V313" s="46"/>
      <c r="W313" s="46"/>
    </row>
    <row r="314" spans="1:23" x14ac:dyDescent="0.4">
      <c r="A314" s="46"/>
      <c r="B314" s="46"/>
      <c r="C314" s="46"/>
      <c r="D314" s="46"/>
      <c r="E314" s="46"/>
      <c r="F314" s="46"/>
      <c r="G314" s="46"/>
      <c r="H314" s="46"/>
      <c r="I314" s="46"/>
      <c r="J314" s="46"/>
      <c r="K314" s="46"/>
      <c r="L314" s="46"/>
      <c r="M314" s="46"/>
      <c r="N314" s="46"/>
      <c r="O314" s="46"/>
      <c r="P314" s="46"/>
      <c r="Q314" s="46"/>
      <c r="R314" s="46"/>
      <c r="S314" s="46"/>
      <c r="T314" s="46"/>
      <c r="U314" s="46" t="str">
        <f t="shared" si="4"/>
        <v/>
      </c>
      <c r="V314" s="46"/>
      <c r="W314" s="46"/>
    </row>
    <row r="315" spans="1:23" x14ac:dyDescent="0.4">
      <c r="A315" s="46"/>
      <c r="B315" s="46"/>
      <c r="C315" s="46"/>
      <c r="D315" s="46"/>
      <c r="E315" s="46"/>
      <c r="F315" s="46"/>
      <c r="G315" s="46"/>
      <c r="H315" s="46"/>
      <c r="I315" s="46"/>
      <c r="J315" s="46"/>
      <c r="K315" s="46"/>
      <c r="L315" s="46"/>
      <c r="M315" s="46"/>
      <c r="N315" s="46"/>
      <c r="O315" s="46"/>
      <c r="P315" s="46"/>
      <c r="Q315" s="46"/>
      <c r="R315" s="46"/>
      <c r="S315" s="46"/>
      <c r="T315" s="46"/>
      <c r="U315" s="46" t="str">
        <f t="shared" si="4"/>
        <v/>
      </c>
      <c r="V315" s="46"/>
      <c r="W315" s="46"/>
    </row>
    <row r="316" spans="1:23" x14ac:dyDescent="0.4">
      <c r="A316" s="46"/>
      <c r="B316" s="46"/>
      <c r="C316" s="46"/>
      <c r="D316" s="46"/>
      <c r="E316" s="46"/>
      <c r="F316" s="46"/>
      <c r="G316" s="46"/>
      <c r="H316" s="46"/>
      <c r="I316" s="46"/>
      <c r="J316" s="46"/>
      <c r="K316" s="46"/>
      <c r="L316" s="46"/>
      <c r="M316" s="46"/>
      <c r="N316" s="46"/>
      <c r="O316" s="46"/>
      <c r="P316" s="46"/>
      <c r="Q316" s="46"/>
      <c r="R316" s="46"/>
      <c r="S316" s="46"/>
      <c r="T316" s="46"/>
      <c r="U316" s="46" t="str">
        <f t="shared" si="4"/>
        <v/>
      </c>
      <c r="V316" s="46"/>
      <c r="W316" s="46"/>
    </row>
    <row r="317" spans="1:23" x14ac:dyDescent="0.4">
      <c r="A317" s="46"/>
      <c r="B317" s="46"/>
      <c r="C317" s="46"/>
      <c r="D317" s="46"/>
      <c r="E317" s="46"/>
      <c r="F317" s="46"/>
      <c r="G317" s="46"/>
      <c r="H317" s="46"/>
      <c r="I317" s="46"/>
      <c r="J317" s="46"/>
      <c r="K317" s="46"/>
      <c r="L317" s="46"/>
      <c r="M317" s="46"/>
      <c r="N317" s="46"/>
      <c r="O317" s="46"/>
      <c r="P317" s="46"/>
      <c r="Q317" s="46"/>
      <c r="R317" s="46"/>
      <c r="S317" s="46"/>
      <c r="T317" s="46"/>
      <c r="U317" s="46" t="str">
        <f t="shared" si="4"/>
        <v/>
      </c>
      <c r="V317" s="46"/>
      <c r="W317" s="46"/>
    </row>
    <row r="318" spans="1:23" x14ac:dyDescent="0.4">
      <c r="A318" s="46"/>
      <c r="B318" s="46"/>
      <c r="C318" s="46"/>
      <c r="D318" s="46"/>
      <c r="E318" s="46"/>
      <c r="F318" s="46"/>
      <c r="G318" s="46"/>
      <c r="H318" s="46"/>
      <c r="I318" s="46"/>
      <c r="J318" s="46"/>
      <c r="K318" s="46"/>
      <c r="L318" s="46"/>
      <c r="M318" s="46"/>
      <c r="N318" s="46"/>
      <c r="O318" s="46"/>
      <c r="P318" s="46"/>
      <c r="Q318" s="46"/>
      <c r="R318" s="46"/>
      <c r="S318" s="46"/>
      <c r="T318" s="46"/>
      <c r="U318" s="46" t="str">
        <f t="shared" si="4"/>
        <v/>
      </c>
      <c r="V318" s="46"/>
      <c r="W318" s="46"/>
    </row>
    <row r="319" spans="1:23" x14ac:dyDescent="0.4">
      <c r="A319" s="46"/>
      <c r="B319" s="46"/>
      <c r="C319" s="46"/>
      <c r="D319" s="46"/>
      <c r="E319" s="46"/>
      <c r="F319" s="46"/>
      <c r="G319" s="46"/>
      <c r="H319" s="46"/>
      <c r="I319" s="46"/>
      <c r="J319" s="46"/>
      <c r="K319" s="46"/>
      <c r="L319" s="46"/>
      <c r="M319" s="46"/>
      <c r="N319" s="46"/>
      <c r="O319" s="46"/>
      <c r="P319" s="46"/>
      <c r="Q319" s="46"/>
      <c r="R319" s="46"/>
      <c r="S319" s="46"/>
      <c r="T319" s="46"/>
      <c r="U319" s="46" t="str">
        <f t="shared" si="4"/>
        <v/>
      </c>
      <c r="V319" s="46"/>
      <c r="W319" s="46"/>
    </row>
    <row r="320" spans="1:23" x14ac:dyDescent="0.4">
      <c r="A320" s="46"/>
      <c r="B320" s="46"/>
      <c r="C320" s="46"/>
      <c r="D320" s="46"/>
      <c r="E320" s="46"/>
      <c r="F320" s="46"/>
      <c r="G320" s="46"/>
      <c r="H320" s="46"/>
      <c r="I320" s="46"/>
      <c r="J320" s="46"/>
      <c r="K320" s="46"/>
      <c r="L320" s="46"/>
      <c r="M320" s="46"/>
      <c r="N320" s="46"/>
      <c r="O320" s="46"/>
      <c r="P320" s="46"/>
      <c r="Q320" s="46"/>
      <c r="R320" s="46"/>
      <c r="S320" s="46"/>
      <c r="T320" s="46"/>
      <c r="U320" s="46" t="str">
        <f t="shared" si="4"/>
        <v/>
      </c>
      <c r="V320" s="46"/>
      <c r="W320" s="46"/>
    </row>
    <row r="321" spans="1:23" x14ac:dyDescent="0.4">
      <c r="A321" s="46"/>
      <c r="B321" s="46"/>
      <c r="C321" s="46"/>
      <c r="D321" s="46"/>
      <c r="E321" s="46"/>
      <c r="F321" s="46"/>
      <c r="G321" s="46"/>
      <c r="H321" s="46"/>
      <c r="I321" s="46"/>
      <c r="J321" s="46"/>
      <c r="K321" s="46"/>
      <c r="L321" s="46"/>
      <c r="M321" s="46"/>
      <c r="N321" s="46"/>
      <c r="O321" s="46"/>
      <c r="P321" s="46"/>
      <c r="Q321" s="46"/>
      <c r="R321" s="46"/>
      <c r="S321" s="46"/>
      <c r="T321" s="46"/>
      <c r="U321" s="46" t="str">
        <f t="shared" si="4"/>
        <v/>
      </c>
      <c r="V321" s="46"/>
      <c r="W321" s="46"/>
    </row>
    <row r="322" spans="1:23" x14ac:dyDescent="0.4">
      <c r="A322" s="46"/>
      <c r="B322" s="46"/>
      <c r="C322" s="46"/>
      <c r="D322" s="46"/>
      <c r="E322" s="46"/>
      <c r="F322" s="46"/>
      <c r="G322" s="46"/>
      <c r="H322" s="46"/>
      <c r="I322" s="46"/>
      <c r="J322" s="46"/>
      <c r="K322" s="46"/>
      <c r="L322" s="46"/>
      <c r="M322" s="46"/>
      <c r="N322" s="46"/>
      <c r="O322" s="46"/>
      <c r="P322" s="46"/>
      <c r="Q322" s="46"/>
      <c r="R322" s="46"/>
      <c r="S322" s="46"/>
      <c r="T322" s="46"/>
      <c r="U322" s="46" t="str">
        <f t="shared" ref="U322:U385" si="5">IF($A322&lt;&gt;"","순번 "&amp;$A322&amp;": "&amp;$B322&amp;" / "&amp;$C322&amp;"학년도 / "&amp;$H322,"")</f>
        <v/>
      </c>
      <c r="V322" s="46"/>
      <c r="W322" s="46"/>
    </row>
    <row r="323" spans="1:23" x14ac:dyDescent="0.4">
      <c r="A323" s="46"/>
      <c r="B323" s="46"/>
      <c r="C323" s="46"/>
      <c r="D323" s="46"/>
      <c r="E323" s="46"/>
      <c r="F323" s="46"/>
      <c r="G323" s="46"/>
      <c r="H323" s="46"/>
      <c r="I323" s="46"/>
      <c r="J323" s="46"/>
      <c r="K323" s="46"/>
      <c r="L323" s="46"/>
      <c r="M323" s="46"/>
      <c r="N323" s="46"/>
      <c r="O323" s="46"/>
      <c r="P323" s="46"/>
      <c r="Q323" s="46"/>
      <c r="R323" s="46"/>
      <c r="S323" s="46"/>
      <c r="T323" s="46"/>
      <c r="U323" s="46" t="str">
        <f t="shared" si="5"/>
        <v/>
      </c>
      <c r="V323" s="46"/>
      <c r="W323" s="46"/>
    </row>
    <row r="324" spans="1:23" x14ac:dyDescent="0.4">
      <c r="A324" s="46"/>
      <c r="B324" s="46"/>
      <c r="C324" s="46"/>
      <c r="D324" s="46"/>
      <c r="E324" s="46"/>
      <c r="F324" s="46"/>
      <c r="G324" s="46"/>
      <c r="H324" s="46"/>
      <c r="I324" s="46"/>
      <c r="J324" s="46"/>
      <c r="K324" s="46"/>
      <c r="L324" s="46"/>
      <c r="M324" s="46"/>
      <c r="N324" s="46"/>
      <c r="O324" s="46"/>
      <c r="P324" s="46"/>
      <c r="Q324" s="46"/>
      <c r="R324" s="46"/>
      <c r="S324" s="46"/>
      <c r="T324" s="46"/>
      <c r="U324" s="46" t="str">
        <f t="shared" si="5"/>
        <v/>
      </c>
      <c r="V324" s="46"/>
      <c r="W324" s="46"/>
    </row>
    <row r="325" spans="1:23" x14ac:dyDescent="0.4">
      <c r="A325" s="46"/>
      <c r="B325" s="46"/>
      <c r="C325" s="46"/>
      <c r="D325" s="46"/>
      <c r="E325" s="46"/>
      <c r="F325" s="46"/>
      <c r="G325" s="46"/>
      <c r="H325" s="46"/>
      <c r="I325" s="46"/>
      <c r="J325" s="46"/>
      <c r="K325" s="46"/>
      <c r="L325" s="46"/>
      <c r="M325" s="46"/>
      <c r="N325" s="46"/>
      <c r="O325" s="46"/>
      <c r="P325" s="46"/>
      <c r="Q325" s="46"/>
      <c r="R325" s="46"/>
      <c r="S325" s="46"/>
      <c r="T325" s="46"/>
      <c r="U325" s="46" t="str">
        <f t="shared" si="5"/>
        <v/>
      </c>
      <c r="V325" s="46"/>
      <c r="W325" s="46"/>
    </row>
    <row r="326" spans="1:23" x14ac:dyDescent="0.4">
      <c r="A326" s="46"/>
      <c r="B326" s="46"/>
      <c r="C326" s="46"/>
      <c r="D326" s="46"/>
      <c r="E326" s="46"/>
      <c r="F326" s="46"/>
      <c r="G326" s="46"/>
      <c r="H326" s="46"/>
      <c r="I326" s="46"/>
      <c r="J326" s="46"/>
      <c r="K326" s="46"/>
      <c r="L326" s="46"/>
      <c r="M326" s="46"/>
      <c r="N326" s="46"/>
      <c r="O326" s="46"/>
      <c r="P326" s="46"/>
      <c r="Q326" s="46"/>
      <c r="R326" s="46"/>
      <c r="S326" s="46"/>
      <c r="T326" s="46"/>
      <c r="U326" s="46" t="str">
        <f t="shared" si="5"/>
        <v/>
      </c>
      <c r="V326" s="46"/>
      <c r="W326" s="46"/>
    </row>
    <row r="327" spans="1:23" x14ac:dyDescent="0.4">
      <c r="A327" s="46"/>
      <c r="B327" s="46"/>
      <c r="C327" s="46"/>
      <c r="D327" s="46"/>
      <c r="E327" s="46"/>
      <c r="F327" s="46"/>
      <c r="G327" s="46"/>
      <c r="H327" s="46"/>
      <c r="I327" s="46"/>
      <c r="J327" s="46"/>
      <c r="K327" s="46"/>
      <c r="L327" s="46"/>
      <c r="M327" s="46"/>
      <c r="N327" s="46"/>
      <c r="O327" s="46"/>
      <c r="P327" s="46"/>
      <c r="Q327" s="46"/>
      <c r="R327" s="46"/>
      <c r="S327" s="46"/>
      <c r="T327" s="46"/>
      <c r="U327" s="46" t="str">
        <f t="shared" si="5"/>
        <v/>
      </c>
      <c r="V327" s="46"/>
      <c r="W327" s="46"/>
    </row>
    <row r="328" spans="1:23" x14ac:dyDescent="0.4">
      <c r="A328" s="46"/>
      <c r="B328" s="46"/>
      <c r="C328" s="46"/>
      <c r="D328" s="46"/>
      <c r="E328" s="46"/>
      <c r="F328" s="46"/>
      <c r="G328" s="46"/>
      <c r="H328" s="46"/>
      <c r="I328" s="46"/>
      <c r="J328" s="46"/>
      <c r="K328" s="46"/>
      <c r="L328" s="46"/>
      <c r="M328" s="46"/>
      <c r="N328" s="46"/>
      <c r="O328" s="46"/>
      <c r="P328" s="46"/>
      <c r="Q328" s="46"/>
      <c r="R328" s="46"/>
      <c r="S328" s="46"/>
      <c r="T328" s="46"/>
      <c r="U328" s="46" t="str">
        <f t="shared" si="5"/>
        <v/>
      </c>
      <c r="V328" s="46"/>
      <c r="W328" s="46"/>
    </row>
    <row r="329" spans="1:23" x14ac:dyDescent="0.4">
      <c r="A329" s="46"/>
      <c r="B329" s="46"/>
      <c r="C329" s="46"/>
      <c r="D329" s="46"/>
      <c r="E329" s="46"/>
      <c r="F329" s="46"/>
      <c r="G329" s="46"/>
      <c r="H329" s="46"/>
      <c r="I329" s="46"/>
      <c r="J329" s="46"/>
      <c r="K329" s="46"/>
      <c r="L329" s="46"/>
      <c r="M329" s="46"/>
      <c r="N329" s="46"/>
      <c r="O329" s="46"/>
      <c r="P329" s="46"/>
      <c r="Q329" s="46"/>
      <c r="R329" s="46"/>
      <c r="S329" s="46"/>
      <c r="T329" s="46"/>
      <c r="U329" s="46" t="str">
        <f t="shared" si="5"/>
        <v/>
      </c>
      <c r="V329" s="46"/>
      <c r="W329" s="46"/>
    </row>
    <row r="330" spans="1:23" x14ac:dyDescent="0.4">
      <c r="A330" s="46"/>
      <c r="B330" s="46"/>
      <c r="C330" s="46"/>
      <c r="D330" s="46"/>
      <c r="E330" s="46"/>
      <c r="F330" s="46"/>
      <c r="G330" s="46"/>
      <c r="H330" s="46"/>
      <c r="I330" s="46"/>
      <c r="J330" s="46"/>
      <c r="K330" s="46"/>
      <c r="L330" s="46"/>
      <c r="M330" s="46"/>
      <c r="N330" s="46"/>
      <c r="O330" s="46"/>
      <c r="P330" s="46"/>
      <c r="Q330" s="46"/>
      <c r="R330" s="46"/>
      <c r="S330" s="46"/>
      <c r="T330" s="46"/>
      <c r="U330" s="46" t="str">
        <f t="shared" si="5"/>
        <v/>
      </c>
      <c r="V330" s="46"/>
      <c r="W330" s="46"/>
    </row>
    <row r="331" spans="1:23" x14ac:dyDescent="0.4">
      <c r="A331" s="46"/>
      <c r="B331" s="46"/>
      <c r="C331" s="46"/>
      <c r="D331" s="46"/>
      <c r="E331" s="46"/>
      <c r="F331" s="46"/>
      <c r="G331" s="46"/>
      <c r="H331" s="46"/>
      <c r="I331" s="46"/>
      <c r="J331" s="46"/>
      <c r="K331" s="46"/>
      <c r="L331" s="46"/>
      <c r="M331" s="46"/>
      <c r="N331" s="46"/>
      <c r="O331" s="46"/>
      <c r="P331" s="46"/>
      <c r="Q331" s="46"/>
      <c r="R331" s="46"/>
      <c r="S331" s="46"/>
      <c r="T331" s="46"/>
      <c r="U331" s="46" t="str">
        <f t="shared" si="5"/>
        <v/>
      </c>
      <c r="V331" s="46"/>
      <c r="W331" s="46"/>
    </row>
    <row r="332" spans="1:23" x14ac:dyDescent="0.4">
      <c r="A332" s="46"/>
      <c r="B332" s="46"/>
      <c r="C332" s="46"/>
      <c r="D332" s="46"/>
      <c r="E332" s="46"/>
      <c r="F332" s="46"/>
      <c r="G332" s="46"/>
      <c r="H332" s="46"/>
      <c r="I332" s="46"/>
      <c r="J332" s="46"/>
      <c r="K332" s="46"/>
      <c r="L332" s="46"/>
      <c r="M332" s="46"/>
      <c r="N332" s="46"/>
      <c r="O332" s="46"/>
      <c r="P332" s="46"/>
      <c r="Q332" s="46"/>
      <c r="R332" s="46"/>
      <c r="S332" s="46"/>
      <c r="T332" s="46"/>
      <c r="U332" s="46" t="str">
        <f t="shared" si="5"/>
        <v/>
      </c>
      <c r="V332" s="46"/>
      <c r="W332" s="46"/>
    </row>
    <row r="333" spans="1:23" x14ac:dyDescent="0.4">
      <c r="A333" s="46"/>
      <c r="B333" s="46"/>
      <c r="C333" s="46"/>
      <c r="D333" s="46"/>
      <c r="E333" s="46"/>
      <c r="F333" s="46"/>
      <c r="G333" s="46"/>
      <c r="H333" s="46"/>
      <c r="I333" s="46"/>
      <c r="J333" s="46"/>
      <c r="K333" s="46"/>
      <c r="L333" s="46"/>
      <c r="M333" s="46"/>
      <c r="N333" s="46"/>
      <c r="O333" s="46"/>
      <c r="P333" s="46"/>
      <c r="Q333" s="46"/>
      <c r="R333" s="46"/>
      <c r="S333" s="46"/>
      <c r="T333" s="46"/>
      <c r="U333" s="46" t="str">
        <f t="shared" si="5"/>
        <v/>
      </c>
      <c r="V333" s="46"/>
      <c r="W333" s="46"/>
    </row>
    <row r="334" spans="1:23" x14ac:dyDescent="0.4">
      <c r="A334" s="46"/>
      <c r="B334" s="46"/>
      <c r="C334" s="46"/>
      <c r="D334" s="46"/>
      <c r="E334" s="46"/>
      <c r="F334" s="46"/>
      <c r="G334" s="46"/>
      <c r="H334" s="46"/>
      <c r="I334" s="46"/>
      <c r="J334" s="46"/>
      <c r="K334" s="46"/>
      <c r="L334" s="46"/>
      <c r="M334" s="46"/>
      <c r="N334" s="46"/>
      <c r="O334" s="46"/>
      <c r="P334" s="46"/>
      <c r="Q334" s="46"/>
      <c r="R334" s="46"/>
      <c r="S334" s="46"/>
      <c r="T334" s="46"/>
      <c r="U334" s="46" t="str">
        <f t="shared" si="5"/>
        <v/>
      </c>
      <c r="V334" s="46"/>
      <c r="W334" s="46"/>
    </row>
    <row r="335" spans="1:23" x14ac:dyDescent="0.4">
      <c r="A335" s="46"/>
      <c r="B335" s="46"/>
      <c r="C335" s="46"/>
      <c r="D335" s="46"/>
      <c r="E335" s="46"/>
      <c r="F335" s="46"/>
      <c r="G335" s="46"/>
      <c r="H335" s="46"/>
      <c r="I335" s="46"/>
      <c r="J335" s="46"/>
      <c r="K335" s="46"/>
      <c r="L335" s="46"/>
      <c r="M335" s="46"/>
      <c r="N335" s="46"/>
      <c r="O335" s="46"/>
      <c r="P335" s="46"/>
      <c r="Q335" s="46"/>
      <c r="R335" s="46"/>
      <c r="S335" s="46"/>
      <c r="T335" s="46"/>
      <c r="U335" s="46" t="str">
        <f t="shared" si="5"/>
        <v/>
      </c>
      <c r="V335" s="46"/>
      <c r="W335" s="46"/>
    </row>
    <row r="336" spans="1:23" x14ac:dyDescent="0.4">
      <c r="A336" s="46"/>
      <c r="B336" s="46"/>
      <c r="C336" s="46"/>
      <c r="D336" s="46"/>
      <c r="E336" s="46"/>
      <c r="F336" s="46"/>
      <c r="G336" s="46"/>
      <c r="H336" s="46"/>
      <c r="I336" s="46"/>
      <c r="J336" s="46"/>
      <c r="K336" s="46"/>
      <c r="L336" s="46"/>
      <c r="M336" s="46"/>
      <c r="N336" s="46"/>
      <c r="O336" s="46"/>
      <c r="P336" s="46"/>
      <c r="Q336" s="46"/>
      <c r="R336" s="46"/>
      <c r="S336" s="46"/>
      <c r="T336" s="46"/>
      <c r="U336" s="46" t="str">
        <f t="shared" si="5"/>
        <v/>
      </c>
      <c r="V336" s="46"/>
      <c r="W336" s="46"/>
    </row>
    <row r="337" spans="1:23" x14ac:dyDescent="0.4">
      <c r="A337" s="46"/>
      <c r="B337" s="46"/>
      <c r="C337" s="46"/>
      <c r="D337" s="46"/>
      <c r="E337" s="46"/>
      <c r="F337" s="46"/>
      <c r="G337" s="46"/>
      <c r="H337" s="46"/>
      <c r="I337" s="46"/>
      <c r="J337" s="46"/>
      <c r="K337" s="46"/>
      <c r="L337" s="46"/>
      <c r="M337" s="46"/>
      <c r="N337" s="46"/>
      <c r="O337" s="46"/>
      <c r="P337" s="46"/>
      <c r="Q337" s="46"/>
      <c r="R337" s="46"/>
      <c r="S337" s="46"/>
      <c r="T337" s="46"/>
      <c r="U337" s="46" t="str">
        <f t="shared" si="5"/>
        <v/>
      </c>
      <c r="V337" s="46"/>
      <c r="W337" s="46"/>
    </row>
    <row r="338" spans="1:23" x14ac:dyDescent="0.4">
      <c r="A338" s="46"/>
      <c r="B338" s="46"/>
      <c r="C338" s="46"/>
      <c r="D338" s="46"/>
      <c r="E338" s="46"/>
      <c r="F338" s="46"/>
      <c r="G338" s="46"/>
      <c r="H338" s="46"/>
      <c r="I338" s="46"/>
      <c r="J338" s="46"/>
      <c r="K338" s="46"/>
      <c r="L338" s="46"/>
      <c r="M338" s="46"/>
      <c r="N338" s="46"/>
      <c r="O338" s="46"/>
      <c r="P338" s="46"/>
      <c r="Q338" s="46"/>
      <c r="R338" s="46"/>
      <c r="S338" s="46"/>
      <c r="T338" s="46"/>
      <c r="U338" s="46" t="str">
        <f t="shared" si="5"/>
        <v/>
      </c>
      <c r="V338" s="46"/>
      <c r="W338" s="46"/>
    </row>
    <row r="339" spans="1:23" x14ac:dyDescent="0.4">
      <c r="A339" s="46"/>
      <c r="B339" s="46"/>
      <c r="C339" s="46"/>
      <c r="D339" s="46"/>
      <c r="E339" s="46"/>
      <c r="F339" s="46"/>
      <c r="G339" s="46"/>
      <c r="H339" s="46"/>
      <c r="I339" s="46"/>
      <c r="J339" s="46"/>
      <c r="K339" s="46"/>
      <c r="L339" s="46"/>
      <c r="M339" s="46"/>
      <c r="N339" s="46"/>
      <c r="O339" s="46"/>
      <c r="P339" s="46"/>
      <c r="Q339" s="46"/>
      <c r="R339" s="46"/>
      <c r="S339" s="46"/>
      <c r="T339" s="46"/>
      <c r="U339" s="46" t="str">
        <f t="shared" si="5"/>
        <v/>
      </c>
      <c r="V339" s="46"/>
      <c r="W339" s="46"/>
    </row>
    <row r="340" spans="1:23" x14ac:dyDescent="0.4">
      <c r="A340" s="46"/>
      <c r="B340" s="46"/>
      <c r="C340" s="46"/>
      <c r="D340" s="46"/>
      <c r="E340" s="46"/>
      <c r="F340" s="46"/>
      <c r="G340" s="46"/>
      <c r="H340" s="46"/>
      <c r="I340" s="46"/>
      <c r="J340" s="46"/>
      <c r="K340" s="46"/>
      <c r="L340" s="46"/>
      <c r="M340" s="46"/>
      <c r="N340" s="46"/>
      <c r="O340" s="46"/>
      <c r="P340" s="46"/>
      <c r="Q340" s="46"/>
      <c r="R340" s="46"/>
      <c r="S340" s="46"/>
      <c r="T340" s="46"/>
      <c r="U340" s="46" t="str">
        <f t="shared" si="5"/>
        <v/>
      </c>
      <c r="V340" s="46"/>
      <c r="W340" s="46"/>
    </row>
    <row r="341" spans="1:23" x14ac:dyDescent="0.4">
      <c r="A341" s="46"/>
      <c r="B341" s="46"/>
      <c r="C341" s="46"/>
      <c r="D341" s="46"/>
      <c r="E341" s="46"/>
      <c r="F341" s="46"/>
      <c r="G341" s="46"/>
      <c r="H341" s="46"/>
      <c r="I341" s="46"/>
      <c r="J341" s="46"/>
      <c r="K341" s="46"/>
      <c r="L341" s="46"/>
      <c r="M341" s="46"/>
      <c r="N341" s="46"/>
      <c r="O341" s="46"/>
      <c r="P341" s="46"/>
      <c r="Q341" s="46"/>
      <c r="R341" s="46"/>
      <c r="S341" s="46"/>
      <c r="T341" s="46"/>
      <c r="U341" s="46" t="str">
        <f t="shared" si="5"/>
        <v/>
      </c>
      <c r="V341" s="46"/>
      <c r="W341" s="46"/>
    </row>
    <row r="342" spans="1:23" x14ac:dyDescent="0.4">
      <c r="A342" s="46"/>
      <c r="B342" s="46"/>
      <c r="C342" s="46"/>
      <c r="D342" s="46"/>
      <c r="E342" s="46"/>
      <c r="F342" s="46"/>
      <c r="G342" s="46"/>
      <c r="H342" s="46"/>
      <c r="I342" s="46"/>
      <c r="J342" s="46"/>
      <c r="K342" s="46"/>
      <c r="L342" s="46"/>
      <c r="M342" s="46"/>
      <c r="N342" s="46"/>
      <c r="O342" s="46"/>
      <c r="P342" s="46"/>
      <c r="Q342" s="46"/>
      <c r="R342" s="46"/>
      <c r="S342" s="46"/>
      <c r="T342" s="46"/>
      <c r="U342" s="46" t="str">
        <f t="shared" si="5"/>
        <v/>
      </c>
      <c r="V342" s="46"/>
      <c r="W342" s="46"/>
    </row>
    <row r="343" spans="1:23" x14ac:dyDescent="0.4">
      <c r="A343" s="46"/>
      <c r="B343" s="46"/>
      <c r="C343" s="46"/>
      <c r="D343" s="46"/>
      <c r="E343" s="46"/>
      <c r="F343" s="46"/>
      <c r="G343" s="46"/>
      <c r="H343" s="46"/>
      <c r="I343" s="46"/>
      <c r="J343" s="46"/>
      <c r="K343" s="46"/>
      <c r="L343" s="46"/>
      <c r="M343" s="46"/>
      <c r="N343" s="46"/>
      <c r="O343" s="46"/>
      <c r="P343" s="46"/>
      <c r="Q343" s="46"/>
      <c r="R343" s="46"/>
      <c r="S343" s="46"/>
      <c r="T343" s="46"/>
      <c r="U343" s="46" t="str">
        <f t="shared" si="5"/>
        <v/>
      </c>
      <c r="V343" s="46"/>
      <c r="W343" s="46"/>
    </row>
    <row r="344" spans="1:23" x14ac:dyDescent="0.4">
      <c r="A344" s="46"/>
      <c r="B344" s="46"/>
      <c r="C344" s="46"/>
      <c r="D344" s="46"/>
      <c r="E344" s="46"/>
      <c r="F344" s="46"/>
      <c r="G344" s="46"/>
      <c r="H344" s="46"/>
      <c r="I344" s="46"/>
      <c r="J344" s="46"/>
      <c r="K344" s="46"/>
      <c r="L344" s="46"/>
      <c r="M344" s="46"/>
      <c r="N344" s="46"/>
      <c r="O344" s="46"/>
      <c r="P344" s="46"/>
      <c r="Q344" s="46"/>
      <c r="R344" s="46"/>
      <c r="S344" s="46"/>
      <c r="T344" s="46"/>
      <c r="U344" s="46" t="str">
        <f t="shared" si="5"/>
        <v/>
      </c>
      <c r="V344" s="46"/>
      <c r="W344" s="46"/>
    </row>
    <row r="345" spans="1:23" x14ac:dyDescent="0.4">
      <c r="A345" s="46"/>
      <c r="B345" s="46"/>
      <c r="C345" s="46"/>
      <c r="D345" s="46"/>
      <c r="E345" s="46"/>
      <c r="F345" s="46"/>
      <c r="G345" s="46"/>
      <c r="H345" s="46"/>
      <c r="I345" s="46"/>
      <c r="J345" s="46"/>
      <c r="K345" s="46"/>
      <c r="L345" s="46"/>
      <c r="M345" s="46"/>
      <c r="N345" s="46"/>
      <c r="O345" s="46"/>
      <c r="P345" s="46"/>
      <c r="Q345" s="46"/>
      <c r="R345" s="46"/>
      <c r="S345" s="46"/>
      <c r="T345" s="46"/>
      <c r="U345" s="46" t="str">
        <f t="shared" si="5"/>
        <v/>
      </c>
      <c r="V345" s="46"/>
      <c r="W345" s="46"/>
    </row>
    <row r="346" spans="1:23" x14ac:dyDescent="0.4">
      <c r="A346" s="46"/>
      <c r="B346" s="46"/>
      <c r="C346" s="46"/>
      <c r="D346" s="46"/>
      <c r="E346" s="46"/>
      <c r="F346" s="46"/>
      <c r="G346" s="46"/>
      <c r="H346" s="46"/>
      <c r="I346" s="46"/>
      <c r="J346" s="46"/>
      <c r="K346" s="46"/>
      <c r="L346" s="46"/>
      <c r="M346" s="46"/>
      <c r="N346" s="46"/>
      <c r="O346" s="46"/>
      <c r="P346" s="46"/>
      <c r="Q346" s="46"/>
      <c r="R346" s="46"/>
      <c r="S346" s="46"/>
      <c r="T346" s="46"/>
      <c r="U346" s="46" t="str">
        <f t="shared" si="5"/>
        <v/>
      </c>
      <c r="V346" s="46"/>
      <c r="W346" s="46"/>
    </row>
    <row r="347" spans="1:23" x14ac:dyDescent="0.4">
      <c r="A347" s="46"/>
      <c r="B347" s="46"/>
      <c r="C347" s="46"/>
      <c r="D347" s="46"/>
      <c r="E347" s="46"/>
      <c r="F347" s="46"/>
      <c r="G347" s="46"/>
      <c r="H347" s="46"/>
      <c r="I347" s="46"/>
      <c r="J347" s="46"/>
      <c r="K347" s="46"/>
      <c r="L347" s="46"/>
      <c r="M347" s="46"/>
      <c r="N347" s="46"/>
      <c r="O347" s="46"/>
      <c r="P347" s="46"/>
      <c r="Q347" s="46"/>
      <c r="R347" s="46"/>
      <c r="S347" s="46"/>
      <c r="T347" s="46"/>
      <c r="U347" s="46" t="str">
        <f t="shared" si="5"/>
        <v/>
      </c>
      <c r="V347" s="46"/>
      <c r="W347" s="46"/>
    </row>
    <row r="348" spans="1:23" x14ac:dyDescent="0.4">
      <c r="A348" s="46"/>
      <c r="B348" s="46"/>
      <c r="C348" s="46"/>
      <c r="D348" s="46"/>
      <c r="E348" s="46"/>
      <c r="F348" s="46"/>
      <c r="G348" s="46"/>
      <c r="H348" s="46"/>
      <c r="I348" s="46"/>
      <c r="J348" s="46"/>
      <c r="K348" s="46"/>
      <c r="L348" s="46"/>
      <c r="M348" s="46"/>
      <c r="N348" s="46"/>
      <c r="O348" s="46"/>
      <c r="P348" s="46"/>
      <c r="Q348" s="46"/>
      <c r="R348" s="46"/>
      <c r="S348" s="46"/>
      <c r="T348" s="46"/>
      <c r="U348" s="46" t="str">
        <f t="shared" si="5"/>
        <v/>
      </c>
      <c r="V348" s="46"/>
      <c r="W348" s="46"/>
    </row>
    <row r="349" spans="1:23" x14ac:dyDescent="0.4">
      <c r="A349" s="46"/>
      <c r="B349" s="46"/>
      <c r="C349" s="46"/>
      <c r="D349" s="46"/>
      <c r="E349" s="46"/>
      <c r="F349" s="46"/>
      <c r="G349" s="46"/>
      <c r="H349" s="46"/>
      <c r="I349" s="46"/>
      <c r="J349" s="46"/>
      <c r="K349" s="46"/>
      <c r="L349" s="46"/>
      <c r="M349" s="46"/>
      <c r="N349" s="46"/>
      <c r="O349" s="46"/>
      <c r="P349" s="46"/>
      <c r="Q349" s="46"/>
      <c r="R349" s="46"/>
      <c r="S349" s="46"/>
      <c r="T349" s="46"/>
      <c r="U349" s="46" t="str">
        <f t="shared" si="5"/>
        <v/>
      </c>
      <c r="V349" s="46"/>
      <c r="W349" s="46"/>
    </row>
    <row r="350" spans="1:23" x14ac:dyDescent="0.4">
      <c r="A350" s="46"/>
      <c r="B350" s="46"/>
      <c r="C350" s="46"/>
      <c r="D350" s="46"/>
      <c r="E350" s="46"/>
      <c r="F350" s="46"/>
      <c r="G350" s="46"/>
      <c r="H350" s="46"/>
      <c r="I350" s="46"/>
      <c r="J350" s="46"/>
      <c r="K350" s="46"/>
      <c r="L350" s="46"/>
      <c r="M350" s="46"/>
      <c r="N350" s="46"/>
      <c r="O350" s="46"/>
      <c r="P350" s="46"/>
      <c r="Q350" s="46"/>
      <c r="R350" s="46"/>
      <c r="S350" s="46"/>
      <c r="T350" s="46"/>
      <c r="U350" s="46" t="str">
        <f t="shared" si="5"/>
        <v/>
      </c>
      <c r="V350" s="46"/>
      <c r="W350" s="46"/>
    </row>
    <row r="351" spans="1:23" x14ac:dyDescent="0.4">
      <c r="A351" s="46"/>
      <c r="B351" s="46"/>
      <c r="C351" s="46"/>
      <c r="D351" s="46"/>
      <c r="E351" s="46"/>
      <c r="F351" s="46"/>
      <c r="G351" s="46"/>
      <c r="H351" s="46"/>
      <c r="I351" s="46"/>
      <c r="J351" s="46"/>
      <c r="K351" s="46"/>
      <c r="L351" s="46"/>
      <c r="M351" s="46"/>
      <c r="N351" s="46"/>
      <c r="O351" s="46"/>
      <c r="P351" s="46"/>
      <c r="Q351" s="46"/>
      <c r="R351" s="46"/>
      <c r="S351" s="46"/>
      <c r="T351" s="46"/>
      <c r="U351" s="46" t="str">
        <f t="shared" si="5"/>
        <v/>
      </c>
      <c r="V351" s="46"/>
      <c r="W351" s="46"/>
    </row>
    <row r="352" spans="1:23" x14ac:dyDescent="0.4">
      <c r="A352" s="46"/>
      <c r="B352" s="46"/>
      <c r="C352" s="46"/>
      <c r="D352" s="46"/>
      <c r="E352" s="46"/>
      <c r="F352" s="46"/>
      <c r="G352" s="46"/>
      <c r="H352" s="46"/>
      <c r="I352" s="46"/>
      <c r="J352" s="46"/>
      <c r="K352" s="46"/>
      <c r="L352" s="46"/>
      <c r="M352" s="46"/>
      <c r="N352" s="46"/>
      <c r="O352" s="46"/>
      <c r="P352" s="46"/>
      <c r="Q352" s="46"/>
      <c r="R352" s="46"/>
      <c r="S352" s="46"/>
      <c r="T352" s="46"/>
      <c r="U352" s="46" t="str">
        <f t="shared" si="5"/>
        <v/>
      </c>
      <c r="V352" s="46"/>
      <c r="W352" s="46"/>
    </row>
    <row r="353" spans="1:23" x14ac:dyDescent="0.4">
      <c r="A353" s="46"/>
      <c r="B353" s="46"/>
      <c r="C353" s="46"/>
      <c r="D353" s="46"/>
      <c r="E353" s="46"/>
      <c r="F353" s="46"/>
      <c r="G353" s="46"/>
      <c r="H353" s="46"/>
      <c r="I353" s="46"/>
      <c r="J353" s="46"/>
      <c r="K353" s="46"/>
      <c r="L353" s="46"/>
      <c r="M353" s="46"/>
      <c r="N353" s="46"/>
      <c r="O353" s="46"/>
      <c r="P353" s="46"/>
      <c r="Q353" s="46"/>
      <c r="R353" s="46"/>
      <c r="S353" s="46"/>
      <c r="T353" s="46"/>
      <c r="U353" s="46" t="str">
        <f t="shared" si="5"/>
        <v/>
      </c>
      <c r="V353" s="46"/>
      <c r="W353" s="46"/>
    </row>
    <row r="354" spans="1:23" x14ac:dyDescent="0.4">
      <c r="A354" s="46"/>
      <c r="B354" s="46"/>
      <c r="C354" s="46"/>
      <c r="D354" s="46"/>
      <c r="E354" s="46"/>
      <c r="F354" s="46"/>
      <c r="G354" s="46"/>
      <c r="H354" s="46"/>
      <c r="I354" s="46"/>
      <c r="J354" s="46"/>
      <c r="K354" s="46"/>
      <c r="L354" s="46"/>
      <c r="M354" s="46"/>
      <c r="N354" s="46"/>
      <c r="O354" s="46"/>
      <c r="P354" s="46"/>
      <c r="Q354" s="46"/>
      <c r="R354" s="46"/>
      <c r="S354" s="46"/>
      <c r="T354" s="46"/>
      <c r="U354" s="46" t="str">
        <f t="shared" si="5"/>
        <v/>
      </c>
      <c r="V354" s="46"/>
      <c r="W354" s="46"/>
    </row>
    <row r="355" spans="1:23" x14ac:dyDescent="0.4">
      <c r="A355" s="46"/>
      <c r="B355" s="46"/>
      <c r="C355" s="46"/>
      <c r="D355" s="46"/>
      <c r="E355" s="46"/>
      <c r="F355" s="46"/>
      <c r="G355" s="46"/>
      <c r="H355" s="46"/>
      <c r="I355" s="46"/>
      <c r="J355" s="46"/>
      <c r="K355" s="46"/>
      <c r="L355" s="46"/>
      <c r="M355" s="46"/>
      <c r="N355" s="46"/>
      <c r="O355" s="46"/>
      <c r="P355" s="46"/>
      <c r="Q355" s="46"/>
      <c r="R355" s="46"/>
      <c r="S355" s="46"/>
      <c r="T355" s="46"/>
      <c r="U355" s="46" t="str">
        <f t="shared" si="5"/>
        <v/>
      </c>
      <c r="V355" s="46"/>
      <c r="W355" s="46"/>
    </row>
    <row r="356" spans="1:23" x14ac:dyDescent="0.4">
      <c r="A356" s="46"/>
      <c r="B356" s="46"/>
      <c r="C356" s="46"/>
      <c r="D356" s="46"/>
      <c r="E356" s="46"/>
      <c r="F356" s="46"/>
      <c r="G356" s="46"/>
      <c r="H356" s="46"/>
      <c r="I356" s="46"/>
      <c r="J356" s="46"/>
      <c r="K356" s="46"/>
      <c r="L356" s="46"/>
      <c r="M356" s="46"/>
      <c r="N356" s="46"/>
      <c r="O356" s="46"/>
      <c r="P356" s="46"/>
      <c r="Q356" s="46"/>
      <c r="R356" s="46"/>
      <c r="S356" s="46"/>
      <c r="T356" s="46"/>
      <c r="U356" s="46" t="str">
        <f t="shared" si="5"/>
        <v/>
      </c>
      <c r="V356" s="46"/>
      <c r="W356" s="46"/>
    </row>
    <row r="357" spans="1:23" x14ac:dyDescent="0.4">
      <c r="A357" s="46"/>
      <c r="B357" s="46"/>
      <c r="C357" s="46"/>
      <c r="D357" s="46"/>
      <c r="E357" s="46"/>
      <c r="F357" s="46"/>
      <c r="G357" s="46"/>
      <c r="H357" s="46"/>
      <c r="I357" s="46"/>
      <c r="J357" s="46"/>
      <c r="K357" s="46"/>
      <c r="L357" s="46"/>
      <c r="M357" s="46"/>
      <c r="N357" s="46"/>
      <c r="O357" s="46"/>
      <c r="P357" s="46"/>
      <c r="Q357" s="46"/>
      <c r="R357" s="46"/>
      <c r="S357" s="46"/>
      <c r="T357" s="46"/>
      <c r="U357" s="46" t="str">
        <f t="shared" si="5"/>
        <v/>
      </c>
      <c r="V357" s="46"/>
      <c r="W357" s="46"/>
    </row>
    <row r="358" spans="1:23" x14ac:dyDescent="0.4">
      <c r="A358" s="46"/>
      <c r="B358" s="46"/>
      <c r="C358" s="46"/>
      <c r="D358" s="46"/>
      <c r="E358" s="46"/>
      <c r="F358" s="46"/>
      <c r="G358" s="46"/>
      <c r="H358" s="46"/>
      <c r="I358" s="46"/>
      <c r="J358" s="46"/>
      <c r="K358" s="46"/>
      <c r="L358" s="46"/>
      <c r="M358" s="46"/>
      <c r="N358" s="46"/>
      <c r="O358" s="46"/>
      <c r="P358" s="46"/>
      <c r="Q358" s="46"/>
      <c r="R358" s="46"/>
      <c r="S358" s="46"/>
      <c r="T358" s="46"/>
      <c r="U358" s="46" t="str">
        <f t="shared" si="5"/>
        <v/>
      </c>
      <c r="V358" s="46"/>
      <c r="W358" s="46"/>
    </row>
    <row r="359" spans="1:23" x14ac:dyDescent="0.4">
      <c r="A359" s="46"/>
      <c r="B359" s="46"/>
      <c r="C359" s="46"/>
      <c r="D359" s="46"/>
      <c r="E359" s="46"/>
      <c r="F359" s="46"/>
      <c r="G359" s="46"/>
      <c r="H359" s="46"/>
      <c r="I359" s="46"/>
      <c r="J359" s="46"/>
      <c r="K359" s="46"/>
      <c r="L359" s="46"/>
      <c r="M359" s="46"/>
      <c r="N359" s="46"/>
      <c r="O359" s="46"/>
      <c r="P359" s="46"/>
      <c r="Q359" s="46"/>
      <c r="R359" s="46"/>
      <c r="S359" s="46"/>
      <c r="T359" s="46"/>
      <c r="U359" s="46" t="str">
        <f t="shared" si="5"/>
        <v/>
      </c>
      <c r="V359" s="46"/>
      <c r="W359" s="46"/>
    </row>
    <row r="360" spans="1:23" x14ac:dyDescent="0.4">
      <c r="A360" s="46"/>
      <c r="B360" s="46"/>
      <c r="C360" s="46"/>
      <c r="D360" s="46"/>
      <c r="E360" s="46"/>
      <c r="F360" s="46"/>
      <c r="G360" s="46"/>
      <c r="H360" s="46"/>
      <c r="I360" s="46"/>
      <c r="J360" s="46"/>
      <c r="K360" s="46"/>
      <c r="L360" s="46"/>
      <c r="M360" s="46"/>
      <c r="N360" s="46"/>
      <c r="O360" s="46"/>
      <c r="P360" s="46"/>
      <c r="Q360" s="46"/>
      <c r="R360" s="46"/>
      <c r="S360" s="46"/>
      <c r="T360" s="46"/>
      <c r="U360" s="46" t="str">
        <f t="shared" si="5"/>
        <v/>
      </c>
      <c r="V360" s="46"/>
      <c r="W360" s="46"/>
    </row>
    <row r="361" spans="1:23" x14ac:dyDescent="0.4">
      <c r="A361" s="46"/>
      <c r="B361" s="46"/>
      <c r="C361" s="46"/>
      <c r="D361" s="46"/>
      <c r="E361" s="46"/>
      <c r="F361" s="46"/>
      <c r="G361" s="46"/>
      <c r="H361" s="46"/>
      <c r="I361" s="46"/>
      <c r="J361" s="46"/>
      <c r="K361" s="46"/>
      <c r="L361" s="46"/>
      <c r="M361" s="46"/>
      <c r="N361" s="46"/>
      <c r="O361" s="46"/>
      <c r="P361" s="46"/>
      <c r="Q361" s="46"/>
      <c r="R361" s="46"/>
      <c r="S361" s="46"/>
      <c r="T361" s="46"/>
      <c r="U361" s="46" t="str">
        <f t="shared" si="5"/>
        <v/>
      </c>
      <c r="V361" s="46"/>
      <c r="W361" s="46"/>
    </row>
    <row r="362" spans="1:23" x14ac:dyDescent="0.4">
      <c r="A362" s="46"/>
      <c r="B362" s="46"/>
      <c r="C362" s="46"/>
      <c r="D362" s="46"/>
      <c r="E362" s="46"/>
      <c r="F362" s="46"/>
      <c r="G362" s="46"/>
      <c r="H362" s="46"/>
      <c r="I362" s="46"/>
      <c r="J362" s="46"/>
      <c r="K362" s="46"/>
      <c r="L362" s="46"/>
      <c r="M362" s="46"/>
      <c r="N362" s="46"/>
      <c r="O362" s="46"/>
      <c r="P362" s="46"/>
      <c r="Q362" s="46"/>
      <c r="R362" s="46"/>
      <c r="S362" s="46"/>
      <c r="T362" s="46"/>
      <c r="U362" s="46" t="str">
        <f t="shared" si="5"/>
        <v/>
      </c>
      <c r="V362" s="46"/>
      <c r="W362" s="46"/>
    </row>
    <row r="363" spans="1:23" x14ac:dyDescent="0.4">
      <c r="A363" s="46"/>
      <c r="B363" s="46"/>
      <c r="C363" s="46"/>
      <c r="D363" s="46"/>
      <c r="E363" s="46"/>
      <c r="F363" s="46"/>
      <c r="G363" s="46"/>
      <c r="H363" s="46"/>
      <c r="I363" s="46"/>
      <c r="J363" s="46"/>
      <c r="K363" s="46"/>
      <c r="L363" s="46"/>
      <c r="M363" s="46"/>
      <c r="N363" s="46"/>
      <c r="O363" s="46"/>
      <c r="P363" s="46"/>
      <c r="Q363" s="46"/>
      <c r="R363" s="46"/>
      <c r="S363" s="46"/>
      <c r="T363" s="46"/>
      <c r="U363" s="46" t="str">
        <f t="shared" si="5"/>
        <v/>
      </c>
      <c r="V363" s="46"/>
      <c r="W363" s="46"/>
    </row>
    <row r="364" spans="1:23" x14ac:dyDescent="0.4">
      <c r="A364" s="46"/>
      <c r="B364" s="46"/>
      <c r="C364" s="46"/>
      <c r="D364" s="46"/>
      <c r="E364" s="46"/>
      <c r="F364" s="46"/>
      <c r="G364" s="46"/>
      <c r="H364" s="46"/>
      <c r="I364" s="46"/>
      <c r="J364" s="46"/>
      <c r="K364" s="46"/>
      <c r="L364" s="46"/>
      <c r="M364" s="46"/>
      <c r="N364" s="46"/>
      <c r="O364" s="46"/>
      <c r="P364" s="46"/>
      <c r="Q364" s="46"/>
      <c r="R364" s="46"/>
      <c r="S364" s="46"/>
      <c r="T364" s="46"/>
      <c r="U364" s="46" t="str">
        <f t="shared" si="5"/>
        <v/>
      </c>
      <c r="V364" s="46"/>
      <c r="W364" s="46"/>
    </row>
    <row r="365" spans="1:23" x14ac:dyDescent="0.4">
      <c r="A365" s="46"/>
      <c r="B365" s="46"/>
      <c r="C365" s="46"/>
      <c r="D365" s="46"/>
      <c r="E365" s="46"/>
      <c r="F365" s="46"/>
      <c r="G365" s="46"/>
      <c r="H365" s="46"/>
      <c r="I365" s="46"/>
      <c r="J365" s="46"/>
      <c r="K365" s="46"/>
      <c r="L365" s="46"/>
      <c r="M365" s="46"/>
      <c r="N365" s="46"/>
      <c r="O365" s="46"/>
      <c r="P365" s="46"/>
      <c r="Q365" s="46"/>
      <c r="R365" s="46"/>
      <c r="S365" s="46"/>
      <c r="T365" s="46"/>
      <c r="U365" s="46" t="str">
        <f t="shared" si="5"/>
        <v/>
      </c>
      <c r="V365" s="46"/>
      <c r="W365" s="46"/>
    </row>
    <row r="366" spans="1:23" x14ac:dyDescent="0.4">
      <c r="A366" s="46"/>
      <c r="B366" s="46"/>
      <c r="C366" s="46"/>
      <c r="D366" s="46"/>
      <c r="E366" s="46"/>
      <c r="F366" s="46"/>
      <c r="G366" s="46"/>
      <c r="H366" s="46"/>
      <c r="I366" s="46"/>
      <c r="J366" s="46"/>
      <c r="K366" s="46"/>
      <c r="L366" s="46"/>
      <c r="M366" s="46"/>
      <c r="N366" s="46"/>
      <c r="O366" s="46"/>
      <c r="P366" s="46"/>
      <c r="Q366" s="46"/>
      <c r="R366" s="46"/>
      <c r="S366" s="46"/>
      <c r="T366" s="46"/>
      <c r="U366" s="46" t="str">
        <f t="shared" si="5"/>
        <v/>
      </c>
      <c r="V366" s="46"/>
      <c r="W366" s="46"/>
    </row>
    <row r="367" spans="1:23" x14ac:dyDescent="0.4">
      <c r="A367" s="46"/>
      <c r="B367" s="46"/>
      <c r="C367" s="46"/>
      <c r="D367" s="46"/>
      <c r="E367" s="46"/>
      <c r="F367" s="46"/>
      <c r="G367" s="46"/>
      <c r="H367" s="46"/>
      <c r="I367" s="46"/>
      <c r="J367" s="46"/>
      <c r="K367" s="46"/>
      <c r="L367" s="46"/>
      <c r="M367" s="46"/>
      <c r="N367" s="46"/>
      <c r="O367" s="46"/>
      <c r="P367" s="46"/>
      <c r="Q367" s="46"/>
      <c r="R367" s="46"/>
      <c r="S367" s="46"/>
      <c r="T367" s="46"/>
      <c r="U367" s="46" t="str">
        <f t="shared" si="5"/>
        <v/>
      </c>
      <c r="V367" s="46"/>
      <c r="W367" s="46"/>
    </row>
    <row r="368" spans="1:23" x14ac:dyDescent="0.4">
      <c r="A368" s="46"/>
      <c r="B368" s="46"/>
      <c r="C368" s="46"/>
      <c r="D368" s="46"/>
      <c r="E368" s="46"/>
      <c r="F368" s="46"/>
      <c r="G368" s="46"/>
      <c r="H368" s="46"/>
      <c r="I368" s="46"/>
      <c r="J368" s="46"/>
      <c r="K368" s="46"/>
      <c r="L368" s="46"/>
      <c r="M368" s="46"/>
      <c r="N368" s="46"/>
      <c r="O368" s="46"/>
      <c r="P368" s="46"/>
      <c r="Q368" s="46"/>
      <c r="R368" s="46"/>
      <c r="S368" s="46"/>
      <c r="T368" s="46"/>
      <c r="U368" s="46" t="str">
        <f t="shared" si="5"/>
        <v/>
      </c>
      <c r="V368" s="46"/>
      <c r="W368" s="46"/>
    </row>
    <row r="369" spans="1:23" x14ac:dyDescent="0.4">
      <c r="A369" s="46"/>
      <c r="B369" s="46"/>
      <c r="C369" s="46"/>
      <c r="D369" s="46"/>
      <c r="E369" s="46"/>
      <c r="F369" s="46"/>
      <c r="G369" s="46"/>
      <c r="H369" s="46"/>
      <c r="I369" s="46"/>
      <c r="J369" s="46"/>
      <c r="K369" s="46"/>
      <c r="L369" s="46"/>
      <c r="M369" s="46"/>
      <c r="N369" s="46"/>
      <c r="O369" s="46"/>
      <c r="P369" s="46"/>
      <c r="Q369" s="46"/>
      <c r="R369" s="46"/>
      <c r="S369" s="46"/>
      <c r="T369" s="46"/>
      <c r="U369" s="46" t="str">
        <f t="shared" si="5"/>
        <v/>
      </c>
      <c r="V369" s="46"/>
      <c r="W369" s="46"/>
    </row>
    <row r="370" spans="1:23" x14ac:dyDescent="0.4">
      <c r="A370" s="46"/>
      <c r="B370" s="46"/>
      <c r="C370" s="46"/>
      <c r="D370" s="46"/>
      <c r="E370" s="46"/>
      <c r="F370" s="46"/>
      <c r="G370" s="46"/>
      <c r="H370" s="46"/>
      <c r="I370" s="46"/>
      <c r="J370" s="46"/>
      <c r="K370" s="46"/>
      <c r="L370" s="46"/>
      <c r="M370" s="46"/>
      <c r="N370" s="46"/>
      <c r="O370" s="46"/>
      <c r="P370" s="46"/>
      <c r="Q370" s="46"/>
      <c r="R370" s="46"/>
      <c r="S370" s="46"/>
      <c r="T370" s="46"/>
      <c r="U370" s="46" t="str">
        <f t="shared" si="5"/>
        <v/>
      </c>
      <c r="V370" s="46"/>
      <c r="W370" s="46"/>
    </row>
    <row r="371" spans="1:23" x14ac:dyDescent="0.4">
      <c r="A371" s="46"/>
      <c r="B371" s="46"/>
      <c r="C371" s="46"/>
      <c r="D371" s="46"/>
      <c r="E371" s="46"/>
      <c r="F371" s="46"/>
      <c r="G371" s="46"/>
      <c r="H371" s="46"/>
      <c r="I371" s="46"/>
      <c r="J371" s="46"/>
      <c r="K371" s="46"/>
      <c r="L371" s="46"/>
      <c r="M371" s="46"/>
      <c r="N371" s="46"/>
      <c r="O371" s="46"/>
      <c r="P371" s="46"/>
      <c r="Q371" s="46"/>
      <c r="R371" s="46"/>
      <c r="S371" s="46"/>
      <c r="T371" s="46"/>
      <c r="U371" s="46" t="str">
        <f t="shared" si="5"/>
        <v/>
      </c>
      <c r="V371" s="46"/>
      <c r="W371" s="46"/>
    </row>
    <row r="372" spans="1:23" x14ac:dyDescent="0.4">
      <c r="A372" s="46"/>
      <c r="B372" s="46"/>
      <c r="C372" s="46"/>
      <c r="D372" s="46"/>
      <c r="E372" s="46"/>
      <c r="F372" s="46"/>
      <c r="G372" s="46"/>
      <c r="H372" s="46"/>
      <c r="I372" s="46"/>
      <c r="J372" s="46"/>
      <c r="K372" s="46"/>
      <c r="L372" s="46"/>
      <c r="M372" s="46"/>
      <c r="N372" s="46"/>
      <c r="O372" s="46"/>
      <c r="P372" s="46"/>
      <c r="Q372" s="46"/>
      <c r="R372" s="46"/>
      <c r="S372" s="46"/>
      <c r="T372" s="46"/>
      <c r="U372" s="46" t="str">
        <f t="shared" si="5"/>
        <v/>
      </c>
      <c r="V372" s="46"/>
      <c r="W372" s="46"/>
    </row>
    <row r="373" spans="1:23" x14ac:dyDescent="0.4">
      <c r="A373" s="46"/>
      <c r="B373" s="46"/>
      <c r="C373" s="46"/>
      <c r="D373" s="46"/>
      <c r="E373" s="46"/>
      <c r="F373" s="46"/>
      <c r="G373" s="46"/>
      <c r="H373" s="46"/>
      <c r="I373" s="46"/>
      <c r="J373" s="46"/>
      <c r="K373" s="46"/>
      <c r="L373" s="46"/>
      <c r="M373" s="46"/>
      <c r="N373" s="46"/>
      <c r="O373" s="46"/>
      <c r="P373" s="46"/>
      <c r="Q373" s="46"/>
      <c r="R373" s="46"/>
      <c r="S373" s="46"/>
      <c r="T373" s="46"/>
      <c r="U373" s="46" t="str">
        <f t="shared" si="5"/>
        <v/>
      </c>
      <c r="V373" s="46"/>
      <c r="W373" s="46"/>
    </row>
    <row r="374" spans="1:23" x14ac:dyDescent="0.4">
      <c r="A374" s="46"/>
      <c r="B374" s="46"/>
      <c r="C374" s="46"/>
      <c r="D374" s="46"/>
      <c r="E374" s="46"/>
      <c r="F374" s="46"/>
      <c r="G374" s="46"/>
      <c r="H374" s="46"/>
      <c r="I374" s="46"/>
      <c r="J374" s="46"/>
      <c r="K374" s="46"/>
      <c r="L374" s="46"/>
      <c r="M374" s="46"/>
      <c r="N374" s="46"/>
      <c r="O374" s="46"/>
      <c r="P374" s="46"/>
      <c r="Q374" s="46"/>
      <c r="R374" s="46"/>
      <c r="S374" s="46"/>
      <c r="T374" s="46"/>
      <c r="U374" s="46" t="str">
        <f t="shared" si="5"/>
        <v/>
      </c>
      <c r="V374" s="46"/>
      <c r="W374" s="46"/>
    </row>
    <row r="375" spans="1:23" x14ac:dyDescent="0.4">
      <c r="A375" s="46"/>
      <c r="B375" s="46"/>
      <c r="C375" s="46"/>
      <c r="D375" s="46"/>
      <c r="E375" s="46"/>
      <c r="F375" s="46"/>
      <c r="G375" s="46"/>
      <c r="H375" s="46"/>
      <c r="I375" s="46"/>
      <c r="J375" s="46"/>
      <c r="K375" s="46"/>
      <c r="L375" s="46"/>
      <c r="M375" s="46"/>
      <c r="N375" s="46"/>
      <c r="O375" s="46"/>
      <c r="P375" s="46"/>
      <c r="Q375" s="46"/>
      <c r="R375" s="46"/>
      <c r="S375" s="46"/>
      <c r="T375" s="46"/>
      <c r="U375" s="46" t="str">
        <f t="shared" si="5"/>
        <v/>
      </c>
      <c r="V375" s="46"/>
      <c r="W375" s="46"/>
    </row>
    <row r="376" spans="1:23" x14ac:dyDescent="0.4">
      <c r="A376" s="46"/>
      <c r="B376" s="46"/>
      <c r="C376" s="46"/>
      <c r="D376" s="46"/>
      <c r="E376" s="46"/>
      <c r="F376" s="46"/>
      <c r="G376" s="46"/>
      <c r="H376" s="46"/>
      <c r="I376" s="46"/>
      <c r="J376" s="46"/>
      <c r="K376" s="46"/>
      <c r="L376" s="46"/>
      <c r="M376" s="46"/>
      <c r="N376" s="46"/>
      <c r="O376" s="46"/>
      <c r="P376" s="46"/>
      <c r="Q376" s="46"/>
      <c r="R376" s="46"/>
      <c r="S376" s="46"/>
      <c r="T376" s="46"/>
      <c r="U376" s="46" t="str">
        <f t="shared" si="5"/>
        <v/>
      </c>
      <c r="V376" s="46"/>
      <c r="W376" s="46"/>
    </row>
    <row r="377" spans="1:23" x14ac:dyDescent="0.4">
      <c r="A377" s="46"/>
      <c r="B377" s="46"/>
      <c r="C377" s="46"/>
      <c r="D377" s="46"/>
      <c r="E377" s="46"/>
      <c r="F377" s="46"/>
      <c r="G377" s="46"/>
      <c r="H377" s="46"/>
      <c r="I377" s="46"/>
      <c r="J377" s="46"/>
      <c r="K377" s="46"/>
      <c r="L377" s="46"/>
      <c r="M377" s="46"/>
      <c r="N377" s="46"/>
      <c r="O377" s="46"/>
      <c r="P377" s="46"/>
      <c r="Q377" s="46"/>
      <c r="R377" s="46"/>
      <c r="S377" s="46"/>
      <c r="T377" s="46"/>
      <c r="U377" s="46" t="str">
        <f t="shared" si="5"/>
        <v/>
      </c>
      <c r="V377" s="46"/>
      <c r="W377" s="46"/>
    </row>
    <row r="378" spans="1:23" x14ac:dyDescent="0.4">
      <c r="A378" s="46"/>
      <c r="B378" s="46"/>
      <c r="C378" s="46"/>
      <c r="D378" s="46"/>
      <c r="E378" s="46"/>
      <c r="F378" s="46"/>
      <c r="G378" s="46"/>
      <c r="H378" s="46"/>
      <c r="I378" s="46"/>
      <c r="J378" s="46"/>
      <c r="K378" s="46"/>
      <c r="L378" s="46"/>
      <c r="M378" s="46"/>
      <c r="N378" s="46"/>
      <c r="O378" s="46"/>
      <c r="P378" s="46"/>
      <c r="Q378" s="46"/>
      <c r="R378" s="46"/>
      <c r="S378" s="46"/>
      <c r="T378" s="46"/>
      <c r="U378" s="46" t="str">
        <f t="shared" si="5"/>
        <v/>
      </c>
      <c r="V378" s="46"/>
      <c r="W378" s="46"/>
    </row>
    <row r="379" spans="1:23" x14ac:dyDescent="0.4">
      <c r="A379" s="46"/>
      <c r="B379" s="46"/>
      <c r="C379" s="46"/>
      <c r="D379" s="46"/>
      <c r="E379" s="46"/>
      <c r="F379" s="46"/>
      <c r="G379" s="46"/>
      <c r="H379" s="46"/>
      <c r="I379" s="46"/>
      <c r="J379" s="46"/>
      <c r="K379" s="46"/>
      <c r="L379" s="46"/>
      <c r="M379" s="46"/>
      <c r="N379" s="46"/>
      <c r="O379" s="46"/>
      <c r="P379" s="46"/>
      <c r="Q379" s="46"/>
      <c r="R379" s="46"/>
      <c r="S379" s="46"/>
      <c r="T379" s="46"/>
      <c r="U379" s="46" t="str">
        <f t="shared" si="5"/>
        <v/>
      </c>
      <c r="V379" s="46"/>
      <c r="W379" s="46"/>
    </row>
    <row r="380" spans="1:23" x14ac:dyDescent="0.4">
      <c r="A380" s="46"/>
      <c r="B380" s="46"/>
      <c r="C380" s="46"/>
      <c r="D380" s="46"/>
      <c r="E380" s="46"/>
      <c r="F380" s="46"/>
      <c r="G380" s="46"/>
      <c r="H380" s="46"/>
      <c r="I380" s="46"/>
      <c r="J380" s="46"/>
      <c r="K380" s="46"/>
      <c r="L380" s="46"/>
      <c r="M380" s="46"/>
      <c r="N380" s="46"/>
      <c r="O380" s="46"/>
      <c r="P380" s="46"/>
      <c r="Q380" s="46"/>
      <c r="R380" s="46"/>
      <c r="S380" s="46"/>
      <c r="T380" s="46"/>
      <c r="U380" s="46" t="str">
        <f t="shared" si="5"/>
        <v/>
      </c>
      <c r="V380" s="46"/>
      <c r="W380" s="46"/>
    </row>
    <row r="381" spans="1:23" x14ac:dyDescent="0.4">
      <c r="A381" s="46"/>
      <c r="B381" s="46"/>
      <c r="C381" s="46"/>
      <c r="D381" s="46"/>
      <c r="E381" s="46"/>
      <c r="F381" s="46"/>
      <c r="G381" s="46"/>
      <c r="H381" s="46"/>
      <c r="I381" s="46"/>
      <c r="J381" s="46"/>
      <c r="K381" s="46"/>
      <c r="L381" s="46"/>
      <c r="M381" s="46"/>
      <c r="N381" s="46"/>
      <c r="O381" s="46"/>
      <c r="P381" s="46"/>
      <c r="Q381" s="46"/>
      <c r="R381" s="46"/>
      <c r="S381" s="46"/>
      <c r="T381" s="46"/>
      <c r="U381" s="46" t="str">
        <f t="shared" si="5"/>
        <v/>
      </c>
      <c r="V381" s="46"/>
      <c r="W381" s="46"/>
    </row>
    <row r="382" spans="1:23" x14ac:dyDescent="0.4">
      <c r="A382" s="46"/>
      <c r="B382" s="46"/>
      <c r="C382" s="46"/>
      <c r="D382" s="46"/>
      <c r="E382" s="46"/>
      <c r="F382" s="46"/>
      <c r="G382" s="46"/>
      <c r="H382" s="46"/>
      <c r="I382" s="46"/>
      <c r="J382" s="46"/>
      <c r="K382" s="46"/>
      <c r="L382" s="46"/>
      <c r="M382" s="46"/>
      <c r="N382" s="46"/>
      <c r="O382" s="46"/>
      <c r="P382" s="46"/>
      <c r="Q382" s="46"/>
      <c r="R382" s="46"/>
      <c r="S382" s="46"/>
      <c r="T382" s="46"/>
      <c r="U382" s="46" t="str">
        <f t="shared" si="5"/>
        <v/>
      </c>
      <c r="V382" s="46"/>
      <c r="W382" s="46"/>
    </row>
    <row r="383" spans="1:23" x14ac:dyDescent="0.4">
      <c r="A383" s="46"/>
      <c r="B383" s="46"/>
      <c r="C383" s="46"/>
      <c r="D383" s="46"/>
      <c r="E383" s="46"/>
      <c r="F383" s="46"/>
      <c r="G383" s="46"/>
      <c r="H383" s="46"/>
      <c r="I383" s="46"/>
      <c r="J383" s="46"/>
      <c r="K383" s="46"/>
      <c r="L383" s="46"/>
      <c r="M383" s="46"/>
      <c r="N383" s="46"/>
      <c r="O383" s="46"/>
      <c r="P383" s="46"/>
      <c r="Q383" s="46"/>
      <c r="R383" s="46"/>
      <c r="S383" s="46"/>
      <c r="T383" s="46"/>
      <c r="U383" s="46" t="str">
        <f t="shared" si="5"/>
        <v/>
      </c>
      <c r="V383" s="46"/>
      <c r="W383" s="46"/>
    </row>
    <row r="384" spans="1:23" x14ac:dyDescent="0.4">
      <c r="A384" s="46"/>
      <c r="B384" s="46"/>
      <c r="C384" s="46"/>
      <c r="D384" s="46"/>
      <c r="E384" s="46"/>
      <c r="F384" s="46"/>
      <c r="G384" s="46"/>
      <c r="H384" s="46"/>
      <c r="I384" s="46"/>
      <c r="J384" s="46"/>
      <c r="K384" s="46"/>
      <c r="L384" s="46"/>
      <c r="M384" s="46"/>
      <c r="N384" s="46"/>
      <c r="O384" s="46"/>
      <c r="P384" s="46"/>
      <c r="Q384" s="46"/>
      <c r="R384" s="46"/>
      <c r="S384" s="46"/>
      <c r="T384" s="46"/>
      <c r="U384" s="46" t="str">
        <f t="shared" si="5"/>
        <v/>
      </c>
      <c r="V384" s="46"/>
      <c r="W384" s="46"/>
    </row>
    <row r="385" spans="1:23" x14ac:dyDescent="0.4">
      <c r="A385" s="46"/>
      <c r="B385" s="46"/>
      <c r="C385" s="46"/>
      <c r="D385" s="46"/>
      <c r="E385" s="46"/>
      <c r="F385" s="46"/>
      <c r="G385" s="46"/>
      <c r="H385" s="46"/>
      <c r="I385" s="46"/>
      <c r="J385" s="46"/>
      <c r="K385" s="46"/>
      <c r="L385" s="46"/>
      <c r="M385" s="46"/>
      <c r="N385" s="46"/>
      <c r="O385" s="46"/>
      <c r="P385" s="46"/>
      <c r="Q385" s="46"/>
      <c r="R385" s="46"/>
      <c r="S385" s="46"/>
      <c r="T385" s="46"/>
      <c r="U385" s="46" t="str">
        <f t="shared" si="5"/>
        <v/>
      </c>
      <c r="V385" s="46"/>
      <c r="W385" s="46"/>
    </row>
    <row r="386" spans="1:23" x14ac:dyDescent="0.4">
      <c r="A386" s="46"/>
      <c r="B386" s="46"/>
      <c r="C386" s="46"/>
      <c r="D386" s="46"/>
      <c r="E386" s="46"/>
      <c r="F386" s="46"/>
      <c r="G386" s="46"/>
      <c r="H386" s="46"/>
      <c r="I386" s="46"/>
      <c r="J386" s="46"/>
      <c r="K386" s="46"/>
      <c r="L386" s="46"/>
      <c r="M386" s="46"/>
      <c r="N386" s="46"/>
      <c r="O386" s="46"/>
      <c r="P386" s="46"/>
      <c r="Q386" s="46"/>
      <c r="R386" s="46"/>
      <c r="S386" s="46"/>
      <c r="T386" s="46"/>
      <c r="U386" s="46" t="str">
        <f t="shared" ref="U386:U449" si="6">IF($A386&lt;&gt;"","순번 "&amp;$A386&amp;": "&amp;$B386&amp;" / "&amp;$C386&amp;"학년도 / "&amp;$H386,"")</f>
        <v/>
      </c>
      <c r="V386" s="46"/>
      <c r="W386" s="46"/>
    </row>
    <row r="387" spans="1:23" x14ac:dyDescent="0.4">
      <c r="A387" s="46"/>
      <c r="B387" s="46"/>
      <c r="C387" s="46"/>
      <c r="D387" s="46"/>
      <c r="E387" s="46"/>
      <c r="F387" s="46"/>
      <c r="G387" s="46"/>
      <c r="H387" s="46"/>
      <c r="I387" s="46"/>
      <c r="J387" s="46"/>
      <c r="K387" s="46"/>
      <c r="L387" s="46"/>
      <c r="M387" s="46"/>
      <c r="N387" s="46"/>
      <c r="O387" s="46"/>
      <c r="P387" s="46"/>
      <c r="Q387" s="46"/>
      <c r="R387" s="46"/>
      <c r="S387" s="46"/>
      <c r="T387" s="46"/>
      <c r="U387" s="46" t="str">
        <f t="shared" si="6"/>
        <v/>
      </c>
      <c r="V387" s="46"/>
      <c r="W387" s="46"/>
    </row>
    <row r="388" spans="1:23" x14ac:dyDescent="0.4">
      <c r="A388" s="46"/>
      <c r="B388" s="46"/>
      <c r="C388" s="46"/>
      <c r="D388" s="46"/>
      <c r="E388" s="46"/>
      <c r="F388" s="46"/>
      <c r="G388" s="46"/>
      <c r="H388" s="46"/>
      <c r="I388" s="46"/>
      <c r="J388" s="46"/>
      <c r="K388" s="46"/>
      <c r="L388" s="46"/>
      <c r="M388" s="46"/>
      <c r="N388" s="46"/>
      <c r="O388" s="46"/>
      <c r="P388" s="46"/>
      <c r="Q388" s="46"/>
      <c r="R388" s="46"/>
      <c r="S388" s="46"/>
      <c r="T388" s="46"/>
      <c r="U388" s="46" t="str">
        <f t="shared" si="6"/>
        <v/>
      </c>
      <c r="V388" s="46"/>
      <c r="W388" s="46"/>
    </row>
    <row r="389" spans="1:23" x14ac:dyDescent="0.4">
      <c r="A389" s="46"/>
      <c r="B389" s="46"/>
      <c r="C389" s="46"/>
      <c r="D389" s="46"/>
      <c r="E389" s="46"/>
      <c r="F389" s="46"/>
      <c r="G389" s="46"/>
      <c r="H389" s="46"/>
      <c r="I389" s="46"/>
      <c r="J389" s="46"/>
      <c r="K389" s="46"/>
      <c r="L389" s="46"/>
      <c r="M389" s="46"/>
      <c r="N389" s="46"/>
      <c r="O389" s="46"/>
      <c r="P389" s="46"/>
      <c r="Q389" s="46"/>
      <c r="R389" s="46"/>
      <c r="S389" s="46"/>
      <c r="T389" s="46"/>
      <c r="U389" s="46" t="str">
        <f t="shared" si="6"/>
        <v/>
      </c>
      <c r="V389" s="46"/>
      <c r="W389" s="46"/>
    </row>
    <row r="390" spans="1:23" x14ac:dyDescent="0.4">
      <c r="A390" s="46"/>
      <c r="B390" s="46"/>
      <c r="C390" s="46"/>
      <c r="D390" s="46"/>
      <c r="E390" s="46"/>
      <c r="F390" s="46"/>
      <c r="G390" s="46"/>
      <c r="H390" s="46"/>
      <c r="I390" s="46"/>
      <c r="J390" s="46"/>
      <c r="K390" s="46"/>
      <c r="L390" s="46"/>
      <c r="M390" s="46"/>
      <c r="N390" s="46"/>
      <c r="O390" s="46"/>
      <c r="P390" s="46"/>
      <c r="Q390" s="46"/>
      <c r="R390" s="46"/>
      <c r="S390" s="46"/>
      <c r="T390" s="46"/>
      <c r="U390" s="46" t="str">
        <f t="shared" si="6"/>
        <v/>
      </c>
      <c r="V390" s="46"/>
      <c r="W390" s="46"/>
    </row>
    <row r="391" spans="1:23" x14ac:dyDescent="0.4">
      <c r="A391" s="46"/>
      <c r="B391" s="46"/>
      <c r="C391" s="46"/>
      <c r="D391" s="46"/>
      <c r="E391" s="46"/>
      <c r="F391" s="46"/>
      <c r="G391" s="46"/>
      <c r="H391" s="46"/>
      <c r="I391" s="46"/>
      <c r="J391" s="46"/>
      <c r="K391" s="46"/>
      <c r="L391" s="46"/>
      <c r="M391" s="46"/>
      <c r="N391" s="46"/>
      <c r="O391" s="46"/>
      <c r="P391" s="46"/>
      <c r="Q391" s="46"/>
      <c r="R391" s="46"/>
      <c r="S391" s="46"/>
      <c r="T391" s="46"/>
      <c r="U391" s="46" t="str">
        <f t="shared" si="6"/>
        <v/>
      </c>
      <c r="V391" s="46"/>
      <c r="W391" s="46"/>
    </row>
    <row r="392" spans="1:23" x14ac:dyDescent="0.4">
      <c r="A392" s="46"/>
      <c r="B392" s="46"/>
      <c r="C392" s="46"/>
      <c r="D392" s="46"/>
      <c r="E392" s="46"/>
      <c r="F392" s="46"/>
      <c r="G392" s="46"/>
      <c r="H392" s="46"/>
      <c r="I392" s="46"/>
      <c r="J392" s="46"/>
      <c r="K392" s="46"/>
      <c r="L392" s="46"/>
      <c r="M392" s="46"/>
      <c r="N392" s="46"/>
      <c r="O392" s="46"/>
      <c r="P392" s="46"/>
      <c r="Q392" s="46"/>
      <c r="R392" s="46"/>
      <c r="S392" s="46"/>
      <c r="T392" s="46"/>
      <c r="U392" s="46" t="str">
        <f t="shared" si="6"/>
        <v/>
      </c>
      <c r="V392" s="46"/>
      <c r="W392" s="46"/>
    </row>
    <row r="393" spans="1:23" x14ac:dyDescent="0.4">
      <c r="A393" s="46"/>
      <c r="B393" s="46"/>
      <c r="C393" s="46"/>
      <c r="D393" s="46"/>
      <c r="E393" s="46"/>
      <c r="F393" s="46"/>
      <c r="G393" s="46"/>
      <c r="H393" s="46"/>
      <c r="I393" s="46"/>
      <c r="J393" s="46"/>
      <c r="K393" s="46"/>
      <c r="L393" s="46"/>
      <c r="M393" s="46"/>
      <c r="N393" s="46"/>
      <c r="O393" s="46"/>
      <c r="P393" s="46"/>
      <c r="Q393" s="46"/>
      <c r="R393" s="46"/>
      <c r="S393" s="46"/>
      <c r="T393" s="46"/>
      <c r="U393" s="46" t="str">
        <f t="shared" si="6"/>
        <v/>
      </c>
      <c r="V393" s="46"/>
      <c r="W393" s="46"/>
    </row>
    <row r="394" spans="1:23" x14ac:dyDescent="0.4">
      <c r="A394" s="46"/>
      <c r="B394" s="46"/>
      <c r="C394" s="46"/>
      <c r="D394" s="46"/>
      <c r="E394" s="46"/>
      <c r="F394" s="46"/>
      <c r="G394" s="46"/>
      <c r="H394" s="46"/>
      <c r="I394" s="46"/>
      <c r="J394" s="46"/>
      <c r="K394" s="46"/>
      <c r="L394" s="46"/>
      <c r="M394" s="46"/>
      <c r="N394" s="46"/>
      <c r="O394" s="46"/>
      <c r="P394" s="46"/>
      <c r="Q394" s="46"/>
      <c r="R394" s="46"/>
      <c r="S394" s="46"/>
      <c r="T394" s="46"/>
      <c r="U394" s="46" t="str">
        <f t="shared" si="6"/>
        <v/>
      </c>
      <c r="V394" s="46"/>
      <c r="W394" s="46"/>
    </row>
    <row r="395" spans="1:23" x14ac:dyDescent="0.4">
      <c r="A395" s="46"/>
      <c r="B395" s="46"/>
      <c r="C395" s="46"/>
      <c r="D395" s="46"/>
      <c r="E395" s="46"/>
      <c r="F395" s="46"/>
      <c r="G395" s="46"/>
      <c r="H395" s="46"/>
      <c r="I395" s="46"/>
      <c r="J395" s="46"/>
      <c r="K395" s="46"/>
      <c r="L395" s="46"/>
      <c r="M395" s="46"/>
      <c r="N395" s="46"/>
      <c r="O395" s="46"/>
      <c r="P395" s="46"/>
      <c r="Q395" s="46"/>
      <c r="R395" s="46"/>
      <c r="S395" s="46"/>
      <c r="T395" s="46"/>
      <c r="U395" s="46" t="str">
        <f t="shared" si="6"/>
        <v/>
      </c>
      <c r="V395" s="46"/>
      <c r="W395" s="46"/>
    </row>
    <row r="396" spans="1:23" x14ac:dyDescent="0.4">
      <c r="A396" s="46"/>
      <c r="B396" s="46"/>
      <c r="C396" s="46"/>
      <c r="D396" s="46"/>
      <c r="E396" s="46"/>
      <c r="F396" s="46"/>
      <c r="G396" s="46"/>
      <c r="H396" s="46"/>
      <c r="I396" s="46"/>
      <c r="J396" s="46"/>
      <c r="K396" s="46"/>
      <c r="L396" s="46"/>
      <c r="M396" s="46"/>
      <c r="N396" s="46"/>
      <c r="O396" s="46"/>
      <c r="P396" s="46"/>
      <c r="Q396" s="46"/>
      <c r="R396" s="46"/>
      <c r="S396" s="46"/>
      <c r="T396" s="46"/>
      <c r="U396" s="46" t="str">
        <f t="shared" si="6"/>
        <v/>
      </c>
      <c r="V396" s="46"/>
      <c r="W396" s="46"/>
    </row>
    <row r="397" spans="1:23" x14ac:dyDescent="0.4">
      <c r="A397" s="46"/>
      <c r="B397" s="46"/>
      <c r="C397" s="46"/>
      <c r="D397" s="46"/>
      <c r="E397" s="46"/>
      <c r="F397" s="46"/>
      <c r="G397" s="46"/>
      <c r="H397" s="46"/>
      <c r="I397" s="46"/>
      <c r="J397" s="46"/>
      <c r="K397" s="46"/>
      <c r="L397" s="46"/>
      <c r="M397" s="46"/>
      <c r="N397" s="46"/>
      <c r="O397" s="46"/>
      <c r="P397" s="46"/>
      <c r="Q397" s="46"/>
      <c r="R397" s="46"/>
      <c r="S397" s="46"/>
      <c r="T397" s="46"/>
      <c r="U397" s="46" t="str">
        <f t="shared" si="6"/>
        <v/>
      </c>
      <c r="V397" s="46"/>
      <c r="W397" s="46"/>
    </row>
    <row r="398" spans="1:23" x14ac:dyDescent="0.4">
      <c r="A398" s="46"/>
      <c r="B398" s="46"/>
      <c r="C398" s="46"/>
      <c r="D398" s="46"/>
      <c r="E398" s="46"/>
      <c r="F398" s="46"/>
      <c r="G398" s="46"/>
      <c r="H398" s="46"/>
      <c r="I398" s="46"/>
      <c r="J398" s="46"/>
      <c r="K398" s="46"/>
      <c r="L398" s="46"/>
      <c r="M398" s="46"/>
      <c r="N398" s="46"/>
      <c r="O398" s="46"/>
      <c r="P398" s="46"/>
      <c r="Q398" s="46"/>
      <c r="R398" s="46"/>
      <c r="S398" s="46"/>
      <c r="T398" s="46"/>
      <c r="U398" s="46" t="str">
        <f t="shared" si="6"/>
        <v/>
      </c>
      <c r="V398" s="46"/>
      <c r="W398" s="46"/>
    </row>
    <row r="399" spans="1:23" x14ac:dyDescent="0.4">
      <c r="A399" s="46"/>
      <c r="B399" s="46"/>
      <c r="C399" s="46"/>
      <c r="D399" s="46"/>
      <c r="E399" s="46"/>
      <c r="F399" s="46"/>
      <c r="G399" s="46"/>
      <c r="H399" s="46"/>
      <c r="I399" s="46"/>
      <c r="J399" s="46"/>
      <c r="K399" s="46"/>
      <c r="L399" s="46"/>
      <c r="M399" s="46"/>
      <c r="N399" s="46"/>
      <c r="O399" s="46"/>
      <c r="P399" s="46"/>
      <c r="Q399" s="46"/>
      <c r="R399" s="46"/>
      <c r="S399" s="46"/>
      <c r="T399" s="46"/>
      <c r="U399" s="46" t="str">
        <f t="shared" si="6"/>
        <v/>
      </c>
      <c r="V399" s="46"/>
      <c r="W399" s="46"/>
    </row>
    <row r="400" spans="1:23" x14ac:dyDescent="0.4">
      <c r="A400" s="46"/>
      <c r="B400" s="46"/>
      <c r="C400" s="46"/>
      <c r="D400" s="46"/>
      <c r="E400" s="46"/>
      <c r="F400" s="46"/>
      <c r="G400" s="46"/>
      <c r="H400" s="46"/>
      <c r="I400" s="46"/>
      <c r="J400" s="46"/>
      <c r="K400" s="46"/>
      <c r="L400" s="46"/>
      <c r="M400" s="46"/>
      <c r="N400" s="46"/>
      <c r="O400" s="46"/>
      <c r="P400" s="46"/>
      <c r="Q400" s="46"/>
      <c r="R400" s="46"/>
      <c r="S400" s="46"/>
      <c r="T400" s="46"/>
      <c r="U400" s="46" t="str">
        <f t="shared" si="6"/>
        <v/>
      </c>
      <c r="V400" s="46"/>
      <c r="W400" s="46"/>
    </row>
    <row r="401" spans="1:23" x14ac:dyDescent="0.4">
      <c r="A401" s="46"/>
      <c r="B401" s="46"/>
      <c r="C401" s="46"/>
      <c r="D401" s="46"/>
      <c r="E401" s="46"/>
      <c r="F401" s="46"/>
      <c r="G401" s="46"/>
      <c r="H401" s="46"/>
      <c r="I401" s="46"/>
      <c r="J401" s="46"/>
      <c r="K401" s="46"/>
      <c r="L401" s="46"/>
      <c r="M401" s="46"/>
      <c r="N401" s="46"/>
      <c r="O401" s="46"/>
      <c r="P401" s="46"/>
      <c r="Q401" s="46"/>
      <c r="R401" s="46"/>
      <c r="S401" s="46"/>
      <c r="T401" s="46"/>
      <c r="U401" s="46" t="str">
        <f t="shared" si="6"/>
        <v/>
      </c>
      <c r="V401" s="46"/>
      <c r="W401" s="46"/>
    </row>
    <row r="402" spans="1:23" x14ac:dyDescent="0.4">
      <c r="A402" s="46"/>
      <c r="B402" s="46"/>
      <c r="C402" s="46"/>
      <c r="D402" s="46"/>
      <c r="E402" s="46"/>
      <c r="F402" s="46"/>
      <c r="G402" s="46"/>
      <c r="H402" s="46"/>
      <c r="I402" s="46"/>
      <c r="J402" s="46"/>
      <c r="K402" s="46"/>
      <c r="L402" s="46"/>
      <c r="M402" s="46"/>
      <c r="N402" s="46"/>
      <c r="O402" s="46"/>
      <c r="P402" s="46"/>
      <c r="Q402" s="46"/>
      <c r="R402" s="46"/>
      <c r="S402" s="46"/>
      <c r="T402" s="46"/>
      <c r="U402" s="46" t="str">
        <f t="shared" si="6"/>
        <v/>
      </c>
      <c r="V402" s="46"/>
      <c r="W402" s="46"/>
    </row>
    <row r="403" spans="1:23" x14ac:dyDescent="0.4">
      <c r="A403" s="46"/>
      <c r="B403" s="46"/>
      <c r="C403" s="46"/>
      <c r="D403" s="46"/>
      <c r="E403" s="46"/>
      <c r="F403" s="46"/>
      <c r="G403" s="46"/>
      <c r="H403" s="46"/>
      <c r="I403" s="46"/>
      <c r="J403" s="46"/>
      <c r="K403" s="46"/>
      <c r="L403" s="46"/>
      <c r="M403" s="46"/>
      <c r="N403" s="46"/>
      <c r="O403" s="46"/>
      <c r="P403" s="46"/>
      <c r="Q403" s="46"/>
      <c r="R403" s="46"/>
      <c r="S403" s="46"/>
      <c r="T403" s="46"/>
      <c r="U403" s="46" t="str">
        <f t="shared" si="6"/>
        <v/>
      </c>
      <c r="V403" s="46"/>
      <c r="W403" s="46"/>
    </row>
    <row r="404" spans="1:23" x14ac:dyDescent="0.4">
      <c r="A404" s="46"/>
      <c r="B404" s="46"/>
      <c r="C404" s="46"/>
      <c r="D404" s="46"/>
      <c r="E404" s="46"/>
      <c r="F404" s="46"/>
      <c r="G404" s="46"/>
      <c r="H404" s="46"/>
      <c r="I404" s="46"/>
      <c r="J404" s="46"/>
      <c r="K404" s="46"/>
      <c r="L404" s="46"/>
      <c r="M404" s="46"/>
      <c r="N404" s="46"/>
      <c r="O404" s="46"/>
      <c r="P404" s="46"/>
      <c r="Q404" s="46"/>
      <c r="R404" s="46"/>
      <c r="S404" s="46"/>
      <c r="T404" s="46"/>
      <c r="U404" s="46" t="str">
        <f t="shared" si="6"/>
        <v/>
      </c>
      <c r="V404" s="46"/>
      <c r="W404" s="46"/>
    </row>
    <row r="405" spans="1:23" x14ac:dyDescent="0.4">
      <c r="A405" s="46"/>
      <c r="B405" s="46"/>
      <c r="C405" s="46"/>
      <c r="D405" s="46"/>
      <c r="E405" s="46"/>
      <c r="F405" s="46"/>
      <c r="G405" s="46"/>
      <c r="H405" s="46"/>
      <c r="I405" s="46"/>
      <c r="J405" s="46"/>
      <c r="K405" s="46"/>
      <c r="L405" s="46"/>
      <c r="M405" s="46"/>
      <c r="N405" s="46"/>
      <c r="O405" s="46"/>
      <c r="P405" s="46"/>
      <c r="Q405" s="46"/>
      <c r="R405" s="46"/>
      <c r="S405" s="46"/>
      <c r="T405" s="46"/>
      <c r="U405" s="46" t="str">
        <f t="shared" si="6"/>
        <v/>
      </c>
      <c r="V405" s="46"/>
      <c r="W405" s="46"/>
    </row>
    <row r="406" spans="1:23" x14ac:dyDescent="0.4">
      <c r="A406" s="46"/>
      <c r="B406" s="46"/>
      <c r="C406" s="46"/>
      <c r="D406" s="46"/>
      <c r="E406" s="46"/>
      <c r="F406" s="46"/>
      <c r="G406" s="46"/>
      <c r="H406" s="46"/>
      <c r="I406" s="46"/>
      <c r="J406" s="46"/>
      <c r="K406" s="46"/>
      <c r="L406" s="46"/>
      <c r="M406" s="46"/>
      <c r="N406" s="46"/>
      <c r="O406" s="46"/>
      <c r="P406" s="46"/>
      <c r="Q406" s="46"/>
      <c r="R406" s="46"/>
      <c r="S406" s="46"/>
      <c r="T406" s="46"/>
      <c r="U406" s="46" t="str">
        <f t="shared" si="6"/>
        <v/>
      </c>
      <c r="V406" s="46"/>
      <c r="W406" s="46"/>
    </row>
    <row r="407" spans="1:23" x14ac:dyDescent="0.4">
      <c r="A407" s="46"/>
      <c r="B407" s="46"/>
      <c r="C407" s="46"/>
      <c r="D407" s="46"/>
      <c r="E407" s="46"/>
      <c r="F407" s="46"/>
      <c r="G407" s="46"/>
      <c r="H407" s="46"/>
      <c r="I407" s="46"/>
      <c r="J407" s="46"/>
      <c r="K407" s="46"/>
      <c r="L407" s="46"/>
      <c r="M407" s="46"/>
      <c r="N407" s="46"/>
      <c r="O407" s="46"/>
      <c r="P407" s="46"/>
      <c r="Q407" s="46"/>
      <c r="R407" s="46"/>
      <c r="S407" s="46"/>
      <c r="T407" s="46"/>
      <c r="U407" s="46" t="str">
        <f t="shared" si="6"/>
        <v/>
      </c>
      <c r="V407" s="46"/>
      <c r="W407" s="46"/>
    </row>
    <row r="408" spans="1:23" x14ac:dyDescent="0.4">
      <c r="A408" s="46"/>
      <c r="B408" s="46"/>
      <c r="C408" s="46"/>
      <c r="D408" s="46"/>
      <c r="E408" s="46"/>
      <c r="F408" s="46"/>
      <c r="G408" s="46"/>
      <c r="H408" s="46"/>
      <c r="I408" s="46"/>
      <c r="J408" s="46"/>
      <c r="K408" s="46"/>
      <c r="L408" s="46"/>
      <c r="M408" s="46"/>
      <c r="N408" s="46"/>
      <c r="O408" s="46"/>
      <c r="P408" s="46"/>
      <c r="Q408" s="46"/>
      <c r="R408" s="46"/>
      <c r="S408" s="46"/>
      <c r="T408" s="46"/>
      <c r="U408" s="46" t="str">
        <f t="shared" si="6"/>
        <v/>
      </c>
      <c r="V408" s="46"/>
      <c r="W408" s="46"/>
    </row>
    <row r="409" spans="1:23" x14ac:dyDescent="0.4">
      <c r="A409" s="46"/>
      <c r="B409" s="46"/>
      <c r="C409" s="46"/>
      <c r="D409" s="46"/>
      <c r="E409" s="46"/>
      <c r="F409" s="46"/>
      <c r="G409" s="46"/>
      <c r="H409" s="46"/>
      <c r="I409" s="46"/>
      <c r="J409" s="46"/>
      <c r="K409" s="46"/>
      <c r="L409" s="46"/>
      <c r="M409" s="46"/>
      <c r="N409" s="46"/>
      <c r="O409" s="46"/>
      <c r="P409" s="46"/>
      <c r="Q409" s="46"/>
      <c r="R409" s="46"/>
      <c r="S409" s="46"/>
      <c r="T409" s="46"/>
      <c r="U409" s="46" t="str">
        <f t="shared" si="6"/>
        <v/>
      </c>
      <c r="V409" s="46"/>
      <c r="W409" s="46"/>
    </row>
    <row r="410" spans="1:23" x14ac:dyDescent="0.4">
      <c r="A410" s="46"/>
      <c r="B410" s="46"/>
      <c r="C410" s="46"/>
      <c r="D410" s="46"/>
      <c r="E410" s="46"/>
      <c r="F410" s="46"/>
      <c r="G410" s="46"/>
      <c r="H410" s="46"/>
      <c r="I410" s="46"/>
      <c r="J410" s="46"/>
      <c r="K410" s="46"/>
      <c r="L410" s="46"/>
      <c r="M410" s="46"/>
      <c r="N410" s="46"/>
      <c r="O410" s="46"/>
      <c r="P410" s="46"/>
      <c r="Q410" s="46"/>
      <c r="R410" s="46"/>
      <c r="S410" s="46"/>
      <c r="T410" s="46"/>
      <c r="U410" s="46" t="str">
        <f t="shared" si="6"/>
        <v/>
      </c>
      <c r="V410" s="46"/>
      <c r="W410" s="46"/>
    </row>
    <row r="411" spans="1:23" x14ac:dyDescent="0.4">
      <c r="A411" s="46"/>
      <c r="B411" s="46"/>
      <c r="C411" s="46"/>
      <c r="D411" s="46"/>
      <c r="E411" s="46"/>
      <c r="F411" s="46"/>
      <c r="G411" s="46"/>
      <c r="H411" s="46"/>
      <c r="I411" s="46"/>
      <c r="J411" s="46"/>
      <c r="K411" s="46"/>
      <c r="L411" s="46"/>
      <c r="M411" s="46"/>
      <c r="N411" s="46"/>
      <c r="O411" s="46"/>
      <c r="P411" s="46"/>
      <c r="Q411" s="46"/>
      <c r="R411" s="46"/>
      <c r="S411" s="46"/>
      <c r="T411" s="46"/>
      <c r="U411" s="46" t="str">
        <f t="shared" si="6"/>
        <v/>
      </c>
      <c r="V411" s="46"/>
      <c r="W411" s="46"/>
    </row>
    <row r="412" spans="1:23" x14ac:dyDescent="0.4">
      <c r="A412" s="46"/>
      <c r="B412" s="46"/>
      <c r="C412" s="46"/>
      <c r="D412" s="46"/>
      <c r="E412" s="46"/>
      <c r="F412" s="46"/>
      <c r="G412" s="46"/>
      <c r="H412" s="46"/>
      <c r="I412" s="46"/>
      <c r="J412" s="46"/>
      <c r="K412" s="46"/>
      <c r="L412" s="46"/>
      <c r="M412" s="46"/>
      <c r="N412" s="46"/>
      <c r="O412" s="46"/>
      <c r="P412" s="46"/>
      <c r="Q412" s="46"/>
      <c r="R412" s="46"/>
      <c r="S412" s="46"/>
      <c r="T412" s="46"/>
      <c r="U412" s="46" t="str">
        <f t="shared" si="6"/>
        <v/>
      </c>
      <c r="V412" s="46"/>
      <c r="W412" s="46"/>
    </row>
    <row r="413" spans="1:23" x14ac:dyDescent="0.4">
      <c r="A413" s="46"/>
      <c r="B413" s="46"/>
      <c r="C413" s="46"/>
      <c r="D413" s="46"/>
      <c r="E413" s="46"/>
      <c r="F413" s="46"/>
      <c r="G413" s="46"/>
      <c r="H413" s="46"/>
      <c r="I413" s="46"/>
      <c r="J413" s="46"/>
      <c r="K413" s="46"/>
      <c r="L413" s="46"/>
      <c r="M413" s="46"/>
      <c r="N413" s="46"/>
      <c r="O413" s="46"/>
      <c r="P413" s="46"/>
      <c r="Q413" s="46"/>
      <c r="R413" s="46"/>
      <c r="S413" s="46"/>
      <c r="T413" s="46"/>
      <c r="U413" s="46" t="str">
        <f t="shared" si="6"/>
        <v/>
      </c>
      <c r="V413" s="46"/>
      <c r="W413" s="46"/>
    </row>
    <row r="414" spans="1:23" x14ac:dyDescent="0.4">
      <c r="A414" s="46"/>
      <c r="B414" s="46"/>
      <c r="C414" s="46"/>
      <c r="D414" s="46"/>
      <c r="E414" s="46"/>
      <c r="F414" s="46"/>
      <c r="G414" s="46"/>
      <c r="H414" s="46"/>
      <c r="I414" s="46"/>
      <c r="J414" s="46"/>
      <c r="K414" s="46"/>
      <c r="L414" s="46"/>
      <c r="M414" s="46"/>
      <c r="N414" s="46"/>
      <c r="O414" s="46"/>
      <c r="P414" s="46"/>
      <c r="Q414" s="46"/>
      <c r="R414" s="46"/>
      <c r="S414" s="46"/>
      <c r="T414" s="46"/>
      <c r="U414" s="46" t="str">
        <f t="shared" si="6"/>
        <v/>
      </c>
      <c r="V414" s="46"/>
      <c r="W414" s="46"/>
    </row>
    <row r="415" spans="1:23" x14ac:dyDescent="0.4">
      <c r="A415" s="46"/>
      <c r="B415" s="46"/>
      <c r="C415" s="46"/>
      <c r="D415" s="46"/>
      <c r="E415" s="46"/>
      <c r="F415" s="46"/>
      <c r="G415" s="46"/>
      <c r="H415" s="46"/>
      <c r="I415" s="46"/>
      <c r="J415" s="46"/>
      <c r="K415" s="46"/>
      <c r="L415" s="46"/>
      <c r="M415" s="46"/>
      <c r="N415" s="46"/>
      <c r="O415" s="46"/>
      <c r="P415" s="46"/>
      <c r="Q415" s="46"/>
      <c r="R415" s="46"/>
      <c r="S415" s="46"/>
      <c r="T415" s="46"/>
      <c r="U415" s="46" t="str">
        <f t="shared" si="6"/>
        <v/>
      </c>
      <c r="V415" s="46"/>
      <c r="W415" s="46"/>
    </row>
    <row r="416" spans="1:23" x14ac:dyDescent="0.4">
      <c r="A416" s="46"/>
      <c r="B416" s="46"/>
      <c r="C416" s="46"/>
      <c r="D416" s="46"/>
      <c r="E416" s="46"/>
      <c r="F416" s="46"/>
      <c r="G416" s="46"/>
      <c r="H416" s="46"/>
      <c r="I416" s="46"/>
      <c r="J416" s="46"/>
      <c r="K416" s="46"/>
      <c r="L416" s="46"/>
      <c r="M416" s="46"/>
      <c r="N416" s="46"/>
      <c r="O416" s="46"/>
      <c r="P416" s="46"/>
      <c r="Q416" s="46"/>
      <c r="R416" s="46"/>
      <c r="S416" s="46"/>
      <c r="T416" s="46"/>
      <c r="U416" s="46" t="str">
        <f t="shared" si="6"/>
        <v/>
      </c>
      <c r="V416" s="46"/>
      <c r="W416" s="46"/>
    </row>
    <row r="417" spans="1:23" x14ac:dyDescent="0.4">
      <c r="A417" s="46"/>
      <c r="B417" s="46"/>
      <c r="C417" s="46"/>
      <c r="D417" s="46"/>
      <c r="E417" s="46"/>
      <c r="F417" s="46"/>
      <c r="G417" s="46"/>
      <c r="H417" s="46"/>
      <c r="I417" s="46"/>
      <c r="J417" s="46"/>
      <c r="K417" s="46"/>
      <c r="L417" s="46"/>
      <c r="M417" s="46"/>
      <c r="N417" s="46"/>
      <c r="O417" s="46"/>
      <c r="P417" s="46"/>
      <c r="Q417" s="46"/>
      <c r="R417" s="46"/>
      <c r="S417" s="46"/>
      <c r="T417" s="46"/>
      <c r="U417" s="46" t="str">
        <f t="shared" si="6"/>
        <v/>
      </c>
      <c r="V417" s="46"/>
      <c r="W417" s="46"/>
    </row>
    <row r="418" spans="1:23" x14ac:dyDescent="0.4">
      <c r="A418" s="46"/>
      <c r="B418" s="46"/>
      <c r="C418" s="46"/>
      <c r="D418" s="46"/>
      <c r="E418" s="46"/>
      <c r="F418" s="46"/>
      <c r="G418" s="46"/>
      <c r="H418" s="46"/>
      <c r="I418" s="46"/>
      <c r="J418" s="46"/>
      <c r="K418" s="46"/>
      <c r="L418" s="46"/>
      <c r="M418" s="46"/>
      <c r="N418" s="46"/>
      <c r="O418" s="46"/>
      <c r="P418" s="46"/>
      <c r="Q418" s="46"/>
      <c r="R418" s="46"/>
      <c r="S418" s="46"/>
      <c r="T418" s="46"/>
      <c r="U418" s="46" t="str">
        <f t="shared" si="6"/>
        <v/>
      </c>
      <c r="V418" s="46"/>
      <c r="W418" s="46"/>
    </row>
    <row r="419" spans="1:23" x14ac:dyDescent="0.4">
      <c r="A419" s="46"/>
      <c r="B419" s="46"/>
      <c r="C419" s="46"/>
      <c r="D419" s="46"/>
      <c r="E419" s="46"/>
      <c r="F419" s="46"/>
      <c r="G419" s="46"/>
      <c r="H419" s="46"/>
      <c r="I419" s="46"/>
      <c r="J419" s="46"/>
      <c r="K419" s="46"/>
      <c r="L419" s="46"/>
      <c r="M419" s="46"/>
      <c r="N419" s="46"/>
      <c r="O419" s="46"/>
      <c r="P419" s="46"/>
      <c r="Q419" s="46"/>
      <c r="R419" s="46"/>
      <c r="S419" s="46"/>
      <c r="T419" s="46"/>
      <c r="U419" s="46" t="str">
        <f t="shared" si="6"/>
        <v/>
      </c>
      <c r="V419" s="46"/>
      <c r="W419" s="46"/>
    </row>
    <row r="420" spans="1:23" x14ac:dyDescent="0.4">
      <c r="A420" s="46"/>
      <c r="B420" s="46"/>
      <c r="C420" s="46"/>
      <c r="D420" s="46"/>
      <c r="E420" s="46"/>
      <c r="F420" s="46"/>
      <c r="G420" s="46"/>
      <c r="H420" s="46"/>
      <c r="I420" s="46"/>
      <c r="J420" s="46"/>
      <c r="K420" s="46"/>
      <c r="L420" s="46"/>
      <c r="M420" s="46"/>
      <c r="N420" s="46"/>
      <c r="O420" s="46"/>
      <c r="P420" s="46"/>
      <c r="Q420" s="46"/>
      <c r="R420" s="46"/>
      <c r="S420" s="46"/>
      <c r="T420" s="46"/>
      <c r="U420" s="46" t="str">
        <f t="shared" si="6"/>
        <v/>
      </c>
      <c r="V420" s="46"/>
      <c r="W420" s="46"/>
    </row>
    <row r="421" spans="1:23" x14ac:dyDescent="0.4">
      <c r="A421" s="46"/>
      <c r="B421" s="46"/>
      <c r="C421" s="46"/>
      <c r="D421" s="46"/>
      <c r="E421" s="46"/>
      <c r="F421" s="46"/>
      <c r="G421" s="46"/>
      <c r="H421" s="46"/>
      <c r="I421" s="46"/>
      <c r="J421" s="46"/>
      <c r="K421" s="46"/>
      <c r="L421" s="46"/>
      <c r="M421" s="46"/>
      <c r="N421" s="46"/>
      <c r="O421" s="46"/>
      <c r="P421" s="46"/>
      <c r="Q421" s="46"/>
      <c r="R421" s="46"/>
      <c r="S421" s="46"/>
      <c r="T421" s="46"/>
      <c r="U421" s="46" t="str">
        <f t="shared" si="6"/>
        <v/>
      </c>
      <c r="V421" s="46"/>
      <c r="W421" s="46"/>
    </row>
    <row r="422" spans="1:23" x14ac:dyDescent="0.4">
      <c r="A422" s="46"/>
      <c r="B422" s="46"/>
      <c r="C422" s="46"/>
      <c r="D422" s="46"/>
      <c r="E422" s="46"/>
      <c r="F422" s="46"/>
      <c r="G422" s="46"/>
      <c r="H422" s="46"/>
      <c r="I422" s="46"/>
      <c r="J422" s="46"/>
      <c r="K422" s="46"/>
      <c r="L422" s="46"/>
      <c r="M422" s="46"/>
      <c r="N422" s="46"/>
      <c r="O422" s="46"/>
      <c r="P422" s="46"/>
      <c r="Q422" s="46"/>
      <c r="R422" s="46"/>
      <c r="S422" s="46"/>
      <c r="T422" s="46"/>
      <c r="U422" s="46" t="str">
        <f t="shared" si="6"/>
        <v/>
      </c>
      <c r="V422" s="46"/>
      <c r="W422" s="46"/>
    </row>
    <row r="423" spans="1:23" x14ac:dyDescent="0.4">
      <c r="A423" s="46"/>
      <c r="B423" s="46"/>
      <c r="C423" s="46"/>
      <c r="D423" s="46"/>
      <c r="E423" s="46"/>
      <c r="F423" s="46"/>
      <c r="G423" s="46"/>
      <c r="H423" s="46"/>
      <c r="I423" s="46"/>
      <c r="J423" s="46"/>
      <c r="K423" s="46"/>
      <c r="L423" s="46"/>
      <c r="M423" s="46"/>
      <c r="N423" s="46"/>
      <c r="O423" s="46"/>
      <c r="P423" s="46"/>
      <c r="Q423" s="46"/>
      <c r="R423" s="46"/>
      <c r="S423" s="46"/>
      <c r="T423" s="46"/>
      <c r="U423" s="46" t="str">
        <f t="shared" si="6"/>
        <v/>
      </c>
      <c r="V423" s="46"/>
      <c r="W423" s="46"/>
    </row>
    <row r="424" spans="1:23" x14ac:dyDescent="0.4">
      <c r="A424" s="46"/>
      <c r="B424" s="46"/>
      <c r="C424" s="46"/>
      <c r="D424" s="46"/>
      <c r="E424" s="46"/>
      <c r="F424" s="46"/>
      <c r="G424" s="46"/>
      <c r="H424" s="46"/>
      <c r="I424" s="46"/>
      <c r="J424" s="46"/>
      <c r="K424" s="46"/>
      <c r="L424" s="46"/>
      <c r="M424" s="46"/>
      <c r="N424" s="46"/>
      <c r="O424" s="46"/>
      <c r="P424" s="46"/>
      <c r="Q424" s="46"/>
      <c r="R424" s="46"/>
      <c r="S424" s="46"/>
      <c r="T424" s="46"/>
      <c r="U424" s="46" t="str">
        <f t="shared" si="6"/>
        <v/>
      </c>
      <c r="V424" s="46"/>
      <c r="W424" s="46"/>
    </row>
    <row r="425" spans="1:23" x14ac:dyDescent="0.4">
      <c r="A425" s="46"/>
      <c r="B425" s="46"/>
      <c r="C425" s="46"/>
      <c r="D425" s="46"/>
      <c r="E425" s="46"/>
      <c r="F425" s="46"/>
      <c r="G425" s="46"/>
      <c r="H425" s="46"/>
      <c r="I425" s="46"/>
      <c r="J425" s="46"/>
      <c r="K425" s="46"/>
      <c r="L425" s="46"/>
      <c r="M425" s="46"/>
      <c r="N425" s="46"/>
      <c r="O425" s="46"/>
      <c r="P425" s="46"/>
      <c r="Q425" s="46"/>
      <c r="R425" s="46"/>
      <c r="S425" s="46"/>
      <c r="T425" s="46"/>
      <c r="U425" s="46" t="str">
        <f t="shared" si="6"/>
        <v/>
      </c>
      <c r="V425" s="46"/>
      <c r="W425" s="46"/>
    </row>
    <row r="426" spans="1:23" x14ac:dyDescent="0.4">
      <c r="A426" s="46"/>
      <c r="B426" s="46"/>
      <c r="C426" s="46"/>
      <c r="D426" s="46"/>
      <c r="E426" s="46"/>
      <c r="F426" s="46"/>
      <c r="G426" s="46"/>
      <c r="H426" s="46"/>
      <c r="I426" s="46"/>
      <c r="J426" s="46"/>
      <c r="K426" s="46"/>
      <c r="L426" s="46"/>
      <c r="M426" s="46"/>
      <c r="N426" s="46"/>
      <c r="O426" s="46"/>
      <c r="P426" s="46"/>
      <c r="Q426" s="46"/>
      <c r="R426" s="46"/>
      <c r="S426" s="46"/>
      <c r="T426" s="46"/>
      <c r="U426" s="46" t="str">
        <f t="shared" si="6"/>
        <v/>
      </c>
      <c r="V426" s="46"/>
      <c r="W426" s="46"/>
    </row>
    <row r="427" spans="1:23" x14ac:dyDescent="0.4">
      <c r="A427" s="46"/>
      <c r="B427" s="46"/>
      <c r="C427" s="46"/>
      <c r="D427" s="46"/>
      <c r="E427" s="46"/>
      <c r="F427" s="46"/>
      <c r="G427" s="46"/>
      <c r="H427" s="46"/>
      <c r="I427" s="46"/>
      <c r="J427" s="46"/>
      <c r="K427" s="46"/>
      <c r="L427" s="46"/>
      <c r="M427" s="46"/>
      <c r="N427" s="46"/>
      <c r="O427" s="46"/>
      <c r="P427" s="46"/>
      <c r="Q427" s="46"/>
      <c r="R427" s="46"/>
      <c r="S427" s="46"/>
      <c r="T427" s="46"/>
      <c r="U427" s="46" t="str">
        <f t="shared" si="6"/>
        <v/>
      </c>
      <c r="V427" s="46"/>
      <c r="W427" s="46"/>
    </row>
    <row r="428" spans="1:23" x14ac:dyDescent="0.4">
      <c r="A428" s="46"/>
      <c r="B428" s="46"/>
      <c r="C428" s="46"/>
      <c r="D428" s="46"/>
      <c r="E428" s="46"/>
      <c r="F428" s="46"/>
      <c r="G428" s="46"/>
      <c r="H428" s="46"/>
      <c r="I428" s="46"/>
      <c r="J428" s="46"/>
      <c r="K428" s="46"/>
      <c r="L428" s="46"/>
      <c r="M428" s="46"/>
      <c r="N428" s="46"/>
      <c r="O428" s="46"/>
      <c r="P428" s="46"/>
      <c r="Q428" s="46"/>
      <c r="R428" s="46"/>
      <c r="S428" s="46"/>
      <c r="T428" s="46"/>
      <c r="U428" s="46" t="str">
        <f t="shared" si="6"/>
        <v/>
      </c>
      <c r="V428" s="46"/>
      <c r="W428" s="46"/>
    </row>
    <row r="429" spans="1:23" x14ac:dyDescent="0.4">
      <c r="A429" s="46"/>
      <c r="B429" s="46"/>
      <c r="C429" s="46"/>
      <c r="D429" s="46"/>
      <c r="E429" s="46"/>
      <c r="F429" s="46"/>
      <c r="G429" s="46"/>
      <c r="H429" s="46"/>
      <c r="I429" s="46"/>
      <c r="J429" s="46"/>
      <c r="K429" s="46"/>
      <c r="L429" s="46"/>
      <c r="M429" s="46"/>
      <c r="N429" s="46"/>
      <c r="O429" s="46"/>
      <c r="P429" s="46"/>
      <c r="Q429" s="46"/>
      <c r="R429" s="46"/>
      <c r="S429" s="46"/>
      <c r="T429" s="46"/>
      <c r="U429" s="46" t="str">
        <f t="shared" si="6"/>
        <v/>
      </c>
      <c r="V429" s="46"/>
      <c r="W429" s="46"/>
    </row>
    <row r="430" spans="1:23" x14ac:dyDescent="0.4">
      <c r="A430" s="46"/>
      <c r="B430" s="46"/>
      <c r="C430" s="46"/>
      <c r="D430" s="46"/>
      <c r="E430" s="46"/>
      <c r="F430" s="46"/>
      <c r="G430" s="46"/>
      <c r="H430" s="46"/>
      <c r="I430" s="46"/>
      <c r="J430" s="46"/>
      <c r="K430" s="46"/>
      <c r="L430" s="46"/>
      <c r="M430" s="46"/>
      <c r="N430" s="46"/>
      <c r="O430" s="46"/>
      <c r="P430" s="46"/>
      <c r="Q430" s="46"/>
      <c r="R430" s="46"/>
      <c r="S430" s="46"/>
      <c r="T430" s="46"/>
      <c r="U430" s="46" t="str">
        <f t="shared" si="6"/>
        <v/>
      </c>
      <c r="V430" s="46"/>
      <c r="W430" s="46"/>
    </row>
    <row r="431" spans="1:23" x14ac:dyDescent="0.4">
      <c r="A431" s="46"/>
      <c r="B431" s="46"/>
      <c r="C431" s="46"/>
      <c r="D431" s="46"/>
      <c r="E431" s="46"/>
      <c r="F431" s="46"/>
      <c r="G431" s="46"/>
      <c r="H431" s="46"/>
      <c r="I431" s="46"/>
      <c r="J431" s="46"/>
      <c r="K431" s="46"/>
      <c r="L431" s="46"/>
      <c r="M431" s="46"/>
      <c r="N431" s="46"/>
      <c r="O431" s="46"/>
      <c r="P431" s="46"/>
      <c r="Q431" s="46"/>
      <c r="R431" s="46"/>
      <c r="S431" s="46"/>
      <c r="T431" s="46"/>
      <c r="U431" s="46" t="str">
        <f t="shared" si="6"/>
        <v/>
      </c>
      <c r="V431" s="46"/>
      <c r="W431" s="46"/>
    </row>
    <row r="432" spans="1:23" x14ac:dyDescent="0.4">
      <c r="A432" s="46"/>
      <c r="B432" s="46"/>
      <c r="C432" s="46"/>
      <c r="D432" s="46"/>
      <c r="E432" s="46"/>
      <c r="F432" s="46"/>
      <c r="G432" s="46"/>
      <c r="H432" s="46"/>
      <c r="I432" s="46"/>
      <c r="J432" s="46"/>
      <c r="K432" s="46"/>
      <c r="L432" s="46"/>
      <c r="M432" s="46"/>
      <c r="N432" s="46"/>
      <c r="O432" s="46"/>
      <c r="P432" s="46"/>
      <c r="Q432" s="46"/>
      <c r="R432" s="46"/>
      <c r="S432" s="46"/>
      <c r="T432" s="46"/>
      <c r="U432" s="46" t="str">
        <f t="shared" si="6"/>
        <v/>
      </c>
      <c r="V432" s="46"/>
      <c r="W432" s="46"/>
    </row>
    <row r="433" spans="1:23" x14ac:dyDescent="0.4">
      <c r="A433" s="46"/>
      <c r="B433" s="46"/>
      <c r="C433" s="46"/>
      <c r="D433" s="46"/>
      <c r="E433" s="46"/>
      <c r="F433" s="46"/>
      <c r="G433" s="46"/>
      <c r="H433" s="46"/>
      <c r="I433" s="46"/>
      <c r="J433" s="46"/>
      <c r="K433" s="46"/>
      <c r="L433" s="46"/>
      <c r="M433" s="46"/>
      <c r="N433" s="46"/>
      <c r="O433" s="46"/>
      <c r="P433" s="46"/>
      <c r="Q433" s="46"/>
      <c r="R433" s="46"/>
      <c r="S433" s="46"/>
      <c r="T433" s="46"/>
      <c r="U433" s="46" t="str">
        <f t="shared" si="6"/>
        <v/>
      </c>
      <c r="V433" s="46"/>
      <c r="W433" s="46"/>
    </row>
    <row r="434" spans="1:23" x14ac:dyDescent="0.4">
      <c r="A434" s="46"/>
      <c r="B434" s="46"/>
      <c r="C434" s="46"/>
      <c r="D434" s="46"/>
      <c r="E434" s="46"/>
      <c r="F434" s="46"/>
      <c r="G434" s="46"/>
      <c r="H434" s="46"/>
      <c r="I434" s="46"/>
      <c r="J434" s="46"/>
      <c r="K434" s="46"/>
      <c r="L434" s="46"/>
      <c r="M434" s="46"/>
      <c r="N434" s="46"/>
      <c r="O434" s="46"/>
      <c r="P434" s="46"/>
      <c r="Q434" s="46"/>
      <c r="R434" s="46"/>
      <c r="S434" s="46"/>
      <c r="T434" s="46"/>
      <c r="U434" s="46" t="str">
        <f t="shared" si="6"/>
        <v/>
      </c>
      <c r="V434" s="46"/>
      <c r="W434" s="46"/>
    </row>
    <row r="435" spans="1:23" x14ac:dyDescent="0.4">
      <c r="A435" s="46"/>
      <c r="B435" s="46"/>
      <c r="C435" s="46"/>
      <c r="D435" s="46"/>
      <c r="E435" s="46"/>
      <c r="F435" s="46"/>
      <c r="G435" s="46"/>
      <c r="H435" s="46"/>
      <c r="I435" s="46"/>
      <c r="J435" s="46"/>
      <c r="K435" s="46"/>
      <c r="L435" s="46"/>
      <c r="M435" s="46"/>
      <c r="N435" s="46"/>
      <c r="O435" s="46"/>
      <c r="P435" s="46"/>
      <c r="Q435" s="46"/>
      <c r="R435" s="46"/>
      <c r="S435" s="46"/>
      <c r="T435" s="46"/>
      <c r="U435" s="46" t="str">
        <f t="shared" si="6"/>
        <v/>
      </c>
      <c r="V435" s="46"/>
      <c r="W435" s="46"/>
    </row>
    <row r="436" spans="1:23" x14ac:dyDescent="0.4">
      <c r="A436" s="46"/>
      <c r="B436" s="46"/>
      <c r="C436" s="46"/>
      <c r="D436" s="46"/>
      <c r="E436" s="46"/>
      <c r="F436" s="46"/>
      <c r="G436" s="46"/>
      <c r="H436" s="46"/>
      <c r="I436" s="46"/>
      <c r="J436" s="46"/>
      <c r="K436" s="46"/>
      <c r="L436" s="46"/>
      <c r="M436" s="46"/>
      <c r="N436" s="46"/>
      <c r="O436" s="46"/>
      <c r="P436" s="46"/>
      <c r="Q436" s="46"/>
      <c r="R436" s="46"/>
      <c r="S436" s="46"/>
      <c r="T436" s="46"/>
      <c r="U436" s="46" t="str">
        <f t="shared" si="6"/>
        <v/>
      </c>
      <c r="V436" s="46"/>
      <c r="W436" s="46"/>
    </row>
    <row r="437" spans="1:23" x14ac:dyDescent="0.4">
      <c r="A437" s="46"/>
      <c r="B437" s="46"/>
      <c r="C437" s="46"/>
      <c r="D437" s="46"/>
      <c r="E437" s="46"/>
      <c r="F437" s="46"/>
      <c r="G437" s="46"/>
      <c r="H437" s="46"/>
      <c r="I437" s="46"/>
      <c r="J437" s="46"/>
      <c r="K437" s="46"/>
      <c r="L437" s="46"/>
      <c r="M437" s="46"/>
      <c r="N437" s="46"/>
      <c r="O437" s="46"/>
      <c r="P437" s="46"/>
      <c r="Q437" s="46"/>
      <c r="R437" s="46"/>
      <c r="S437" s="46"/>
      <c r="T437" s="46"/>
      <c r="U437" s="46" t="str">
        <f t="shared" si="6"/>
        <v/>
      </c>
      <c r="V437" s="46"/>
      <c r="W437" s="46"/>
    </row>
    <row r="438" spans="1:23" x14ac:dyDescent="0.4">
      <c r="A438" s="46"/>
      <c r="B438" s="46"/>
      <c r="C438" s="46"/>
      <c r="D438" s="46"/>
      <c r="E438" s="46"/>
      <c r="F438" s="46"/>
      <c r="G438" s="46"/>
      <c r="H438" s="46"/>
      <c r="I438" s="46"/>
      <c r="J438" s="46"/>
      <c r="K438" s="46"/>
      <c r="L438" s="46"/>
      <c r="M438" s="46"/>
      <c r="N438" s="46"/>
      <c r="O438" s="46"/>
      <c r="P438" s="46"/>
      <c r="Q438" s="46"/>
      <c r="R438" s="46"/>
      <c r="S438" s="46"/>
      <c r="T438" s="46"/>
      <c r="U438" s="46" t="str">
        <f t="shared" si="6"/>
        <v/>
      </c>
      <c r="V438" s="46"/>
      <c r="W438" s="46"/>
    </row>
    <row r="439" spans="1:23" x14ac:dyDescent="0.4">
      <c r="A439" s="46"/>
      <c r="B439" s="46"/>
      <c r="C439" s="46"/>
      <c r="D439" s="46"/>
      <c r="E439" s="46"/>
      <c r="F439" s="46"/>
      <c r="G439" s="46"/>
      <c r="H439" s="46"/>
      <c r="I439" s="46"/>
      <c r="J439" s="46"/>
      <c r="K439" s="46"/>
      <c r="L439" s="46"/>
      <c r="M439" s="46"/>
      <c r="N439" s="46"/>
      <c r="O439" s="46"/>
      <c r="P439" s="46"/>
      <c r="Q439" s="46"/>
      <c r="R439" s="46"/>
      <c r="S439" s="46"/>
      <c r="T439" s="46"/>
      <c r="U439" s="46" t="str">
        <f t="shared" si="6"/>
        <v/>
      </c>
      <c r="V439" s="46"/>
      <c r="W439" s="46"/>
    </row>
    <row r="440" spans="1:23" x14ac:dyDescent="0.4">
      <c r="A440" s="46"/>
      <c r="B440" s="46"/>
      <c r="C440" s="46"/>
      <c r="D440" s="46"/>
      <c r="E440" s="46"/>
      <c r="F440" s="46"/>
      <c r="G440" s="46"/>
      <c r="H440" s="46"/>
      <c r="I440" s="46"/>
      <c r="J440" s="46"/>
      <c r="K440" s="46"/>
      <c r="L440" s="46"/>
      <c r="M440" s="46"/>
      <c r="N440" s="46"/>
      <c r="O440" s="46"/>
      <c r="P440" s="46"/>
      <c r="Q440" s="46"/>
      <c r="R440" s="46"/>
      <c r="S440" s="46"/>
      <c r="T440" s="46"/>
      <c r="U440" s="46" t="str">
        <f t="shared" si="6"/>
        <v/>
      </c>
      <c r="V440" s="46"/>
      <c r="W440" s="46"/>
    </row>
    <row r="441" spans="1:23" x14ac:dyDescent="0.4">
      <c r="A441" s="46"/>
      <c r="B441" s="46"/>
      <c r="C441" s="46"/>
      <c r="D441" s="46"/>
      <c r="E441" s="46"/>
      <c r="F441" s="46"/>
      <c r="G441" s="46"/>
      <c r="H441" s="46"/>
      <c r="I441" s="46"/>
      <c r="J441" s="46"/>
      <c r="K441" s="46"/>
      <c r="L441" s="46"/>
      <c r="M441" s="46"/>
      <c r="N441" s="46"/>
      <c r="O441" s="46"/>
      <c r="P441" s="46"/>
      <c r="Q441" s="46"/>
      <c r="R441" s="46"/>
      <c r="S441" s="46"/>
      <c r="T441" s="46"/>
      <c r="U441" s="46" t="str">
        <f t="shared" si="6"/>
        <v/>
      </c>
      <c r="V441" s="46"/>
      <c r="W441" s="46"/>
    </row>
    <row r="442" spans="1:23" x14ac:dyDescent="0.4">
      <c r="A442" s="46"/>
      <c r="B442" s="46"/>
      <c r="C442" s="46"/>
      <c r="D442" s="46"/>
      <c r="E442" s="46"/>
      <c r="F442" s="46"/>
      <c r="G442" s="46"/>
      <c r="H442" s="46"/>
      <c r="I442" s="46"/>
      <c r="J442" s="46"/>
      <c r="K442" s="46"/>
      <c r="L442" s="46"/>
      <c r="M442" s="46"/>
      <c r="N442" s="46"/>
      <c r="O442" s="46"/>
      <c r="P442" s="46"/>
      <c r="Q442" s="46"/>
      <c r="R442" s="46"/>
      <c r="S442" s="46"/>
      <c r="T442" s="46"/>
      <c r="U442" s="46" t="str">
        <f t="shared" si="6"/>
        <v/>
      </c>
      <c r="V442" s="46"/>
      <c r="W442" s="46"/>
    </row>
    <row r="443" spans="1:23" x14ac:dyDescent="0.4">
      <c r="A443" s="46"/>
      <c r="B443" s="46"/>
      <c r="C443" s="46"/>
      <c r="D443" s="46"/>
      <c r="E443" s="46"/>
      <c r="F443" s="46"/>
      <c r="G443" s="46"/>
      <c r="H443" s="46"/>
      <c r="I443" s="46"/>
      <c r="J443" s="46"/>
      <c r="K443" s="46"/>
      <c r="L443" s="46"/>
      <c r="M443" s="46"/>
      <c r="N443" s="46"/>
      <c r="O443" s="46"/>
      <c r="P443" s="46"/>
      <c r="Q443" s="46"/>
      <c r="R443" s="46"/>
      <c r="S443" s="46"/>
      <c r="T443" s="46"/>
      <c r="U443" s="46" t="str">
        <f t="shared" si="6"/>
        <v/>
      </c>
      <c r="V443" s="46"/>
      <c r="W443" s="46"/>
    </row>
    <row r="444" spans="1:23" x14ac:dyDescent="0.4">
      <c r="A444" s="46"/>
      <c r="B444" s="46"/>
      <c r="C444" s="46"/>
      <c r="D444" s="46"/>
      <c r="E444" s="46"/>
      <c r="F444" s="46"/>
      <c r="G444" s="46"/>
      <c r="H444" s="46"/>
      <c r="I444" s="46"/>
      <c r="J444" s="46"/>
      <c r="K444" s="46"/>
      <c r="L444" s="46"/>
      <c r="M444" s="46"/>
      <c r="N444" s="46"/>
      <c r="O444" s="46"/>
      <c r="P444" s="46"/>
      <c r="Q444" s="46"/>
      <c r="R444" s="46"/>
      <c r="S444" s="46"/>
      <c r="T444" s="46"/>
      <c r="U444" s="46" t="str">
        <f t="shared" si="6"/>
        <v/>
      </c>
      <c r="V444" s="46"/>
      <c r="W444" s="46"/>
    </row>
    <row r="445" spans="1:23" x14ac:dyDescent="0.4">
      <c r="A445" s="46"/>
      <c r="B445" s="46"/>
      <c r="C445" s="46"/>
      <c r="D445" s="46"/>
      <c r="E445" s="46"/>
      <c r="F445" s="46"/>
      <c r="G445" s="46"/>
      <c r="H445" s="46"/>
      <c r="I445" s="46"/>
      <c r="J445" s="46"/>
      <c r="K445" s="46"/>
      <c r="L445" s="46"/>
      <c r="M445" s="46"/>
      <c r="N445" s="46"/>
      <c r="O445" s="46"/>
      <c r="P445" s="46"/>
      <c r="Q445" s="46"/>
      <c r="R445" s="46"/>
      <c r="S445" s="46"/>
      <c r="T445" s="46"/>
      <c r="U445" s="46" t="str">
        <f t="shared" si="6"/>
        <v/>
      </c>
      <c r="V445" s="46"/>
      <c r="W445" s="46"/>
    </row>
    <row r="446" spans="1:23" x14ac:dyDescent="0.4">
      <c r="A446" s="46"/>
      <c r="B446" s="46"/>
      <c r="C446" s="46"/>
      <c r="D446" s="46"/>
      <c r="E446" s="46"/>
      <c r="F446" s="46"/>
      <c r="G446" s="46"/>
      <c r="H446" s="46"/>
      <c r="I446" s="46"/>
      <c r="J446" s="46"/>
      <c r="K446" s="46"/>
      <c r="L446" s="46"/>
      <c r="M446" s="46"/>
      <c r="N446" s="46"/>
      <c r="O446" s="46"/>
      <c r="P446" s="46"/>
      <c r="Q446" s="46"/>
      <c r="R446" s="46"/>
      <c r="S446" s="46"/>
      <c r="T446" s="46"/>
      <c r="U446" s="46" t="str">
        <f t="shared" si="6"/>
        <v/>
      </c>
      <c r="V446" s="46"/>
      <c r="W446" s="46"/>
    </row>
    <row r="447" spans="1:23" x14ac:dyDescent="0.4">
      <c r="A447" s="46"/>
      <c r="B447" s="46"/>
      <c r="C447" s="46"/>
      <c r="D447" s="46"/>
      <c r="E447" s="46"/>
      <c r="F447" s="46"/>
      <c r="G447" s="46"/>
      <c r="H447" s="46"/>
      <c r="I447" s="46"/>
      <c r="J447" s="46"/>
      <c r="K447" s="46"/>
      <c r="L447" s="46"/>
      <c r="M447" s="46"/>
      <c r="N447" s="46"/>
      <c r="O447" s="46"/>
      <c r="P447" s="46"/>
      <c r="Q447" s="46"/>
      <c r="R447" s="46"/>
      <c r="S447" s="46"/>
      <c r="T447" s="46"/>
      <c r="U447" s="46" t="str">
        <f t="shared" si="6"/>
        <v/>
      </c>
      <c r="V447" s="46"/>
      <c r="W447" s="46"/>
    </row>
    <row r="448" spans="1:23" x14ac:dyDescent="0.4">
      <c r="A448" s="46"/>
      <c r="B448" s="46"/>
      <c r="C448" s="46"/>
      <c r="D448" s="46"/>
      <c r="E448" s="46"/>
      <c r="F448" s="46"/>
      <c r="G448" s="46"/>
      <c r="H448" s="46"/>
      <c r="I448" s="46"/>
      <c r="J448" s="46"/>
      <c r="K448" s="46"/>
      <c r="L448" s="46"/>
      <c r="M448" s="46"/>
      <c r="N448" s="46"/>
      <c r="O448" s="46"/>
      <c r="P448" s="46"/>
      <c r="Q448" s="46"/>
      <c r="R448" s="46"/>
      <c r="S448" s="46"/>
      <c r="T448" s="46"/>
      <c r="U448" s="46" t="str">
        <f t="shared" si="6"/>
        <v/>
      </c>
      <c r="V448" s="46"/>
      <c r="W448" s="46"/>
    </row>
    <row r="449" spans="1:23" x14ac:dyDescent="0.4">
      <c r="A449" s="46"/>
      <c r="B449" s="46"/>
      <c r="C449" s="46"/>
      <c r="D449" s="46"/>
      <c r="E449" s="46"/>
      <c r="F449" s="46"/>
      <c r="G449" s="46"/>
      <c r="H449" s="46"/>
      <c r="I449" s="46"/>
      <c r="J449" s="46"/>
      <c r="K449" s="46"/>
      <c r="L449" s="46"/>
      <c r="M449" s="46"/>
      <c r="N449" s="46"/>
      <c r="O449" s="46"/>
      <c r="P449" s="46"/>
      <c r="Q449" s="46"/>
      <c r="R449" s="46"/>
      <c r="S449" s="46"/>
      <c r="T449" s="46"/>
      <c r="U449" s="46" t="str">
        <f t="shared" si="6"/>
        <v/>
      </c>
      <c r="V449" s="46"/>
      <c r="W449" s="46"/>
    </row>
    <row r="450" spans="1:23" x14ac:dyDescent="0.4">
      <c r="A450" s="46"/>
      <c r="B450" s="46"/>
      <c r="C450" s="46"/>
      <c r="D450" s="46"/>
      <c r="E450" s="46"/>
      <c r="F450" s="46"/>
      <c r="G450" s="46"/>
      <c r="H450" s="46"/>
      <c r="I450" s="46"/>
      <c r="J450" s="46"/>
      <c r="K450" s="46"/>
      <c r="L450" s="46"/>
      <c r="M450" s="46"/>
      <c r="N450" s="46"/>
      <c r="O450" s="46"/>
      <c r="P450" s="46"/>
      <c r="Q450" s="46"/>
      <c r="R450" s="46"/>
      <c r="S450" s="46"/>
      <c r="T450" s="46"/>
      <c r="U450" s="46" t="str">
        <f t="shared" ref="U450:U500" si="7">IF($A450&lt;&gt;"","순번 "&amp;$A450&amp;": "&amp;$B450&amp;" / "&amp;$C450&amp;"학년도 / "&amp;$H450,"")</f>
        <v/>
      </c>
      <c r="V450" s="46"/>
      <c r="W450" s="46"/>
    </row>
    <row r="451" spans="1:23" x14ac:dyDescent="0.4">
      <c r="A451" s="46"/>
      <c r="B451" s="46"/>
      <c r="C451" s="46"/>
      <c r="D451" s="46"/>
      <c r="E451" s="46"/>
      <c r="F451" s="46"/>
      <c r="G451" s="46"/>
      <c r="H451" s="46"/>
      <c r="I451" s="46"/>
      <c r="J451" s="46"/>
      <c r="K451" s="46"/>
      <c r="L451" s="46"/>
      <c r="M451" s="46"/>
      <c r="N451" s="46"/>
      <c r="O451" s="46"/>
      <c r="P451" s="46"/>
      <c r="Q451" s="46"/>
      <c r="R451" s="46"/>
      <c r="S451" s="46"/>
      <c r="T451" s="46"/>
      <c r="U451" s="46" t="str">
        <f t="shared" si="7"/>
        <v/>
      </c>
      <c r="V451" s="46"/>
      <c r="W451" s="46"/>
    </row>
    <row r="452" spans="1:23" x14ac:dyDescent="0.4">
      <c r="A452" s="46"/>
      <c r="B452" s="46"/>
      <c r="C452" s="46"/>
      <c r="D452" s="46"/>
      <c r="E452" s="46"/>
      <c r="F452" s="46"/>
      <c r="G452" s="46"/>
      <c r="H452" s="46"/>
      <c r="I452" s="46"/>
      <c r="J452" s="46"/>
      <c r="K452" s="46"/>
      <c r="L452" s="46"/>
      <c r="M452" s="46"/>
      <c r="N452" s="46"/>
      <c r="O452" s="46"/>
      <c r="P452" s="46"/>
      <c r="Q452" s="46"/>
      <c r="R452" s="46"/>
      <c r="S452" s="46"/>
      <c r="T452" s="46"/>
      <c r="U452" s="46" t="str">
        <f t="shared" si="7"/>
        <v/>
      </c>
      <c r="V452" s="46"/>
      <c r="W452" s="46"/>
    </row>
    <row r="453" spans="1:23" x14ac:dyDescent="0.4">
      <c r="A453" s="46"/>
      <c r="B453" s="46"/>
      <c r="C453" s="46"/>
      <c r="D453" s="46"/>
      <c r="E453" s="46"/>
      <c r="F453" s="46"/>
      <c r="G453" s="46"/>
      <c r="H453" s="46"/>
      <c r="I453" s="46"/>
      <c r="J453" s="46"/>
      <c r="K453" s="46"/>
      <c r="L453" s="46"/>
      <c r="M453" s="46"/>
      <c r="N453" s="46"/>
      <c r="O453" s="46"/>
      <c r="P453" s="46"/>
      <c r="Q453" s="46"/>
      <c r="R453" s="46"/>
      <c r="S453" s="46"/>
      <c r="T453" s="46"/>
      <c r="U453" s="46" t="str">
        <f t="shared" si="7"/>
        <v/>
      </c>
      <c r="V453" s="46"/>
      <c r="W453" s="46"/>
    </row>
    <row r="454" spans="1:23" x14ac:dyDescent="0.4">
      <c r="A454" s="46"/>
      <c r="B454" s="46"/>
      <c r="C454" s="46"/>
      <c r="D454" s="46"/>
      <c r="E454" s="46"/>
      <c r="F454" s="46"/>
      <c r="G454" s="46"/>
      <c r="H454" s="46"/>
      <c r="I454" s="46"/>
      <c r="J454" s="46"/>
      <c r="K454" s="46"/>
      <c r="L454" s="46"/>
      <c r="M454" s="46"/>
      <c r="N454" s="46"/>
      <c r="O454" s="46"/>
      <c r="P454" s="46"/>
      <c r="Q454" s="46"/>
      <c r="R454" s="46"/>
      <c r="S454" s="46"/>
      <c r="T454" s="46"/>
      <c r="U454" s="46" t="str">
        <f t="shared" si="7"/>
        <v/>
      </c>
      <c r="V454" s="46"/>
      <c r="W454" s="46"/>
    </row>
    <row r="455" spans="1:23" x14ac:dyDescent="0.4">
      <c r="A455" s="46"/>
      <c r="B455" s="46"/>
      <c r="C455" s="46"/>
      <c r="D455" s="46"/>
      <c r="E455" s="46"/>
      <c r="F455" s="46"/>
      <c r="G455" s="46"/>
      <c r="H455" s="46"/>
      <c r="I455" s="46"/>
      <c r="J455" s="46"/>
      <c r="K455" s="46"/>
      <c r="L455" s="46"/>
      <c r="M455" s="46"/>
      <c r="N455" s="46"/>
      <c r="O455" s="46"/>
      <c r="P455" s="46"/>
      <c r="Q455" s="46"/>
      <c r="R455" s="46"/>
      <c r="S455" s="46"/>
      <c r="T455" s="46"/>
      <c r="U455" s="46" t="str">
        <f t="shared" si="7"/>
        <v/>
      </c>
      <c r="V455" s="46"/>
      <c r="W455" s="46"/>
    </row>
    <row r="456" spans="1:23" x14ac:dyDescent="0.4">
      <c r="A456" s="46"/>
      <c r="B456" s="46"/>
      <c r="C456" s="46"/>
      <c r="D456" s="46"/>
      <c r="E456" s="46"/>
      <c r="F456" s="46"/>
      <c r="G456" s="46"/>
      <c r="H456" s="46"/>
      <c r="I456" s="46"/>
      <c r="J456" s="46"/>
      <c r="K456" s="46"/>
      <c r="L456" s="46"/>
      <c r="M456" s="46"/>
      <c r="N456" s="46"/>
      <c r="O456" s="46"/>
      <c r="P456" s="46"/>
      <c r="Q456" s="46"/>
      <c r="R456" s="46"/>
      <c r="S456" s="46"/>
      <c r="T456" s="46"/>
      <c r="U456" s="46" t="str">
        <f t="shared" si="7"/>
        <v/>
      </c>
      <c r="V456" s="46"/>
      <c r="W456" s="46"/>
    </row>
    <row r="457" spans="1:23" x14ac:dyDescent="0.4">
      <c r="A457" s="46"/>
      <c r="B457" s="46"/>
      <c r="C457" s="46"/>
      <c r="D457" s="46"/>
      <c r="E457" s="46"/>
      <c r="F457" s="46"/>
      <c r="G457" s="46"/>
      <c r="H457" s="46"/>
      <c r="I457" s="46"/>
      <c r="J457" s="46"/>
      <c r="K457" s="46"/>
      <c r="L457" s="46"/>
      <c r="M457" s="46"/>
      <c r="N457" s="46"/>
      <c r="O457" s="46"/>
      <c r="P457" s="46"/>
      <c r="Q457" s="46"/>
      <c r="R457" s="46"/>
      <c r="S457" s="46"/>
      <c r="T457" s="46"/>
      <c r="U457" s="46" t="str">
        <f t="shared" si="7"/>
        <v/>
      </c>
      <c r="V457" s="46"/>
      <c r="W457" s="46"/>
    </row>
    <row r="458" spans="1:23" x14ac:dyDescent="0.4">
      <c r="A458" s="46"/>
      <c r="B458" s="46"/>
      <c r="C458" s="46"/>
      <c r="D458" s="46"/>
      <c r="E458" s="46"/>
      <c r="F458" s="46"/>
      <c r="G458" s="46"/>
      <c r="H458" s="46"/>
      <c r="I458" s="46"/>
      <c r="J458" s="46"/>
      <c r="K458" s="46"/>
      <c r="L458" s="46"/>
      <c r="M458" s="46"/>
      <c r="N458" s="46"/>
      <c r="O458" s="46"/>
      <c r="P458" s="46"/>
      <c r="Q458" s="46"/>
      <c r="R458" s="46"/>
      <c r="S458" s="46"/>
      <c r="T458" s="46"/>
      <c r="U458" s="46" t="str">
        <f t="shared" si="7"/>
        <v/>
      </c>
      <c r="V458" s="46"/>
      <c r="W458" s="46"/>
    </row>
    <row r="459" spans="1:23" x14ac:dyDescent="0.4">
      <c r="A459" s="46"/>
      <c r="B459" s="46"/>
      <c r="C459" s="46"/>
      <c r="D459" s="46"/>
      <c r="E459" s="46"/>
      <c r="F459" s="46"/>
      <c r="G459" s="46"/>
      <c r="H459" s="46"/>
      <c r="I459" s="46"/>
      <c r="J459" s="46"/>
      <c r="K459" s="46"/>
      <c r="L459" s="46"/>
      <c r="M459" s="46"/>
      <c r="N459" s="46"/>
      <c r="O459" s="46"/>
      <c r="P459" s="46"/>
      <c r="Q459" s="46"/>
      <c r="R459" s="46"/>
      <c r="S459" s="46"/>
      <c r="T459" s="46"/>
      <c r="U459" s="46" t="str">
        <f t="shared" si="7"/>
        <v/>
      </c>
      <c r="V459" s="46"/>
      <c r="W459" s="46"/>
    </row>
    <row r="460" spans="1:23" x14ac:dyDescent="0.4">
      <c r="A460" s="46"/>
      <c r="B460" s="46"/>
      <c r="C460" s="46"/>
      <c r="D460" s="46"/>
      <c r="E460" s="46"/>
      <c r="F460" s="46"/>
      <c r="G460" s="46"/>
      <c r="H460" s="46"/>
      <c r="I460" s="46"/>
      <c r="J460" s="46"/>
      <c r="K460" s="46"/>
      <c r="L460" s="46"/>
      <c r="M460" s="46"/>
      <c r="N460" s="46"/>
      <c r="O460" s="46"/>
      <c r="P460" s="46"/>
      <c r="Q460" s="46"/>
      <c r="R460" s="46"/>
      <c r="S460" s="46"/>
      <c r="T460" s="46"/>
      <c r="U460" s="46" t="str">
        <f t="shared" si="7"/>
        <v/>
      </c>
      <c r="V460" s="46"/>
      <c r="W460" s="46"/>
    </row>
    <row r="461" spans="1:23" x14ac:dyDescent="0.4">
      <c r="A461" s="46"/>
      <c r="B461" s="46"/>
      <c r="C461" s="46"/>
      <c r="D461" s="46"/>
      <c r="E461" s="46"/>
      <c r="F461" s="46"/>
      <c r="G461" s="46"/>
      <c r="H461" s="46"/>
      <c r="I461" s="46"/>
      <c r="J461" s="46"/>
      <c r="K461" s="46"/>
      <c r="L461" s="46"/>
      <c r="M461" s="46"/>
      <c r="N461" s="46"/>
      <c r="O461" s="46"/>
      <c r="P461" s="46"/>
      <c r="Q461" s="46"/>
      <c r="R461" s="46"/>
      <c r="S461" s="46"/>
      <c r="T461" s="46"/>
      <c r="U461" s="46" t="str">
        <f t="shared" si="7"/>
        <v/>
      </c>
      <c r="V461" s="46"/>
      <c r="W461" s="46"/>
    </row>
    <row r="462" spans="1:23" x14ac:dyDescent="0.4">
      <c r="A462" s="46"/>
      <c r="B462" s="46"/>
      <c r="C462" s="46"/>
      <c r="D462" s="46"/>
      <c r="E462" s="46"/>
      <c r="F462" s="46"/>
      <c r="G462" s="46"/>
      <c r="H462" s="46"/>
      <c r="I462" s="46"/>
      <c r="J462" s="46"/>
      <c r="K462" s="46"/>
      <c r="L462" s="46"/>
      <c r="M462" s="46"/>
      <c r="N462" s="46"/>
      <c r="O462" s="46"/>
      <c r="P462" s="46"/>
      <c r="Q462" s="46"/>
      <c r="R462" s="46"/>
      <c r="S462" s="46"/>
      <c r="T462" s="46"/>
      <c r="U462" s="46" t="str">
        <f t="shared" si="7"/>
        <v/>
      </c>
      <c r="V462" s="46"/>
      <c r="W462" s="46"/>
    </row>
    <row r="463" spans="1:23" x14ac:dyDescent="0.4">
      <c r="A463" s="46"/>
      <c r="B463" s="46"/>
      <c r="C463" s="46"/>
      <c r="D463" s="46"/>
      <c r="E463" s="46"/>
      <c r="F463" s="46"/>
      <c r="G463" s="46"/>
      <c r="H463" s="46"/>
      <c r="I463" s="46"/>
      <c r="J463" s="46"/>
      <c r="K463" s="46"/>
      <c r="L463" s="46"/>
      <c r="M463" s="46"/>
      <c r="N463" s="46"/>
      <c r="O463" s="46"/>
      <c r="P463" s="46"/>
      <c r="Q463" s="46"/>
      <c r="R463" s="46"/>
      <c r="S463" s="46"/>
      <c r="T463" s="46"/>
      <c r="U463" s="46" t="str">
        <f t="shared" si="7"/>
        <v/>
      </c>
      <c r="V463" s="46"/>
      <c r="W463" s="46"/>
    </row>
    <row r="464" spans="1:23" x14ac:dyDescent="0.4">
      <c r="A464" s="46"/>
      <c r="B464" s="46"/>
      <c r="C464" s="46"/>
      <c r="D464" s="46"/>
      <c r="E464" s="46"/>
      <c r="F464" s="46"/>
      <c r="G464" s="46"/>
      <c r="H464" s="46"/>
      <c r="I464" s="46"/>
      <c r="J464" s="46"/>
      <c r="K464" s="46"/>
      <c r="L464" s="46"/>
      <c r="M464" s="46"/>
      <c r="N464" s="46"/>
      <c r="O464" s="46"/>
      <c r="P464" s="46"/>
      <c r="Q464" s="46"/>
      <c r="R464" s="46"/>
      <c r="S464" s="46"/>
      <c r="T464" s="46"/>
      <c r="U464" s="46" t="str">
        <f t="shared" si="7"/>
        <v/>
      </c>
      <c r="V464" s="46"/>
      <c r="W464" s="46"/>
    </row>
    <row r="465" spans="1:23" x14ac:dyDescent="0.4">
      <c r="A465" s="46"/>
      <c r="B465" s="46"/>
      <c r="C465" s="46"/>
      <c r="D465" s="46"/>
      <c r="E465" s="46"/>
      <c r="F465" s="46"/>
      <c r="G465" s="46"/>
      <c r="H465" s="46"/>
      <c r="I465" s="46"/>
      <c r="J465" s="46"/>
      <c r="K465" s="46"/>
      <c r="L465" s="46"/>
      <c r="M465" s="46"/>
      <c r="N465" s="46"/>
      <c r="O465" s="46"/>
      <c r="P465" s="46"/>
      <c r="Q465" s="46"/>
      <c r="R465" s="46"/>
      <c r="S465" s="46"/>
      <c r="T465" s="46"/>
      <c r="U465" s="46" t="str">
        <f t="shared" si="7"/>
        <v/>
      </c>
      <c r="V465" s="46"/>
      <c r="W465" s="46"/>
    </row>
    <row r="466" spans="1:23" x14ac:dyDescent="0.4">
      <c r="A466" s="46"/>
      <c r="B466" s="46"/>
      <c r="C466" s="46"/>
      <c r="D466" s="46"/>
      <c r="E466" s="46"/>
      <c r="F466" s="46"/>
      <c r="G466" s="46"/>
      <c r="H466" s="46"/>
      <c r="I466" s="46"/>
      <c r="J466" s="46"/>
      <c r="K466" s="46"/>
      <c r="L466" s="46"/>
      <c r="M466" s="46"/>
      <c r="N466" s="46"/>
      <c r="O466" s="46"/>
      <c r="P466" s="46"/>
      <c r="Q466" s="46"/>
      <c r="R466" s="46"/>
      <c r="S466" s="46"/>
      <c r="T466" s="46"/>
      <c r="U466" s="46" t="str">
        <f t="shared" si="7"/>
        <v/>
      </c>
      <c r="V466" s="46"/>
      <c r="W466" s="46"/>
    </row>
    <row r="467" spans="1:23" x14ac:dyDescent="0.4">
      <c r="A467" s="46"/>
      <c r="B467" s="46"/>
      <c r="C467" s="46"/>
      <c r="D467" s="46"/>
      <c r="E467" s="46"/>
      <c r="F467" s="46"/>
      <c r="G467" s="46"/>
      <c r="H467" s="46"/>
      <c r="I467" s="46"/>
      <c r="J467" s="46"/>
      <c r="K467" s="46"/>
      <c r="L467" s="46"/>
      <c r="M467" s="46"/>
      <c r="N467" s="46"/>
      <c r="O467" s="46"/>
      <c r="P467" s="46"/>
      <c r="Q467" s="46"/>
      <c r="R467" s="46"/>
      <c r="S467" s="46"/>
      <c r="T467" s="46"/>
      <c r="U467" s="46" t="str">
        <f t="shared" si="7"/>
        <v/>
      </c>
      <c r="V467" s="46"/>
      <c r="W467" s="46"/>
    </row>
    <row r="468" spans="1:23" x14ac:dyDescent="0.4">
      <c r="A468" s="46"/>
      <c r="B468" s="46"/>
      <c r="C468" s="46"/>
      <c r="D468" s="46"/>
      <c r="E468" s="46"/>
      <c r="F468" s="46"/>
      <c r="G468" s="46"/>
      <c r="H468" s="46"/>
      <c r="I468" s="46"/>
      <c r="J468" s="46"/>
      <c r="K468" s="46"/>
      <c r="L468" s="46"/>
      <c r="M468" s="46"/>
      <c r="N468" s="46"/>
      <c r="O468" s="46"/>
      <c r="P468" s="46"/>
      <c r="Q468" s="46"/>
      <c r="R468" s="46"/>
      <c r="S468" s="46"/>
      <c r="T468" s="46"/>
      <c r="U468" s="46" t="str">
        <f t="shared" si="7"/>
        <v/>
      </c>
      <c r="V468" s="46"/>
      <c r="W468" s="46"/>
    </row>
    <row r="469" spans="1:23" x14ac:dyDescent="0.4">
      <c r="A469" s="46"/>
      <c r="B469" s="46"/>
      <c r="C469" s="46"/>
      <c r="D469" s="46"/>
      <c r="E469" s="46"/>
      <c r="F469" s="46"/>
      <c r="G469" s="46"/>
      <c r="H469" s="46"/>
      <c r="I469" s="46"/>
      <c r="J469" s="46"/>
      <c r="K469" s="46"/>
      <c r="L469" s="46"/>
      <c r="M469" s="46"/>
      <c r="N469" s="46"/>
      <c r="O469" s="46"/>
      <c r="P469" s="46"/>
      <c r="Q469" s="46"/>
      <c r="R469" s="46"/>
      <c r="S469" s="46"/>
      <c r="T469" s="46"/>
      <c r="U469" s="46" t="str">
        <f t="shared" si="7"/>
        <v/>
      </c>
      <c r="V469" s="46"/>
      <c r="W469" s="46"/>
    </row>
    <row r="470" spans="1:23" x14ac:dyDescent="0.4">
      <c r="A470" s="46"/>
      <c r="B470" s="46"/>
      <c r="C470" s="46"/>
      <c r="D470" s="46"/>
      <c r="E470" s="46"/>
      <c r="F470" s="46"/>
      <c r="G470" s="46"/>
      <c r="H470" s="46"/>
      <c r="I470" s="46"/>
      <c r="J470" s="46"/>
      <c r="K470" s="46"/>
      <c r="L470" s="46"/>
      <c r="M470" s="46"/>
      <c r="N470" s="46"/>
      <c r="O470" s="46"/>
      <c r="P470" s="46"/>
      <c r="Q470" s="46"/>
      <c r="R470" s="46"/>
      <c r="S470" s="46"/>
      <c r="T470" s="46"/>
      <c r="U470" s="46" t="str">
        <f t="shared" si="7"/>
        <v/>
      </c>
      <c r="V470" s="46"/>
      <c r="W470" s="46"/>
    </row>
    <row r="471" spans="1:23" x14ac:dyDescent="0.4">
      <c r="A471" s="46"/>
      <c r="B471" s="46"/>
      <c r="C471" s="46"/>
      <c r="D471" s="46"/>
      <c r="E471" s="46"/>
      <c r="F471" s="46"/>
      <c r="G471" s="46"/>
      <c r="H471" s="46"/>
      <c r="I471" s="46"/>
      <c r="J471" s="46"/>
      <c r="K471" s="46"/>
      <c r="L471" s="46"/>
      <c r="M471" s="46"/>
      <c r="N471" s="46"/>
      <c r="O471" s="46"/>
      <c r="P471" s="46"/>
      <c r="Q471" s="46"/>
      <c r="R471" s="46"/>
      <c r="S471" s="46"/>
      <c r="T471" s="46"/>
      <c r="U471" s="46" t="str">
        <f t="shared" si="7"/>
        <v/>
      </c>
      <c r="V471" s="46"/>
      <c r="W471" s="46"/>
    </row>
    <row r="472" spans="1:23" x14ac:dyDescent="0.4">
      <c r="A472" s="46"/>
      <c r="B472" s="46"/>
      <c r="C472" s="46"/>
      <c r="D472" s="46"/>
      <c r="E472" s="46"/>
      <c r="F472" s="46"/>
      <c r="G472" s="46"/>
      <c r="H472" s="46"/>
      <c r="I472" s="46"/>
      <c r="J472" s="46"/>
      <c r="K472" s="46"/>
      <c r="L472" s="46"/>
      <c r="M472" s="46"/>
      <c r="N472" s="46"/>
      <c r="O472" s="46"/>
      <c r="P472" s="46"/>
      <c r="Q472" s="46"/>
      <c r="R472" s="46"/>
      <c r="S472" s="46"/>
      <c r="T472" s="46"/>
      <c r="U472" s="46" t="str">
        <f t="shared" si="7"/>
        <v/>
      </c>
      <c r="V472" s="46"/>
      <c r="W472" s="46"/>
    </row>
    <row r="473" spans="1:23" x14ac:dyDescent="0.4">
      <c r="A473" s="46"/>
      <c r="B473" s="46"/>
      <c r="C473" s="46"/>
      <c r="D473" s="46"/>
      <c r="E473" s="46"/>
      <c r="F473" s="46"/>
      <c r="G473" s="46"/>
      <c r="H473" s="46"/>
      <c r="I473" s="46"/>
      <c r="J473" s="46"/>
      <c r="K473" s="46"/>
      <c r="L473" s="46"/>
      <c r="M473" s="46"/>
      <c r="N473" s="46"/>
      <c r="O473" s="46"/>
      <c r="P473" s="46"/>
      <c r="Q473" s="46"/>
      <c r="R473" s="46"/>
      <c r="S473" s="46"/>
      <c r="T473" s="46"/>
      <c r="U473" s="46" t="str">
        <f t="shared" si="7"/>
        <v/>
      </c>
      <c r="V473" s="46"/>
      <c r="W473" s="46"/>
    </row>
    <row r="474" spans="1:23" x14ac:dyDescent="0.4">
      <c r="A474" s="46"/>
      <c r="B474" s="46"/>
      <c r="C474" s="46"/>
      <c r="D474" s="46"/>
      <c r="E474" s="46"/>
      <c r="F474" s="46"/>
      <c r="G474" s="46"/>
      <c r="H474" s="46"/>
      <c r="I474" s="46"/>
      <c r="J474" s="46"/>
      <c r="K474" s="46"/>
      <c r="L474" s="46"/>
      <c r="M474" s="46"/>
      <c r="N474" s="46"/>
      <c r="O474" s="46"/>
      <c r="P474" s="46"/>
      <c r="Q474" s="46"/>
      <c r="R474" s="46"/>
      <c r="S474" s="46"/>
      <c r="T474" s="46"/>
      <c r="U474" s="46" t="str">
        <f t="shared" si="7"/>
        <v/>
      </c>
      <c r="V474" s="46"/>
      <c r="W474" s="46"/>
    </row>
    <row r="475" spans="1:23" x14ac:dyDescent="0.4">
      <c r="A475" s="46"/>
      <c r="B475" s="46"/>
      <c r="C475" s="46"/>
      <c r="D475" s="46"/>
      <c r="E475" s="46"/>
      <c r="F475" s="46"/>
      <c r="G475" s="46"/>
      <c r="H475" s="46"/>
      <c r="I475" s="46"/>
      <c r="J475" s="46"/>
      <c r="K475" s="46"/>
      <c r="L475" s="46"/>
      <c r="M475" s="46"/>
      <c r="N475" s="46"/>
      <c r="O475" s="46"/>
      <c r="P475" s="46"/>
      <c r="Q475" s="46"/>
      <c r="R475" s="46"/>
      <c r="S475" s="46"/>
      <c r="T475" s="46"/>
      <c r="U475" s="46" t="str">
        <f t="shared" si="7"/>
        <v/>
      </c>
      <c r="V475" s="46"/>
      <c r="W475" s="46"/>
    </row>
    <row r="476" spans="1:23" x14ac:dyDescent="0.4">
      <c r="A476" s="46"/>
      <c r="B476" s="46"/>
      <c r="C476" s="46"/>
      <c r="D476" s="46"/>
      <c r="E476" s="46"/>
      <c r="F476" s="46"/>
      <c r="G476" s="46"/>
      <c r="H476" s="46"/>
      <c r="I476" s="46"/>
      <c r="J476" s="46"/>
      <c r="K476" s="46"/>
      <c r="L476" s="46"/>
      <c r="M476" s="46"/>
      <c r="N476" s="46"/>
      <c r="O476" s="46"/>
      <c r="P476" s="46"/>
      <c r="Q476" s="46"/>
      <c r="R476" s="46"/>
      <c r="S476" s="46"/>
      <c r="T476" s="46"/>
      <c r="U476" s="46" t="str">
        <f t="shared" si="7"/>
        <v/>
      </c>
      <c r="V476" s="46"/>
      <c r="W476" s="46"/>
    </row>
    <row r="477" spans="1:23" x14ac:dyDescent="0.4">
      <c r="A477" s="46"/>
      <c r="B477" s="46"/>
      <c r="C477" s="46"/>
      <c r="D477" s="46"/>
      <c r="E477" s="46"/>
      <c r="F477" s="46"/>
      <c r="G477" s="46"/>
      <c r="H477" s="46"/>
      <c r="I477" s="46"/>
      <c r="J477" s="46"/>
      <c r="K477" s="46"/>
      <c r="L477" s="46"/>
      <c r="M477" s="46"/>
      <c r="N477" s="46"/>
      <c r="O477" s="46"/>
      <c r="P477" s="46"/>
      <c r="Q477" s="46"/>
      <c r="R477" s="46"/>
      <c r="S477" s="46"/>
      <c r="T477" s="46"/>
      <c r="U477" s="46" t="str">
        <f t="shared" si="7"/>
        <v/>
      </c>
      <c r="V477" s="46"/>
      <c r="W477" s="46"/>
    </row>
    <row r="478" spans="1:23" x14ac:dyDescent="0.4">
      <c r="A478" s="46"/>
      <c r="B478" s="46"/>
      <c r="C478" s="46"/>
      <c r="D478" s="46"/>
      <c r="E478" s="46"/>
      <c r="F478" s="46"/>
      <c r="G478" s="46"/>
      <c r="H478" s="46"/>
      <c r="I478" s="46"/>
      <c r="J478" s="46"/>
      <c r="K478" s="46"/>
      <c r="L478" s="46"/>
      <c r="M478" s="46"/>
      <c r="N478" s="46"/>
      <c r="O478" s="46"/>
      <c r="P478" s="46"/>
      <c r="Q478" s="46"/>
      <c r="R478" s="46"/>
      <c r="S478" s="46"/>
      <c r="T478" s="46"/>
      <c r="U478" s="46" t="str">
        <f t="shared" si="7"/>
        <v/>
      </c>
      <c r="V478" s="46"/>
      <c r="W478" s="46"/>
    </row>
    <row r="479" spans="1:23" x14ac:dyDescent="0.4">
      <c r="A479" s="46"/>
      <c r="B479" s="46"/>
      <c r="C479" s="46"/>
      <c r="D479" s="46"/>
      <c r="E479" s="46"/>
      <c r="F479" s="46"/>
      <c r="G479" s="46"/>
      <c r="H479" s="46"/>
      <c r="I479" s="46"/>
      <c r="J479" s="46"/>
      <c r="K479" s="46"/>
      <c r="L479" s="46"/>
      <c r="M479" s="46"/>
      <c r="N479" s="46"/>
      <c r="O479" s="46"/>
      <c r="P479" s="46"/>
      <c r="Q479" s="46"/>
      <c r="R479" s="46"/>
      <c r="S479" s="46"/>
      <c r="T479" s="46"/>
      <c r="U479" s="46" t="str">
        <f t="shared" si="7"/>
        <v/>
      </c>
      <c r="V479" s="46"/>
      <c r="W479" s="46"/>
    </row>
    <row r="480" spans="1:23" x14ac:dyDescent="0.4">
      <c r="A480" s="46"/>
      <c r="B480" s="46"/>
      <c r="C480" s="46"/>
      <c r="D480" s="46"/>
      <c r="E480" s="46"/>
      <c r="F480" s="46"/>
      <c r="G480" s="46"/>
      <c r="H480" s="46"/>
      <c r="I480" s="46"/>
      <c r="J480" s="46"/>
      <c r="K480" s="46"/>
      <c r="L480" s="46"/>
      <c r="M480" s="46"/>
      <c r="N480" s="46"/>
      <c r="O480" s="46"/>
      <c r="P480" s="46"/>
      <c r="Q480" s="46"/>
      <c r="R480" s="46"/>
      <c r="S480" s="46"/>
      <c r="T480" s="46"/>
      <c r="U480" s="46" t="str">
        <f t="shared" si="7"/>
        <v/>
      </c>
      <c r="V480" s="46"/>
      <c r="W480" s="46"/>
    </row>
    <row r="481" spans="1:23" x14ac:dyDescent="0.4">
      <c r="A481" s="46"/>
      <c r="B481" s="46"/>
      <c r="C481" s="46"/>
      <c r="D481" s="46"/>
      <c r="E481" s="46"/>
      <c r="F481" s="46"/>
      <c r="G481" s="46"/>
      <c r="H481" s="46"/>
      <c r="I481" s="46"/>
      <c r="J481" s="46"/>
      <c r="K481" s="46"/>
      <c r="L481" s="46"/>
      <c r="M481" s="46"/>
      <c r="N481" s="46"/>
      <c r="O481" s="46"/>
      <c r="P481" s="46"/>
      <c r="Q481" s="46"/>
      <c r="R481" s="46"/>
      <c r="S481" s="46"/>
      <c r="T481" s="46"/>
      <c r="U481" s="46" t="str">
        <f t="shared" si="7"/>
        <v/>
      </c>
      <c r="V481" s="46"/>
      <c r="W481" s="46"/>
    </row>
    <row r="482" spans="1:23" x14ac:dyDescent="0.4">
      <c r="A482" s="46"/>
      <c r="B482" s="46"/>
      <c r="C482" s="46"/>
      <c r="D482" s="46"/>
      <c r="E482" s="46"/>
      <c r="F482" s="46"/>
      <c r="G482" s="46"/>
      <c r="H482" s="46"/>
      <c r="I482" s="46"/>
      <c r="J482" s="46"/>
      <c r="K482" s="46"/>
      <c r="L482" s="46"/>
      <c r="M482" s="46"/>
      <c r="N482" s="46"/>
      <c r="O482" s="46"/>
      <c r="P482" s="46"/>
      <c r="Q482" s="46"/>
      <c r="R482" s="46"/>
      <c r="S482" s="46"/>
      <c r="T482" s="46"/>
      <c r="U482" s="46" t="str">
        <f t="shared" si="7"/>
        <v/>
      </c>
      <c r="V482" s="46"/>
      <c r="W482" s="46"/>
    </row>
    <row r="483" spans="1:23" x14ac:dyDescent="0.4">
      <c r="A483" s="46"/>
      <c r="B483" s="46"/>
      <c r="C483" s="46"/>
      <c r="D483" s="46"/>
      <c r="E483" s="46"/>
      <c r="F483" s="46"/>
      <c r="G483" s="46"/>
      <c r="H483" s="46"/>
      <c r="I483" s="46"/>
      <c r="J483" s="46"/>
      <c r="K483" s="46"/>
      <c r="L483" s="46"/>
      <c r="M483" s="46"/>
      <c r="N483" s="46"/>
      <c r="O483" s="46"/>
      <c r="P483" s="46"/>
      <c r="Q483" s="46"/>
      <c r="R483" s="46"/>
      <c r="S483" s="46"/>
      <c r="T483" s="46"/>
      <c r="U483" s="46" t="str">
        <f t="shared" si="7"/>
        <v/>
      </c>
      <c r="V483" s="46"/>
      <c r="W483" s="46"/>
    </row>
    <row r="484" spans="1:23" x14ac:dyDescent="0.4">
      <c r="A484" s="46"/>
      <c r="B484" s="46"/>
      <c r="C484" s="46"/>
      <c r="D484" s="46"/>
      <c r="E484" s="46"/>
      <c r="F484" s="46"/>
      <c r="G484" s="46"/>
      <c r="H484" s="46"/>
      <c r="I484" s="46"/>
      <c r="J484" s="46"/>
      <c r="K484" s="46"/>
      <c r="L484" s="46"/>
      <c r="M484" s="46"/>
      <c r="N484" s="46"/>
      <c r="O484" s="46"/>
      <c r="P484" s="46"/>
      <c r="Q484" s="46"/>
      <c r="R484" s="46"/>
      <c r="S484" s="46"/>
      <c r="T484" s="46"/>
      <c r="U484" s="46" t="str">
        <f t="shared" si="7"/>
        <v/>
      </c>
      <c r="V484" s="46"/>
      <c r="W484" s="46"/>
    </row>
    <row r="485" spans="1:23" x14ac:dyDescent="0.4">
      <c r="A485" s="46"/>
      <c r="B485" s="46"/>
      <c r="C485" s="46"/>
      <c r="D485" s="46"/>
      <c r="E485" s="46"/>
      <c r="F485" s="46"/>
      <c r="G485" s="46"/>
      <c r="H485" s="46"/>
      <c r="I485" s="46"/>
      <c r="J485" s="46"/>
      <c r="K485" s="46"/>
      <c r="L485" s="46"/>
      <c r="M485" s="46"/>
      <c r="N485" s="46"/>
      <c r="O485" s="46"/>
      <c r="P485" s="46"/>
      <c r="Q485" s="46"/>
      <c r="R485" s="46"/>
      <c r="S485" s="46"/>
      <c r="T485" s="46"/>
      <c r="U485" s="46" t="str">
        <f t="shared" si="7"/>
        <v/>
      </c>
      <c r="V485" s="46"/>
      <c r="W485" s="46"/>
    </row>
    <row r="486" spans="1:23" x14ac:dyDescent="0.4">
      <c r="A486" s="46"/>
      <c r="B486" s="46"/>
      <c r="C486" s="46"/>
      <c r="D486" s="46"/>
      <c r="E486" s="46"/>
      <c r="F486" s="46"/>
      <c r="G486" s="46"/>
      <c r="H486" s="46"/>
      <c r="I486" s="46"/>
      <c r="J486" s="46"/>
      <c r="K486" s="46"/>
      <c r="L486" s="46"/>
      <c r="M486" s="46"/>
      <c r="N486" s="46"/>
      <c r="O486" s="46"/>
      <c r="P486" s="46"/>
      <c r="Q486" s="46"/>
      <c r="R486" s="46"/>
      <c r="S486" s="46"/>
      <c r="T486" s="46"/>
      <c r="U486" s="46" t="str">
        <f t="shared" si="7"/>
        <v/>
      </c>
      <c r="V486" s="46"/>
      <c r="W486" s="46"/>
    </row>
    <row r="487" spans="1:23" x14ac:dyDescent="0.4">
      <c r="A487" s="46"/>
      <c r="B487" s="46"/>
      <c r="C487" s="46"/>
      <c r="D487" s="46"/>
      <c r="E487" s="46"/>
      <c r="F487" s="46"/>
      <c r="G487" s="46"/>
      <c r="H487" s="46"/>
      <c r="I487" s="46"/>
      <c r="J487" s="46"/>
      <c r="K487" s="46"/>
      <c r="L487" s="46"/>
      <c r="M487" s="46"/>
      <c r="N487" s="46"/>
      <c r="O487" s="46"/>
      <c r="P487" s="46"/>
      <c r="Q487" s="46"/>
      <c r="R487" s="46"/>
      <c r="S487" s="46"/>
      <c r="T487" s="46"/>
      <c r="U487" s="46" t="str">
        <f t="shared" si="7"/>
        <v/>
      </c>
      <c r="V487" s="46"/>
      <c r="W487" s="46"/>
    </row>
    <row r="488" spans="1:23" x14ac:dyDescent="0.4">
      <c r="A488" s="46"/>
      <c r="B488" s="46"/>
      <c r="C488" s="46"/>
      <c r="D488" s="46"/>
      <c r="E488" s="46"/>
      <c r="F488" s="46"/>
      <c r="G488" s="46"/>
      <c r="H488" s="46"/>
      <c r="I488" s="46"/>
      <c r="J488" s="46"/>
      <c r="K488" s="46"/>
      <c r="L488" s="46"/>
      <c r="M488" s="46"/>
      <c r="N488" s="46"/>
      <c r="O488" s="46"/>
      <c r="P488" s="46"/>
      <c r="Q488" s="46"/>
      <c r="R488" s="46"/>
      <c r="S488" s="46"/>
      <c r="T488" s="46"/>
      <c r="U488" s="46" t="str">
        <f t="shared" si="7"/>
        <v/>
      </c>
      <c r="V488" s="46"/>
      <c r="W488" s="46"/>
    </row>
    <row r="489" spans="1:23" x14ac:dyDescent="0.4">
      <c r="A489" s="46"/>
      <c r="B489" s="46"/>
      <c r="C489" s="46"/>
      <c r="D489" s="46"/>
      <c r="E489" s="46"/>
      <c r="F489" s="46"/>
      <c r="G489" s="46"/>
      <c r="H489" s="46"/>
      <c r="I489" s="46"/>
      <c r="J489" s="46"/>
      <c r="K489" s="46"/>
      <c r="L489" s="46"/>
      <c r="M489" s="46"/>
      <c r="N489" s="46"/>
      <c r="O489" s="46"/>
      <c r="P489" s="46"/>
      <c r="Q489" s="46"/>
      <c r="R489" s="46"/>
      <c r="S489" s="46"/>
      <c r="T489" s="46"/>
      <c r="U489" s="46" t="str">
        <f t="shared" si="7"/>
        <v/>
      </c>
      <c r="V489" s="46"/>
      <c r="W489" s="46"/>
    </row>
    <row r="490" spans="1:23" x14ac:dyDescent="0.4">
      <c r="A490" s="46"/>
      <c r="B490" s="46"/>
      <c r="C490" s="46"/>
      <c r="D490" s="46"/>
      <c r="E490" s="46"/>
      <c r="F490" s="46"/>
      <c r="G490" s="46"/>
      <c r="H490" s="46"/>
      <c r="I490" s="46"/>
      <c r="J490" s="46"/>
      <c r="K490" s="46"/>
      <c r="L490" s="46"/>
      <c r="M490" s="46"/>
      <c r="N490" s="46"/>
      <c r="O490" s="46"/>
      <c r="P490" s="46"/>
      <c r="Q490" s="46"/>
      <c r="R490" s="46"/>
      <c r="S490" s="46"/>
      <c r="T490" s="46"/>
      <c r="U490" s="46" t="str">
        <f t="shared" si="7"/>
        <v/>
      </c>
      <c r="V490" s="46"/>
      <c r="W490" s="46"/>
    </row>
    <row r="491" spans="1:23" x14ac:dyDescent="0.4">
      <c r="A491" s="46"/>
      <c r="B491" s="46"/>
      <c r="C491" s="46"/>
      <c r="D491" s="46"/>
      <c r="E491" s="46"/>
      <c r="F491" s="46"/>
      <c r="G491" s="46"/>
      <c r="H491" s="46"/>
      <c r="I491" s="46"/>
      <c r="J491" s="46"/>
      <c r="K491" s="46"/>
      <c r="L491" s="46"/>
      <c r="M491" s="46"/>
      <c r="N491" s="46"/>
      <c r="O491" s="46"/>
      <c r="P491" s="46"/>
      <c r="Q491" s="46"/>
      <c r="R491" s="46"/>
      <c r="S491" s="46"/>
      <c r="T491" s="46"/>
      <c r="U491" s="46" t="str">
        <f t="shared" si="7"/>
        <v/>
      </c>
      <c r="V491" s="46"/>
      <c r="W491" s="46"/>
    </row>
    <row r="492" spans="1:23" x14ac:dyDescent="0.4">
      <c r="A492" s="46"/>
      <c r="B492" s="46"/>
      <c r="C492" s="46"/>
      <c r="D492" s="46"/>
      <c r="E492" s="46"/>
      <c r="F492" s="46"/>
      <c r="G492" s="46"/>
      <c r="H492" s="46"/>
      <c r="I492" s="46"/>
      <c r="J492" s="46"/>
      <c r="K492" s="46"/>
      <c r="L492" s="46"/>
      <c r="M492" s="46"/>
      <c r="N492" s="46"/>
      <c r="O492" s="46"/>
      <c r="P492" s="46"/>
      <c r="Q492" s="46"/>
      <c r="R492" s="46"/>
      <c r="S492" s="46"/>
      <c r="T492" s="46"/>
      <c r="U492" s="46" t="str">
        <f t="shared" si="7"/>
        <v/>
      </c>
      <c r="V492" s="46"/>
      <c r="W492" s="46"/>
    </row>
    <row r="493" spans="1:23" x14ac:dyDescent="0.4">
      <c r="A493" s="46"/>
      <c r="B493" s="46"/>
      <c r="C493" s="46"/>
      <c r="D493" s="46"/>
      <c r="E493" s="46"/>
      <c r="F493" s="46"/>
      <c r="G493" s="46"/>
      <c r="H493" s="46"/>
      <c r="I493" s="46"/>
      <c r="J493" s="46"/>
      <c r="K493" s="46"/>
      <c r="L493" s="46"/>
      <c r="M493" s="46"/>
      <c r="N493" s="46"/>
      <c r="O493" s="46"/>
      <c r="P493" s="46"/>
      <c r="Q493" s="46"/>
      <c r="R493" s="46"/>
      <c r="S493" s="46"/>
      <c r="T493" s="46"/>
      <c r="U493" s="46" t="str">
        <f t="shared" si="7"/>
        <v/>
      </c>
      <c r="V493" s="46"/>
      <c r="W493" s="46"/>
    </row>
    <row r="494" spans="1:23" x14ac:dyDescent="0.4">
      <c r="A494" s="46"/>
      <c r="B494" s="46"/>
      <c r="C494" s="46"/>
      <c r="D494" s="46"/>
      <c r="E494" s="46"/>
      <c r="F494" s="46"/>
      <c r="G494" s="46"/>
      <c r="H494" s="46"/>
      <c r="I494" s="46"/>
      <c r="J494" s="46"/>
      <c r="K494" s="46"/>
      <c r="L494" s="46"/>
      <c r="M494" s="46"/>
      <c r="N494" s="46"/>
      <c r="O494" s="46"/>
      <c r="P494" s="46"/>
      <c r="Q494" s="46"/>
      <c r="R494" s="46"/>
      <c r="S494" s="46"/>
      <c r="T494" s="46"/>
      <c r="U494" s="46" t="str">
        <f t="shared" si="7"/>
        <v/>
      </c>
      <c r="V494" s="46"/>
      <c r="W494" s="46"/>
    </row>
    <row r="495" spans="1:23" x14ac:dyDescent="0.4">
      <c r="A495" s="46"/>
      <c r="B495" s="46"/>
      <c r="C495" s="46"/>
      <c r="D495" s="46"/>
      <c r="E495" s="46"/>
      <c r="F495" s="46"/>
      <c r="G495" s="46"/>
      <c r="H495" s="46"/>
      <c r="I495" s="46"/>
      <c r="J495" s="46"/>
      <c r="K495" s="46"/>
      <c r="L495" s="46"/>
      <c r="M495" s="46"/>
      <c r="N495" s="46"/>
      <c r="O495" s="46"/>
      <c r="P495" s="46"/>
      <c r="Q495" s="46"/>
      <c r="R495" s="46"/>
      <c r="S495" s="46"/>
      <c r="T495" s="46"/>
      <c r="U495" s="46" t="str">
        <f t="shared" si="7"/>
        <v/>
      </c>
      <c r="V495" s="46"/>
      <c r="W495" s="46"/>
    </row>
    <row r="496" spans="1:23" x14ac:dyDescent="0.4">
      <c r="A496" s="46"/>
      <c r="B496" s="46"/>
      <c r="C496" s="46"/>
      <c r="D496" s="46"/>
      <c r="E496" s="46"/>
      <c r="F496" s="46"/>
      <c r="G496" s="46"/>
      <c r="H496" s="46"/>
      <c r="I496" s="46"/>
      <c r="J496" s="46"/>
      <c r="K496" s="46"/>
      <c r="L496" s="46"/>
      <c r="M496" s="46"/>
      <c r="N496" s="46"/>
      <c r="O496" s="46"/>
      <c r="P496" s="46"/>
      <c r="Q496" s="46"/>
      <c r="R496" s="46"/>
      <c r="S496" s="46"/>
      <c r="T496" s="46"/>
      <c r="U496" s="46" t="str">
        <f t="shared" si="7"/>
        <v/>
      </c>
      <c r="V496" s="46"/>
      <c r="W496" s="46"/>
    </row>
    <row r="497" spans="1:23" x14ac:dyDescent="0.4">
      <c r="A497" s="46"/>
      <c r="B497" s="46"/>
      <c r="C497" s="46"/>
      <c r="D497" s="46"/>
      <c r="E497" s="46"/>
      <c r="F497" s="46"/>
      <c r="G497" s="46"/>
      <c r="H497" s="46"/>
      <c r="I497" s="46"/>
      <c r="J497" s="46"/>
      <c r="K497" s="46"/>
      <c r="L497" s="46"/>
      <c r="M497" s="46"/>
      <c r="N497" s="46"/>
      <c r="O497" s="46"/>
      <c r="P497" s="46"/>
      <c r="Q497" s="46"/>
      <c r="R497" s="46"/>
      <c r="S497" s="46"/>
      <c r="T497" s="46"/>
      <c r="U497" s="46" t="str">
        <f t="shared" si="7"/>
        <v/>
      </c>
      <c r="V497" s="46"/>
      <c r="W497" s="46"/>
    </row>
    <row r="498" spans="1:23" x14ac:dyDescent="0.4">
      <c r="A498" s="46"/>
      <c r="B498" s="46"/>
      <c r="C498" s="46"/>
      <c r="D498" s="46"/>
      <c r="E498" s="46"/>
      <c r="F498" s="46"/>
      <c r="G498" s="46"/>
      <c r="H498" s="46"/>
      <c r="I498" s="46"/>
      <c r="J498" s="46"/>
      <c r="K498" s="46"/>
      <c r="L498" s="46"/>
      <c r="M498" s="46"/>
      <c r="N498" s="46"/>
      <c r="O498" s="46"/>
      <c r="P498" s="46"/>
      <c r="Q498" s="46"/>
      <c r="R498" s="46"/>
      <c r="S498" s="46"/>
      <c r="T498" s="46"/>
      <c r="U498" s="46" t="str">
        <f t="shared" si="7"/>
        <v/>
      </c>
      <c r="V498" s="46"/>
      <c r="W498" s="46"/>
    </row>
    <row r="499" spans="1:23" x14ac:dyDescent="0.4">
      <c r="A499" s="46"/>
      <c r="B499" s="46"/>
      <c r="C499" s="46"/>
      <c r="D499" s="46"/>
      <c r="E499" s="46"/>
      <c r="F499" s="46"/>
      <c r="G499" s="46"/>
      <c r="H499" s="46"/>
      <c r="I499" s="46"/>
      <c r="J499" s="46"/>
      <c r="K499" s="46"/>
      <c r="L499" s="46"/>
      <c r="M499" s="46"/>
      <c r="N499" s="46"/>
      <c r="O499" s="46"/>
      <c r="P499" s="46"/>
      <c r="Q499" s="46"/>
      <c r="R499" s="46"/>
      <c r="S499" s="46"/>
      <c r="T499" s="46"/>
      <c r="U499" s="46" t="str">
        <f t="shared" si="7"/>
        <v/>
      </c>
      <c r="V499" s="46"/>
      <c r="W499" s="46"/>
    </row>
    <row r="500" spans="1:23" x14ac:dyDescent="0.4">
      <c r="A500" s="46"/>
      <c r="B500" s="46"/>
      <c r="C500" s="46"/>
      <c r="D500" s="46"/>
      <c r="E500" s="46"/>
      <c r="F500" s="46"/>
      <c r="G500" s="46"/>
      <c r="H500" s="46"/>
      <c r="I500" s="46"/>
      <c r="J500" s="46"/>
      <c r="K500" s="46"/>
      <c r="L500" s="46"/>
      <c r="M500" s="46"/>
      <c r="N500" s="46"/>
      <c r="O500" s="46"/>
      <c r="P500" s="46"/>
      <c r="Q500" s="46"/>
      <c r="R500" s="46"/>
      <c r="S500" s="46"/>
      <c r="T500" s="46"/>
      <c r="U500" s="46" t="str">
        <f t="shared" si="7"/>
        <v/>
      </c>
      <c r="V500" s="46"/>
      <c r="W500" s="46"/>
    </row>
  </sheetData>
  <sheetProtection sheet="1" objects="1" scenarios="1"/>
  <autoFilter ref="A1:T1" xr:uid="{AF976C5D-F906-4845-AC8A-19E6F44FBADE}"/>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739AA-E5F1-4F5E-B0C0-9234C8532D6F}">
  <sheetPr codeName="Sheet9"/>
  <dimension ref="A1:F3"/>
  <sheetViews>
    <sheetView workbookViewId="0"/>
  </sheetViews>
  <sheetFormatPr defaultRowHeight="17.399999999999999" x14ac:dyDescent="0.4"/>
  <sheetData>
    <row r="1" spans="1:6" x14ac:dyDescent="0.4">
      <c r="A1" s="53" t="s">
        <v>101</v>
      </c>
      <c r="B1" s="53" t="s">
        <v>102</v>
      </c>
      <c r="C1" s="53" t="s">
        <v>46</v>
      </c>
      <c r="D1" s="53" t="s">
        <v>47</v>
      </c>
      <c r="E1" s="53" t="s">
        <v>103</v>
      </c>
      <c r="F1" s="53" t="s">
        <v>104</v>
      </c>
    </row>
    <row r="2" spans="1:6" x14ac:dyDescent="0.4">
      <c r="A2" s="46">
        <v>1</v>
      </c>
      <c r="B2" s="46">
        <v>1</v>
      </c>
      <c r="C2" s="46" t="s">
        <v>3305</v>
      </c>
      <c r="D2" s="46">
        <v>200</v>
      </c>
      <c r="E2" s="46">
        <v>50000</v>
      </c>
      <c r="F2" s="46">
        <v>10000000</v>
      </c>
    </row>
    <row r="3" spans="1:6" x14ac:dyDescent="0.4">
      <c r="A3" s="46">
        <v>1</v>
      </c>
      <c r="B3" s="46">
        <v>2</v>
      </c>
      <c r="C3" s="46" t="s">
        <v>3306</v>
      </c>
      <c r="D3" s="46">
        <v>200</v>
      </c>
      <c r="E3" s="46">
        <v>50000</v>
      </c>
      <c r="F3" s="46">
        <v>10000000</v>
      </c>
    </row>
  </sheetData>
  <sheetProtection sheet="1" objects="1" scenarios="1"/>
  <autoFilter ref="A1:F1" xr:uid="{923739AA-E5F1-4F5E-B0C0-9234C8532D6F}"/>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062E7-C5D2-41FA-8351-89295016C8F0}">
  <sheetPr codeName="Sheet10"/>
  <dimension ref="A1:E2"/>
  <sheetViews>
    <sheetView workbookViewId="0"/>
  </sheetViews>
  <sheetFormatPr defaultRowHeight="17.399999999999999" x14ac:dyDescent="0.4"/>
  <sheetData>
    <row r="1" spans="1:5" x14ac:dyDescent="0.4">
      <c r="A1" s="53" t="s">
        <v>101</v>
      </c>
      <c r="B1" s="53" t="s">
        <v>102</v>
      </c>
      <c r="C1" s="53" t="s">
        <v>52</v>
      </c>
      <c r="D1" s="53" t="s">
        <v>105</v>
      </c>
      <c r="E1" s="53" t="s">
        <v>106</v>
      </c>
    </row>
    <row r="2" spans="1:5" x14ac:dyDescent="0.4">
      <c r="A2" s="46">
        <v>1</v>
      </c>
      <c r="B2" s="46">
        <v>1</v>
      </c>
      <c r="C2" s="46" t="s">
        <v>3307</v>
      </c>
      <c r="D2" s="46" t="s">
        <v>3308</v>
      </c>
      <c r="E2" s="46"/>
    </row>
  </sheetData>
  <sheetProtection sheet="1" objects="1" scenarios="1"/>
  <autoFilter ref="A1:E1" xr:uid="{CCA062E7-C5D2-41FA-8351-89295016C8F0}"/>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4A02C-36FF-4CAC-85B5-D05C86667FD6}">
  <sheetPr codeName="Sheet11"/>
  <dimension ref="A1:D1"/>
  <sheetViews>
    <sheetView workbookViewId="0"/>
  </sheetViews>
  <sheetFormatPr defaultRowHeight="17.399999999999999" x14ac:dyDescent="0.4"/>
  <sheetData>
    <row r="1" spans="1:4" x14ac:dyDescent="0.4">
      <c r="A1" s="53" t="s">
        <v>101</v>
      </c>
      <c r="B1" s="53" t="s">
        <v>102</v>
      </c>
      <c r="C1" s="53" t="s">
        <v>107</v>
      </c>
      <c r="D1" s="53" t="s">
        <v>108</v>
      </c>
    </row>
  </sheetData>
  <sheetProtection sheet="1" objects="1" scenarios="1"/>
  <autoFilter ref="A1:D1" xr:uid="{9AD4A02C-36FF-4CAC-85B5-D05C86667FD6}"/>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52352-EEC1-4AC6-AE79-578DFB37A2A3}">
  <sheetPr codeName="Sheet12"/>
  <dimension ref="A1:E1"/>
  <sheetViews>
    <sheetView workbookViewId="0"/>
  </sheetViews>
  <sheetFormatPr defaultRowHeight="17.399999999999999" x14ac:dyDescent="0.4"/>
  <sheetData>
    <row r="1" spans="1:5" x14ac:dyDescent="0.4">
      <c r="A1" s="53" t="s">
        <v>101</v>
      </c>
      <c r="B1" s="53" t="s">
        <v>102</v>
      </c>
      <c r="C1" s="53" t="s">
        <v>75</v>
      </c>
      <c r="D1" s="53" t="s">
        <v>76</v>
      </c>
      <c r="E1" s="53" t="s">
        <v>77</v>
      </c>
    </row>
  </sheetData>
  <sheetProtection sheet="1" objects="1" scenarios="1"/>
  <autoFilter ref="A1:E1" xr:uid="{4C152352-EEC1-4AC6-AE79-578DFB37A2A3}"/>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73BBA-239A-456A-8ED5-CFF6D3B193EB}">
  <sheetPr codeName="Sheet13"/>
  <dimension ref="A1:H43"/>
  <sheetViews>
    <sheetView workbookViewId="0"/>
  </sheetViews>
  <sheetFormatPr defaultRowHeight="17.399999999999999" x14ac:dyDescent="0.4"/>
  <cols>
    <col min="1" max="1" width="3.19921875" customWidth="1"/>
    <col min="2" max="3" width="8.69921875" customWidth="1"/>
    <col min="4" max="4" width="12.69921875" customWidth="1"/>
    <col min="5" max="5" width="10.69921875" customWidth="1"/>
    <col min="6" max="8" width="8.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ht="24" customHeight="1" x14ac:dyDescent="0.4">
      <c r="A3" s="46"/>
      <c r="B3" s="88" t="s">
        <v>494</v>
      </c>
      <c r="C3" s="83"/>
      <c r="D3" s="83"/>
      <c r="E3" s="83"/>
      <c r="F3" s="83"/>
      <c r="G3" s="83"/>
      <c r="H3" s="83"/>
    </row>
    <row r="4" spans="1:8" x14ac:dyDescent="0.4">
      <c r="A4" s="46"/>
      <c r="B4" s="46"/>
      <c r="C4" s="46"/>
      <c r="D4" s="46"/>
      <c r="E4" s="46"/>
      <c r="F4" s="46"/>
      <c r="G4" s="46"/>
      <c r="H4" s="46"/>
    </row>
    <row r="5" spans="1:8" ht="14.55" customHeight="1" x14ac:dyDescent="0.4">
      <c r="A5" s="46"/>
      <c r="B5" s="24" t="s">
        <v>13</v>
      </c>
      <c r="C5" s="84" t="str">
        <f>IF(기초자료입력!C9&lt;&gt;"",기초자료입력!C9,"")</f>
        <v>전주고-24244(26.1.1.)</v>
      </c>
      <c r="D5" s="86"/>
      <c r="E5" s="24" t="s">
        <v>292</v>
      </c>
      <c r="F5" s="84" t="str">
        <f>IF(기초자료입력!C8&lt;&gt;"",TEXT(기초자료입력!C8,"yyyy-mm-dd"),"")</f>
        <v>2026-01-01</v>
      </c>
      <c r="G5" s="85"/>
      <c r="H5" s="86"/>
    </row>
    <row r="6" spans="1:8" ht="14.55" customHeight="1" x14ac:dyDescent="0.4">
      <c r="A6" s="46"/>
      <c r="B6" s="84"/>
      <c r="C6" s="85"/>
      <c r="D6" s="85"/>
      <c r="E6" s="85"/>
      <c r="F6" s="85"/>
      <c r="G6" s="85"/>
      <c r="H6" s="86"/>
    </row>
    <row r="7" spans="1:8" ht="14.55" customHeight="1" x14ac:dyDescent="0.4">
      <c r="A7" s="46"/>
      <c r="B7" s="24" t="s">
        <v>293</v>
      </c>
      <c r="C7" s="89" t="s">
        <v>495</v>
      </c>
      <c r="D7" s="89"/>
      <c r="E7" s="89"/>
      <c r="F7" s="89"/>
      <c r="G7" s="89"/>
      <c r="H7" s="89"/>
    </row>
    <row r="8" spans="1:8" ht="14.55" customHeight="1" x14ac:dyDescent="0.4">
      <c r="A8" s="46"/>
      <c r="B8" s="24" t="s">
        <v>298</v>
      </c>
      <c r="C8" s="89"/>
      <c r="D8" s="89"/>
      <c r="E8" s="89"/>
      <c r="F8" s="89"/>
      <c r="G8" s="89"/>
      <c r="H8" s="89"/>
    </row>
    <row r="9" spans="1:8" ht="14.55" customHeight="1" x14ac:dyDescent="0.4">
      <c r="A9" s="46"/>
      <c r="B9" s="24" t="s">
        <v>294</v>
      </c>
      <c r="C9" s="90" t="str">
        <f>IF(기초자료입력!C5&lt;&gt;"",기초자료입력!C5&amp;"학년도 교복선정위원회 구성(안)","교복선정위원회 구성(안)")</f>
        <v>2026학년도 교복선정위원회 구성(안)</v>
      </c>
      <c r="D9" s="89"/>
      <c r="E9" s="89"/>
      <c r="F9" s="89"/>
      <c r="G9" s="89"/>
      <c r="H9" s="89"/>
    </row>
    <row r="10" spans="1:8" ht="14.55" customHeight="1" x14ac:dyDescent="0.4">
      <c r="A10" s="46"/>
      <c r="B10" s="84"/>
      <c r="C10" s="85"/>
      <c r="D10" s="85"/>
      <c r="E10" s="85"/>
      <c r="F10" s="85"/>
      <c r="G10" s="85"/>
      <c r="H10" s="86"/>
    </row>
    <row r="11" spans="1:8" ht="14.55" customHeight="1" x14ac:dyDescent="0.4">
      <c r="A11" s="46"/>
      <c r="B11" s="38" t="s">
        <v>299</v>
      </c>
      <c r="C11" s="87" t="str">
        <f>IF(기초자료입력!C23&lt;&gt;"",기초자료입력!C23,"")</f>
        <v>전주고-24244(26.1.1.)</v>
      </c>
      <c r="D11" s="87"/>
      <c r="E11" s="87"/>
      <c r="F11" s="87"/>
      <c r="G11" s="87"/>
      <c r="H11" s="87"/>
    </row>
    <row r="12" spans="1:8" ht="14.55" customHeight="1" x14ac:dyDescent="0.4">
      <c r="A12" s="46"/>
      <c r="B12" s="84"/>
      <c r="C12" s="85"/>
      <c r="D12" s="85"/>
      <c r="E12" s="85"/>
      <c r="F12" s="85"/>
      <c r="G12" s="85"/>
      <c r="H12" s="86"/>
    </row>
    <row r="13" spans="1:8" ht="25.95" customHeight="1" x14ac:dyDescent="0.4">
      <c r="A13" s="46"/>
      <c r="B13" s="91" t="str">
        <f>"2. "&amp;IF(기초자료입력!C4&lt;&gt;"",기초자료입력!C4,"○○학교")&amp;" "&amp;IF(기초자료입력!C5&lt;&gt;"",기초자료입력!C5,"○○")&amp;"학년도 교복선정을 위한 교복선정위원회를 아래와 같이 구성하고자 합니다."</f>
        <v>2. 전주고등학교 2026학년도 교복선정을 위한 교복선정위원회를 아래와 같이 구성하고자 합니다.</v>
      </c>
      <c r="C13" s="91"/>
      <c r="D13" s="91"/>
      <c r="E13" s="91"/>
      <c r="F13" s="91"/>
      <c r="G13" s="91"/>
      <c r="H13" s="91"/>
    </row>
    <row r="14" spans="1:8" ht="14.55" customHeight="1" x14ac:dyDescent="0.4">
      <c r="A14" s="46"/>
      <c r="B14" s="84"/>
      <c r="C14" s="85"/>
      <c r="D14" s="85"/>
      <c r="E14" s="85"/>
      <c r="F14" s="85"/>
      <c r="G14" s="85"/>
      <c r="H14" s="86"/>
    </row>
    <row r="15" spans="1:8" ht="14.55" customHeight="1" x14ac:dyDescent="0.4">
      <c r="A15" s="46"/>
      <c r="B15" s="92" t="s">
        <v>496</v>
      </c>
      <c r="C15" s="87"/>
      <c r="D15" s="87"/>
      <c r="E15" s="87"/>
      <c r="F15" s="87"/>
      <c r="G15" s="87"/>
      <c r="H15" s="87"/>
    </row>
    <row r="16" spans="1:8" ht="19.95" customHeight="1" x14ac:dyDescent="0.4">
      <c r="A16" s="46"/>
      <c r="B16" s="93" t="s">
        <v>497</v>
      </c>
      <c r="C16" s="91"/>
      <c r="D16" s="91"/>
      <c r="E16" s="91"/>
      <c r="F16" s="91"/>
      <c r="G16" s="91"/>
      <c r="H16" s="91"/>
    </row>
    <row r="17" spans="1:8" ht="12" customHeight="1" x14ac:dyDescent="0.4">
      <c r="A17" s="46"/>
      <c r="B17" s="91" t="s">
        <v>498</v>
      </c>
      <c r="C17" s="91"/>
      <c r="D17" s="91"/>
      <c r="E17" s="91"/>
      <c r="F17" s="91"/>
      <c r="G17" s="91"/>
      <c r="H17" s="91"/>
    </row>
    <row r="18" spans="1:8" ht="14.55" customHeight="1" x14ac:dyDescent="0.4">
      <c r="A18" s="46"/>
      <c r="B18" s="92" t="s">
        <v>499</v>
      </c>
      <c r="C18" s="87"/>
      <c r="D18" s="87"/>
      <c r="E18" s="87"/>
      <c r="F18" s="87"/>
      <c r="G18" s="87"/>
      <c r="H18" s="87"/>
    </row>
    <row r="19" spans="1:8" ht="14.55" customHeight="1" x14ac:dyDescent="0.4">
      <c r="A19" s="46"/>
      <c r="B19" s="87" t="s">
        <v>500</v>
      </c>
      <c r="C19" s="87"/>
      <c r="D19" s="87"/>
      <c r="E19" s="87"/>
      <c r="F19" s="87"/>
      <c r="G19" s="87"/>
      <c r="H19" s="87"/>
    </row>
    <row r="20" spans="1:8" ht="14.55" customHeight="1" x14ac:dyDescent="0.4">
      <c r="A20" s="46"/>
      <c r="B20" s="87" t="s">
        <v>501</v>
      </c>
      <c r="C20" s="87"/>
      <c r="D20" s="87"/>
      <c r="E20" s="87"/>
      <c r="F20" s="87"/>
      <c r="G20" s="87"/>
      <c r="H20" s="87"/>
    </row>
    <row r="21" spans="1:8" ht="14.55" customHeight="1" x14ac:dyDescent="0.4">
      <c r="A21" s="46"/>
      <c r="B21" s="87" t="s">
        <v>502</v>
      </c>
      <c r="C21" s="87"/>
      <c r="D21" s="87"/>
      <c r="E21" s="87"/>
      <c r="F21" s="87"/>
      <c r="G21" s="87"/>
      <c r="H21" s="87"/>
    </row>
    <row r="22" spans="1:8" ht="14.55" customHeight="1" x14ac:dyDescent="0.4">
      <c r="A22" s="46"/>
      <c r="B22" s="87" t="s">
        <v>503</v>
      </c>
      <c r="C22" s="87"/>
      <c r="D22" s="87"/>
      <c r="E22" s="87"/>
      <c r="F22" s="87"/>
      <c r="G22" s="87"/>
      <c r="H22" s="87"/>
    </row>
    <row r="23" spans="1:8" ht="14.55" customHeight="1" x14ac:dyDescent="0.4">
      <c r="A23" s="46"/>
      <c r="B23" s="84"/>
      <c r="C23" s="85"/>
      <c r="D23" s="85"/>
      <c r="E23" s="85"/>
      <c r="F23" s="85"/>
      <c r="G23" s="85"/>
      <c r="H23" s="86"/>
    </row>
    <row r="24" spans="1:8" ht="14.55" customHeight="1" x14ac:dyDescent="0.4">
      <c r="A24" s="46"/>
      <c r="B24" s="92" t="s">
        <v>504</v>
      </c>
      <c r="C24" s="87"/>
      <c r="D24" s="87"/>
      <c r="E24" s="87"/>
      <c r="F24" s="87"/>
      <c r="G24" s="87"/>
      <c r="H24" s="87"/>
    </row>
    <row r="25" spans="1:8" ht="14.55" customHeight="1" x14ac:dyDescent="0.4">
      <c r="A25" s="46"/>
      <c r="B25" s="24" t="s">
        <v>505</v>
      </c>
      <c r="C25" s="24" t="s">
        <v>326</v>
      </c>
      <c r="D25" s="24" t="s">
        <v>506</v>
      </c>
      <c r="E25" s="24" t="s">
        <v>507</v>
      </c>
      <c r="F25" s="100" t="s">
        <v>317</v>
      </c>
      <c r="G25" s="101"/>
      <c r="H25" s="101"/>
    </row>
    <row r="26" spans="1:8" ht="14.55" customHeight="1" x14ac:dyDescent="0.4">
      <c r="A26" s="46"/>
      <c r="B26" s="41" t="str">
        <f>IF(기초자료입력!B58&lt;&gt;"",1,"")</f>
        <v/>
      </c>
      <c r="C26" s="41" t="str">
        <f>IF(기초자료입력!B58&lt;&gt;"","위원장","")</f>
        <v/>
      </c>
      <c r="D26" s="41" t="str">
        <f>IF(기초자료입력!B58&lt;&gt;"",기초자료입력!B58,"")</f>
        <v/>
      </c>
      <c r="E26" s="41" t="str">
        <f>IF(기초자료입력!C58&lt;&gt;"",기초자료입력!C58,"")</f>
        <v/>
      </c>
      <c r="F26" s="87"/>
      <c r="G26" s="87"/>
      <c r="H26" s="87"/>
    </row>
    <row r="27" spans="1:8" ht="14.55" customHeight="1" x14ac:dyDescent="0.4">
      <c r="A27" s="46"/>
      <c r="B27" s="41" t="str">
        <f>IF(기초자료입력!B59&lt;&gt;"",2,"")</f>
        <v/>
      </c>
      <c r="C27" s="41" t="str">
        <f>IF(기초자료입력!B59&lt;&gt;"","위원","")</f>
        <v/>
      </c>
      <c r="D27" s="41" t="str">
        <f>IF(기초자료입력!B59&lt;&gt;"",기초자료입력!B59,"")</f>
        <v/>
      </c>
      <c r="E27" s="41" t="str">
        <f>IF(기초자료입력!C59&lt;&gt;"",기초자료입력!C59,"")</f>
        <v/>
      </c>
      <c r="F27" s="87"/>
      <c r="G27" s="87"/>
      <c r="H27" s="87"/>
    </row>
    <row r="28" spans="1:8" ht="14.55" customHeight="1" x14ac:dyDescent="0.4">
      <c r="A28" s="46"/>
      <c r="B28" s="41" t="str">
        <f>IF(기초자료입력!B60&lt;&gt;"",3,"")</f>
        <v/>
      </c>
      <c r="C28" s="41" t="str">
        <f>IF(기초자료입력!B60&lt;&gt;"","위원","")</f>
        <v/>
      </c>
      <c r="D28" s="41" t="str">
        <f>IF(기초자료입력!B60&lt;&gt;"",기초자료입력!B60,"")</f>
        <v/>
      </c>
      <c r="E28" s="41" t="str">
        <f>IF(기초자료입력!C60&lt;&gt;"",기초자료입력!C60,"")</f>
        <v/>
      </c>
      <c r="F28" s="87"/>
      <c r="G28" s="87"/>
      <c r="H28" s="87"/>
    </row>
    <row r="29" spans="1:8" ht="14.55" customHeight="1" x14ac:dyDescent="0.4">
      <c r="A29" s="46"/>
      <c r="B29" s="41" t="str">
        <f>IF(기초자료입력!B61&lt;&gt;"",4,"")</f>
        <v/>
      </c>
      <c r="C29" s="41" t="str">
        <f>IF(기초자료입력!B61&lt;&gt;"","위원","")</f>
        <v/>
      </c>
      <c r="D29" s="41" t="str">
        <f>IF(기초자료입력!B61&lt;&gt;"",기초자료입력!B61,"")</f>
        <v/>
      </c>
      <c r="E29" s="41" t="str">
        <f>IF(기초자료입력!C61&lt;&gt;"",기초자료입력!C61,"")</f>
        <v/>
      </c>
      <c r="F29" s="87"/>
      <c r="G29" s="87"/>
      <c r="H29" s="87"/>
    </row>
    <row r="30" spans="1:8" ht="14.55" customHeight="1" x14ac:dyDescent="0.4">
      <c r="A30" s="46"/>
      <c r="B30" s="41" t="str">
        <f>IF(기초자료입력!B62&lt;&gt;"",5,"")</f>
        <v/>
      </c>
      <c r="C30" s="41" t="str">
        <f>IF(기초자료입력!B62&lt;&gt;"","위원","")</f>
        <v/>
      </c>
      <c r="D30" s="41" t="str">
        <f>IF(기초자료입력!B62&lt;&gt;"",기초자료입력!B62,"")</f>
        <v/>
      </c>
      <c r="E30" s="41" t="str">
        <f>IF(기초자료입력!C62&lt;&gt;"",기초자료입력!C62,"")</f>
        <v/>
      </c>
      <c r="F30" s="87"/>
      <c r="G30" s="87"/>
      <c r="H30" s="87"/>
    </row>
    <row r="31" spans="1:8" ht="14.55" customHeight="1" x14ac:dyDescent="0.4">
      <c r="A31" s="46"/>
      <c r="B31" s="41" t="str">
        <f>IF(기초자료입력!B63&lt;&gt;"",6,"")</f>
        <v/>
      </c>
      <c r="C31" s="41" t="str">
        <f>IF(기초자료입력!B63&lt;&gt;"","위원","")</f>
        <v/>
      </c>
      <c r="D31" s="41" t="str">
        <f>IF(기초자료입력!B63&lt;&gt;"",기초자료입력!B63,"")</f>
        <v/>
      </c>
      <c r="E31" s="41" t="str">
        <f>IF(기초자료입력!C63&lt;&gt;"",기초자료입력!C63,"")</f>
        <v/>
      </c>
      <c r="F31" s="87"/>
      <c r="G31" s="87"/>
      <c r="H31" s="87"/>
    </row>
    <row r="32" spans="1:8" ht="14.55" customHeight="1" x14ac:dyDescent="0.4">
      <c r="A32" s="46"/>
      <c r="B32" s="41" t="str">
        <f>IF(기초자료입력!B64&lt;&gt;"",7,"")</f>
        <v/>
      </c>
      <c r="C32" s="41" t="str">
        <f>IF(기초자료입력!B64&lt;&gt;"","위원","")</f>
        <v/>
      </c>
      <c r="D32" s="41" t="str">
        <f>IF(기초자료입력!B64&lt;&gt;"",기초자료입력!B64,"")</f>
        <v/>
      </c>
      <c r="E32" s="41" t="str">
        <f>IF(기초자료입력!C64&lt;&gt;"",기초자료입력!C64,"")</f>
        <v/>
      </c>
      <c r="F32" s="87"/>
      <c r="G32" s="87"/>
      <c r="H32" s="87"/>
    </row>
    <row r="33" spans="1:8" ht="14.55" customHeight="1" x14ac:dyDescent="0.4">
      <c r="A33" s="46"/>
      <c r="B33" s="41" t="str">
        <f>IF(기초자료입력!B65&lt;&gt;"",8,"")</f>
        <v/>
      </c>
      <c r="C33" s="41" t="str">
        <f>IF(기초자료입력!B65&lt;&gt;"","위원","")</f>
        <v/>
      </c>
      <c r="D33" s="41" t="str">
        <f>IF(기초자료입력!B65&lt;&gt;"",기초자료입력!B65,"")</f>
        <v/>
      </c>
      <c r="E33" s="41" t="str">
        <f>IF(기초자료입력!C65&lt;&gt;"",기초자료입력!C65,"")</f>
        <v/>
      </c>
      <c r="F33" s="87"/>
      <c r="G33" s="87"/>
      <c r="H33" s="87"/>
    </row>
    <row r="34" spans="1:8" ht="14.55" customHeight="1" x14ac:dyDescent="0.4">
      <c r="A34" s="46"/>
      <c r="B34" s="41" t="str">
        <f>IF(기초자료입력!B66&lt;&gt;"",9,"")</f>
        <v/>
      </c>
      <c r="C34" s="41" t="str">
        <f>IF(기초자료입력!B66&lt;&gt;"","위원","")</f>
        <v/>
      </c>
      <c r="D34" s="41" t="str">
        <f>IF(기초자료입력!B66&lt;&gt;"",기초자료입력!B66,"")</f>
        <v/>
      </c>
      <c r="E34" s="41" t="str">
        <f>IF(기초자료입력!C66&lt;&gt;"",기초자료입력!C66,"")</f>
        <v/>
      </c>
      <c r="F34" s="87"/>
      <c r="G34" s="87"/>
      <c r="H34" s="87"/>
    </row>
    <row r="35" spans="1:8" ht="14.55" customHeight="1" x14ac:dyDescent="0.4">
      <c r="A35" s="46"/>
      <c r="B35" s="41" t="str">
        <f>IF(기초자료입력!B67&lt;&gt;"",10,"")</f>
        <v/>
      </c>
      <c r="C35" s="41" t="str">
        <f>IF(기초자료입력!B67&lt;&gt;"","위원","")</f>
        <v/>
      </c>
      <c r="D35" s="41" t="str">
        <f>IF(기초자료입력!B67&lt;&gt;"",기초자료입력!B67,"")</f>
        <v/>
      </c>
      <c r="E35" s="41" t="str">
        <f>IF(기초자료입력!C67&lt;&gt;"",기초자료입력!C67,"")</f>
        <v/>
      </c>
      <c r="F35" s="87"/>
      <c r="G35" s="87"/>
      <c r="H35" s="87"/>
    </row>
    <row r="36" spans="1:8" ht="14.55" customHeight="1" x14ac:dyDescent="0.4">
      <c r="A36" s="46"/>
      <c r="B36" s="37"/>
      <c r="C36" s="37"/>
      <c r="D36" s="37"/>
      <c r="E36" s="37"/>
      <c r="F36" s="37"/>
      <c r="G36" s="37"/>
      <c r="H36" s="37"/>
    </row>
    <row r="37" spans="1:8" ht="14.55" customHeight="1" x14ac:dyDescent="0.4">
      <c r="A37" s="46"/>
      <c r="B37" s="98" t="s">
        <v>508</v>
      </c>
      <c r="C37" s="99"/>
      <c r="D37" s="99"/>
      <c r="E37" s="99"/>
      <c r="F37" s="99"/>
      <c r="G37" s="99"/>
      <c r="H37" s="99"/>
    </row>
    <row r="38" spans="1:8" ht="14.55" customHeight="1" x14ac:dyDescent="0.4">
      <c r="A38" s="46"/>
      <c r="B38" s="99" t="s">
        <v>509</v>
      </c>
      <c r="C38" s="99"/>
      <c r="D38" s="99"/>
      <c r="E38" s="99"/>
      <c r="F38" s="99"/>
      <c r="G38" s="99"/>
      <c r="H38" s="99"/>
    </row>
    <row r="39" spans="1:8" ht="14.55" customHeight="1" x14ac:dyDescent="0.4">
      <c r="A39" s="46"/>
      <c r="B39" s="37"/>
      <c r="C39" s="37"/>
      <c r="D39" s="37"/>
      <c r="E39" s="37"/>
      <c r="F39" s="37"/>
      <c r="G39" s="37"/>
      <c r="H39" s="37"/>
    </row>
    <row r="40" spans="1:8" ht="28.05" customHeight="1" x14ac:dyDescent="0.4">
      <c r="A40" s="46"/>
      <c r="B40" s="37"/>
      <c r="C40" s="37"/>
      <c r="D40" s="37"/>
      <c r="E40" s="37"/>
      <c r="F40" s="42" t="str">
        <f>"담당"&amp;CHAR(10)&amp;IF(기초자료입력!$C$10&lt;&gt;"",기초자료입력!$C$10,"")</f>
        <v>담당
윤호</v>
      </c>
      <c r="G40" s="42" t="s">
        <v>305</v>
      </c>
      <c r="H40" s="42" t="str">
        <f>"교장"&amp;CHAR(10)&amp;IF(기초자료입력!$F$10&lt;&gt;"",기초자료입력!$F$10,"")</f>
        <v>교장
김호</v>
      </c>
    </row>
    <row r="41" spans="1:8" ht="14.55" customHeight="1" x14ac:dyDescent="0.4">
      <c r="A41" s="46"/>
      <c r="B41" s="34" t="s">
        <v>306</v>
      </c>
      <c r="C41" s="99" t="str">
        <f>IF(기초자료입력!C9&lt;&gt;"",기초자료입력!C9&amp;IF(기초자료입력!C8&lt;&gt;"","("&amp;TEXT(기초자료입력!C8,"yyyy.m.d.")&amp;")",""),"")</f>
        <v>전주고-24244(26.1.1.)(2026.1.1.)</v>
      </c>
      <c r="D41" s="99"/>
      <c r="E41" s="99"/>
      <c r="F41" s="24" t="s">
        <v>307</v>
      </c>
      <c r="G41" s="97"/>
      <c r="H41" s="97"/>
    </row>
    <row r="42" spans="1:8" ht="25.95" customHeight="1" x14ac:dyDescent="0.4">
      <c r="A42" s="46"/>
      <c r="B42" s="34" t="s">
        <v>308</v>
      </c>
      <c r="C42" s="37"/>
      <c r="D42" s="34" t="s">
        <v>309</v>
      </c>
      <c r="E42" s="94" t="str">
        <f>IFERROR(INDEX(학교정보!$F$2:$F$791,MATCH(기초자료입력!$C$4,학교정보!$E$2:$E$791,0)),"")</f>
        <v>전주시 완산구 권삼득로 2</v>
      </c>
      <c r="F42" s="95"/>
      <c r="G42" s="95"/>
      <c r="H42" s="96"/>
    </row>
    <row r="43" spans="1:8" ht="14.55" customHeight="1" x14ac:dyDescent="0.4">
      <c r="A43" s="46"/>
      <c r="B43" s="34" t="s">
        <v>310</v>
      </c>
      <c r="C43" s="37" t="str">
        <f>IFERROR(INDEX(학교정보!$G$2:$G$791,MATCH(기초자료입력!$C$4,학교정보!$E$2:$E$791,0)),"")</f>
        <v>285-0212</v>
      </c>
      <c r="D43" s="34" t="s">
        <v>311</v>
      </c>
      <c r="E43" s="33"/>
      <c r="F43" s="24" t="s">
        <v>312</v>
      </c>
      <c r="G43" s="97"/>
      <c r="H43" s="97"/>
    </row>
  </sheetData>
  <mergeCells count="39">
    <mergeCell ref="B12:H12"/>
    <mergeCell ref="B14:H14"/>
    <mergeCell ref="B23:H23"/>
    <mergeCell ref="E42:H42"/>
    <mergeCell ref="G43:H43"/>
    <mergeCell ref="F34:H34"/>
    <mergeCell ref="F35:H35"/>
    <mergeCell ref="B37:H37"/>
    <mergeCell ref="B38:H38"/>
    <mergeCell ref="C41:E41"/>
    <mergeCell ref="G41:H41"/>
    <mergeCell ref="F33:H33"/>
    <mergeCell ref="B21:H21"/>
    <mergeCell ref="B22:H22"/>
    <mergeCell ref="B24:H24"/>
    <mergeCell ref="F25:H25"/>
    <mergeCell ref="B3:H3"/>
    <mergeCell ref="C7:H7"/>
    <mergeCell ref="C8:H8"/>
    <mergeCell ref="C9:H9"/>
    <mergeCell ref="C11:H11"/>
    <mergeCell ref="C5:D5"/>
    <mergeCell ref="F5:H5"/>
    <mergeCell ref="B6:H6"/>
    <mergeCell ref="B10:H10"/>
    <mergeCell ref="F31:H31"/>
    <mergeCell ref="F32:H32"/>
    <mergeCell ref="B20:H20"/>
    <mergeCell ref="B13:H13"/>
    <mergeCell ref="B15:H15"/>
    <mergeCell ref="B16:H16"/>
    <mergeCell ref="B17:H17"/>
    <mergeCell ref="B18:H18"/>
    <mergeCell ref="B19:H19"/>
    <mergeCell ref="F26:H26"/>
    <mergeCell ref="F27:H27"/>
    <mergeCell ref="F28:H28"/>
    <mergeCell ref="F29:H29"/>
    <mergeCell ref="F30:H30"/>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0BB45-BA21-416D-B8D0-CCE71FE81417}">
  <sheetPr codeName="Sheet14"/>
  <dimension ref="A1:E21"/>
  <sheetViews>
    <sheetView workbookViewId="0"/>
  </sheetViews>
  <sheetFormatPr defaultRowHeight="17.399999999999999" x14ac:dyDescent="0.4"/>
  <cols>
    <col min="1" max="1" width="3.19921875" customWidth="1"/>
    <col min="2" max="5" width="20.69921875" customWidth="1"/>
  </cols>
  <sheetData>
    <row r="1" spans="1:5" ht="12" customHeight="1" x14ac:dyDescent="0.4">
      <c r="A1" s="61"/>
      <c r="B1" s="46"/>
      <c r="C1" s="46"/>
      <c r="D1" s="46"/>
      <c r="E1" s="46"/>
    </row>
    <row r="2" spans="1:5" x14ac:dyDescent="0.4">
      <c r="A2" s="46"/>
      <c r="B2" s="46"/>
      <c r="C2" s="46"/>
      <c r="D2" s="46"/>
      <c r="E2" s="46"/>
    </row>
    <row r="3" spans="1:5" ht="25.95" customHeight="1" x14ac:dyDescent="0.4">
      <c r="A3" s="46"/>
      <c r="B3" s="104" t="s">
        <v>510</v>
      </c>
      <c r="C3" s="103"/>
      <c r="D3" s="103"/>
      <c r="E3" s="103"/>
    </row>
    <row r="4" spans="1:5" ht="25.95" customHeight="1" x14ac:dyDescent="0.4">
      <c r="A4" s="46"/>
      <c r="B4" s="103"/>
      <c r="C4" s="103"/>
      <c r="D4" s="103"/>
      <c r="E4" s="103"/>
    </row>
    <row r="5" spans="1:5" ht="10.050000000000001" customHeight="1" x14ac:dyDescent="0.4">
      <c r="A5" s="46"/>
      <c r="B5" s="47"/>
      <c r="C5" s="47"/>
      <c r="D5" s="47"/>
      <c r="E5" s="47"/>
    </row>
    <row r="6" spans="1:5" ht="28.05" customHeight="1" x14ac:dyDescent="0.4">
      <c r="A6" s="46"/>
      <c r="B6" s="105" t="str">
        <f>"본인은 "&amp;IF(기초자료입력!C4&lt;&gt;"",기초자료입력!C4,"○○학교")&amp;" 교복선정위원회 활동을 공정하게 수행할 것이며, 교복가격 안정화에 적극 노력하겠습니다."</f>
        <v>본인은 전주고등학교 교복선정위원회 활동을 공정하게 수행할 것이며, 교복가격 안정화에 적극 노력하겠습니다.</v>
      </c>
      <c r="C6" s="105"/>
      <c r="D6" s="105"/>
      <c r="E6" s="105"/>
    </row>
    <row r="7" spans="1:5" ht="28.05" customHeight="1" x14ac:dyDescent="0.4">
      <c r="A7" s="46"/>
      <c r="B7" s="105" t="str">
        <f>"아울러 본인은 "&amp;IF(기초자료입력!C4&lt;&gt;"",기초자료입력!C4,"○○학교")&amp;" 교복 입찰에 참가한(또는 앞으로 참가할) 업체와 전혀 관련이 없음을 확인합니다."</f>
        <v>아울러 본인은 전주고등학교 교복 입찰에 참가한(또는 앞으로 참가할) 업체와 전혀 관련이 없음을 확인합니다.</v>
      </c>
      <c r="C7" s="105"/>
      <c r="D7" s="105"/>
      <c r="E7" s="105"/>
    </row>
    <row r="8" spans="1:5" ht="28.05" customHeight="1" x14ac:dyDescent="0.4">
      <c r="A8" s="46"/>
      <c r="B8" s="105" t="s">
        <v>511</v>
      </c>
      <c r="C8" s="105"/>
      <c r="D8" s="105"/>
      <c r="E8" s="105"/>
    </row>
    <row r="9" spans="1:5" ht="13.95" customHeight="1" x14ac:dyDescent="0.4">
      <c r="A9" s="46"/>
      <c r="B9" s="47"/>
      <c r="C9" s="47"/>
      <c r="D9" s="47"/>
      <c r="E9" s="47"/>
    </row>
    <row r="10" spans="1:5" ht="13.95" customHeight="1" x14ac:dyDescent="0.4">
      <c r="A10" s="46"/>
      <c r="B10" s="47"/>
      <c r="C10" s="47"/>
      <c r="D10" s="47"/>
      <c r="E10" s="47"/>
    </row>
    <row r="11" spans="1:5" ht="10.050000000000001" customHeight="1" x14ac:dyDescent="0.4">
      <c r="A11" s="46"/>
      <c r="B11" s="47"/>
      <c r="C11" s="47"/>
      <c r="D11" s="47"/>
      <c r="E11" s="47"/>
    </row>
    <row r="12" spans="1:5" ht="19.95" customHeight="1" x14ac:dyDescent="0.4">
      <c r="A12" s="46"/>
      <c r="B12" s="103" t="str">
        <f>IF(기초자료입력!$C$5="","20○○.  ○○  .  ○○  .","20"&amp;RIGHT(기초자료입력!$C$5,2)&amp;".  ○○  .  ○○  .")</f>
        <v>2026.  ○○  .  ○○  .</v>
      </c>
      <c r="C12" s="103"/>
      <c r="D12" s="103"/>
      <c r="E12" s="103"/>
    </row>
    <row r="13" spans="1:5" ht="13.95" customHeight="1" x14ac:dyDescent="0.4">
      <c r="A13" s="46"/>
      <c r="B13" s="47"/>
      <c r="C13" s="47"/>
      <c r="D13" s="47"/>
      <c r="E13" s="47"/>
    </row>
    <row r="14" spans="1:5" ht="22.05" customHeight="1" x14ac:dyDescent="0.4">
      <c r="A14" s="46"/>
      <c r="B14" s="102" t="s">
        <v>512</v>
      </c>
      <c r="C14" s="102"/>
      <c r="D14" s="102"/>
      <c r="E14" s="102"/>
    </row>
    <row r="15" spans="1:5" ht="13.95" customHeight="1" x14ac:dyDescent="0.4">
      <c r="A15" s="46"/>
      <c r="B15" s="106"/>
      <c r="C15" s="107"/>
      <c r="D15" s="107"/>
      <c r="E15" s="108"/>
    </row>
    <row r="16" spans="1:5" ht="22.05" customHeight="1" x14ac:dyDescent="0.4">
      <c r="A16" s="46"/>
      <c r="B16" s="102" t="s">
        <v>513</v>
      </c>
      <c r="C16" s="102"/>
      <c r="D16" s="102"/>
      <c r="E16" s="102"/>
    </row>
    <row r="17" spans="1:5" ht="13.95" customHeight="1" x14ac:dyDescent="0.4">
      <c r="A17" s="46"/>
      <c r="B17" s="106"/>
      <c r="C17" s="107"/>
      <c r="D17" s="107"/>
      <c r="E17" s="108"/>
    </row>
    <row r="18" spans="1:5" ht="22.05" customHeight="1" x14ac:dyDescent="0.4">
      <c r="A18" s="46"/>
      <c r="B18" s="102" t="s">
        <v>514</v>
      </c>
      <c r="C18" s="102"/>
      <c r="D18" s="102"/>
      <c r="E18" s="102"/>
    </row>
    <row r="19" spans="1:5" ht="13.95" customHeight="1" x14ac:dyDescent="0.4">
      <c r="A19" s="46"/>
      <c r="B19" s="47"/>
      <c r="C19" s="47"/>
      <c r="D19" s="47"/>
      <c r="E19" s="47"/>
    </row>
    <row r="20" spans="1:5" ht="10.050000000000001" customHeight="1" x14ac:dyDescent="0.4">
      <c r="A20" s="46"/>
      <c r="B20" s="47"/>
      <c r="C20" s="47"/>
      <c r="D20" s="47"/>
      <c r="E20" s="47"/>
    </row>
    <row r="21" spans="1:5" ht="19.95" customHeight="1" x14ac:dyDescent="0.4">
      <c r="A21" s="46"/>
      <c r="B21" s="103" t="str">
        <f>IF(기초자료입력!$C$4="","○○학교장 귀하",기초자료입력!$C$4&amp;"장 귀하")</f>
        <v>전주고등학교장 귀하</v>
      </c>
      <c r="C21" s="103"/>
      <c r="D21" s="103"/>
      <c r="E21" s="103"/>
    </row>
  </sheetData>
  <mergeCells count="11">
    <mergeCell ref="B16:E16"/>
    <mergeCell ref="B18:E18"/>
    <mergeCell ref="B21:E21"/>
    <mergeCell ref="B3:E4"/>
    <mergeCell ref="B6:E6"/>
    <mergeCell ref="B7:E7"/>
    <mergeCell ref="B8:E8"/>
    <mergeCell ref="B12:E12"/>
    <mergeCell ref="B14:E14"/>
    <mergeCell ref="B15:E15"/>
    <mergeCell ref="B17:E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F3154-69A6-43EF-80A1-B86A92C3450D}">
  <sheetPr codeName="Sheet15"/>
  <dimension ref="A1:E20"/>
  <sheetViews>
    <sheetView workbookViewId="0"/>
  </sheetViews>
  <sheetFormatPr defaultRowHeight="17.399999999999999" x14ac:dyDescent="0.4"/>
  <cols>
    <col min="1" max="1" width="3.19921875" customWidth="1"/>
    <col min="2" max="5" width="20.69921875" customWidth="1"/>
  </cols>
  <sheetData>
    <row r="1" spans="1:5" ht="12" customHeight="1" x14ac:dyDescent="0.4">
      <c r="A1" s="61"/>
      <c r="B1" s="46"/>
      <c r="C1" s="46"/>
      <c r="D1" s="46"/>
      <c r="E1" s="46"/>
    </row>
    <row r="2" spans="1:5" x14ac:dyDescent="0.4">
      <c r="A2" s="46"/>
      <c r="B2" s="46"/>
      <c r="C2" s="46"/>
      <c r="D2" s="46"/>
      <c r="E2" s="46"/>
    </row>
    <row r="3" spans="1:5" ht="25.95" customHeight="1" x14ac:dyDescent="0.4">
      <c r="A3" s="46"/>
      <c r="B3" s="104" t="s">
        <v>515</v>
      </c>
      <c r="C3" s="103"/>
      <c r="D3" s="103"/>
      <c r="E3" s="103"/>
    </row>
    <row r="4" spans="1:5" ht="25.95" customHeight="1" x14ac:dyDescent="0.4">
      <c r="A4" s="46"/>
      <c r="B4" s="103"/>
      <c r="C4" s="103"/>
      <c r="D4" s="103"/>
      <c r="E4" s="103"/>
    </row>
    <row r="5" spans="1:5" ht="10.050000000000001" customHeight="1" x14ac:dyDescent="0.4">
      <c r="A5" s="46"/>
      <c r="B5" s="47"/>
      <c r="C5" s="47"/>
      <c r="D5" s="47"/>
      <c r="E5" s="47"/>
    </row>
    <row r="6" spans="1:5" ht="28.05" customHeight="1" x14ac:dyDescent="0.4">
      <c r="A6" s="46"/>
      <c r="B6" s="105"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전주고등학교에서 실시하는 교복 학교주관구매업체 선정을 위한 평가함에 있어 「부패 없는 투명한 사회」 구현 등을 위하여 다음 사항을 준수할 것을 서약합니다.</v>
      </c>
      <c r="C6" s="105"/>
      <c r="D6" s="105"/>
      <c r="E6" s="105"/>
    </row>
    <row r="7" spans="1:5" ht="10.050000000000001" customHeight="1" x14ac:dyDescent="0.4">
      <c r="A7" s="46"/>
      <c r="B7" s="47"/>
      <c r="C7" s="47"/>
      <c r="D7" s="47"/>
      <c r="E7" s="47"/>
    </row>
    <row r="8" spans="1:5" ht="25.95" customHeight="1" x14ac:dyDescent="0.4">
      <c r="A8" s="46"/>
      <c r="B8" s="105" t="str">
        <f>"1. 20○○학년도 "&amp;IF(기초자료입력!C4&lt;&gt;"",기초자료입력!C4,"○○학교")&amp;" 교복 학교주관구매업체 선정을 위해 제시된 항목에 따라 객관적이고 공정하게 심사할 것을 약속합니다."</f>
        <v>1. 20○○학년도 전주고등학교 교복 학교주관구매업체 선정을 위해 제시된 항목에 따라 객관적이고 공정하게 심사할 것을 약속합니다.</v>
      </c>
      <c r="C8" s="105"/>
      <c r="D8" s="105"/>
      <c r="E8" s="105"/>
    </row>
    <row r="9" spans="1:5" ht="25.95" customHeight="1" x14ac:dyDescent="0.4">
      <c r="A9" s="46"/>
      <c r="B9" s="105"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05"/>
      <c r="D9" s="105"/>
      <c r="E9" s="105"/>
    </row>
    <row r="10" spans="1:5" ht="25.95" customHeight="1" x14ac:dyDescent="0.4">
      <c r="A10" s="46"/>
      <c r="B10" s="105" t="str">
        <f>"3. 업무상 취득한 비밀을 준수하고 보안관계 규정 및 지침을 성실히 수행하겠습니다."</f>
        <v>3. 업무상 취득한 비밀을 준수하고 보안관계 규정 및 지침을 성실히 수행하겠습니다.</v>
      </c>
      <c r="C10" s="105"/>
      <c r="D10" s="105"/>
      <c r="E10" s="105"/>
    </row>
    <row r="11" spans="1:5" ht="25.95" customHeight="1" x14ac:dyDescent="0.4">
      <c r="A11" s="46"/>
      <c r="B11" s="105"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05"/>
      <c r="D11" s="105"/>
      <c r="E11" s="105"/>
    </row>
    <row r="12" spans="1:5" ht="10.050000000000001" customHeight="1" x14ac:dyDescent="0.4">
      <c r="A12" s="46"/>
      <c r="B12" s="47"/>
      <c r="C12" s="47"/>
      <c r="D12" s="47"/>
      <c r="E12" s="47"/>
    </row>
    <row r="13" spans="1:5" ht="13.95" customHeight="1" x14ac:dyDescent="0.4">
      <c r="A13" s="46"/>
      <c r="B13" s="47"/>
      <c r="C13" s="47"/>
      <c r="D13" s="47"/>
      <c r="E13" s="47"/>
    </row>
    <row r="14" spans="1:5" ht="19.95" customHeight="1" x14ac:dyDescent="0.4">
      <c r="A14" s="46"/>
      <c r="B14" s="103" t="str">
        <f>IF(기초자료입력!$C$5="","20      년      월      일","20"&amp;RIGHT(기초자료입력!$C$5,2)&amp;"      년      월      일")</f>
        <v>2026      년      월      일</v>
      </c>
      <c r="C14" s="103"/>
      <c r="D14" s="103"/>
      <c r="E14" s="103"/>
    </row>
    <row r="15" spans="1:5" ht="13.95" customHeight="1" x14ac:dyDescent="0.4">
      <c r="A15" s="46"/>
      <c r="B15" s="47"/>
      <c r="C15" s="47"/>
      <c r="D15" s="47"/>
      <c r="E15" s="47"/>
    </row>
    <row r="16" spans="1:5" ht="13.95" customHeight="1" x14ac:dyDescent="0.4">
      <c r="A16" s="46"/>
      <c r="B16" s="47"/>
      <c r="C16" s="47"/>
      <c r="D16" s="47"/>
      <c r="E16" s="47"/>
    </row>
    <row r="17" spans="1:5" ht="22.05" customHeight="1" x14ac:dyDescent="0.4">
      <c r="A17" s="46"/>
      <c r="B17" s="102" t="str">
        <f>"서 약 자 성 명 :                              (인)"</f>
        <v>서 약 자 성 명 :                              (인)</v>
      </c>
      <c r="C17" s="102"/>
      <c r="D17" s="102"/>
      <c r="E17" s="102"/>
    </row>
    <row r="18" spans="1:5" ht="13.95" customHeight="1" x14ac:dyDescent="0.4">
      <c r="A18" s="46"/>
      <c r="B18" s="47"/>
      <c r="C18" s="47"/>
      <c r="D18" s="47"/>
      <c r="E18" s="47"/>
    </row>
    <row r="19" spans="1:5" ht="10.050000000000001" customHeight="1" x14ac:dyDescent="0.4">
      <c r="A19" s="46"/>
      <c r="B19" s="47"/>
      <c r="C19" s="47"/>
      <c r="D19" s="47"/>
      <c r="E19" s="47"/>
    </row>
    <row r="20" spans="1:5" ht="19.95" customHeight="1" x14ac:dyDescent="0.4">
      <c r="A20" s="46"/>
      <c r="B20" s="103" t="str">
        <f>IF(기초자료입력!$C$4="","○○○학교장 귀하",기초자료입력!$C$4&amp;"장 귀하")</f>
        <v>전주고등학교장 귀하</v>
      </c>
      <c r="C20" s="103"/>
      <c r="D20" s="103"/>
      <c r="E20" s="103"/>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65D81-8BE1-494A-8745-B4177B8B4C37}">
  <sheetPr codeName="Sheet16"/>
  <dimension ref="A1:H20"/>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ht="24" x14ac:dyDescent="0.4">
      <c r="A3" s="46"/>
      <c r="B3" s="88" t="s">
        <v>516</v>
      </c>
      <c r="C3" s="83"/>
      <c r="D3" s="83"/>
      <c r="E3" s="83"/>
      <c r="F3" s="83"/>
      <c r="G3" s="83"/>
      <c r="H3" s="83"/>
    </row>
    <row r="4" spans="1:8" x14ac:dyDescent="0.4">
      <c r="A4" s="46"/>
      <c r="B4" s="46"/>
      <c r="C4" s="46"/>
      <c r="D4" s="46"/>
      <c r="E4" s="46"/>
      <c r="F4" s="46"/>
      <c r="G4" s="46"/>
      <c r="H4" s="46"/>
    </row>
    <row r="5" spans="1:8" x14ac:dyDescent="0.4">
      <c r="A5" s="46"/>
      <c r="B5" s="29" t="s">
        <v>13</v>
      </c>
      <c r="C5" s="113" t="str">
        <f>IF(기초자료입력!C9&lt;&gt;"",기초자료입력!C9,"")</f>
        <v>전주고-24244(26.1.1.)</v>
      </c>
      <c r="D5" s="114"/>
      <c r="E5" s="29" t="s">
        <v>292</v>
      </c>
      <c r="F5" s="113" t="str">
        <f>IF(기초자료입력!C8&lt;&gt;"",TEXT(기초자료입력!C8,"yyyy-mm-dd"),"")</f>
        <v>2026-01-01</v>
      </c>
      <c r="G5" s="115"/>
      <c r="H5" s="114"/>
    </row>
    <row r="6" spans="1:8" x14ac:dyDescent="0.4">
      <c r="A6" s="46"/>
      <c r="B6" s="113"/>
      <c r="C6" s="115"/>
      <c r="D6" s="115"/>
      <c r="E6" s="115"/>
      <c r="F6" s="115"/>
      <c r="G6" s="115"/>
      <c r="H6" s="114"/>
    </row>
    <row r="7" spans="1:8" x14ac:dyDescent="0.4">
      <c r="A7" s="46"/>
      <c r="B7" s="29" t="s">
        <v>293</v>
      </c>
      <c r="C7" s="110" t="s">
        <v>495</v>
      </c>
      <c r="D7" s="110"/>
      <c r="E7" s="110"/>
      <c r="F7" s="110"/>
      <c r="G7" s="110"/>
      <c r="H7" s="110"/>
    </row>
    <row r="8" spans="1:8" x14ac:dyDescent="0.4">
      <c r="A8" s="46"/>
      <c r="B8" s="29" t="s">
        <v>298</v>
      </c>
      <c r="C8" s="110"/>
      <c r="D8" s="110"/>
      <c r="E8" s="110"/>
      <c r="F8" s="110"/>
      <c r="G8" s="110"/>
      <c r="H8" s="110"/>
    </row>
    <row r="9" spans="1:8" x14ac:dyDescent="0.4">
      <c r="A9" s="46"/>
      <c r="B9" s="29" t="s">
        <v>294</v>
      </c>
      <c r="C9" s="111" t="str">
        <f>IF(기초자료입력!C5&lt;&gt;"",기초자료입력!C5&amp;"학년도 교복 학교주관구매 추진 계획(안)","교복 학교주관구매 추진 계획(안)")</f>
        <v>2026학년도 교복 학교주관구매 추진 계획(안)</v>
      </c>
      <c r="D9" s="110"/>
      <c r="E9" s="110"/>
      <c r="F9" s="110"/>
      <c r="G9" s="110"/>
      <c r="H9" s="110"/>
    </row>
    <row r="10" spans="1:8" x14ac:dyDescent="0.4">
      <c r="A10" s="46"/>
      <c r="B10" s="48"/>
      <c r="C10" s="48"/>
      <c r="D10" s="48"/>
      <c r="E10" s="48"/>
      <c r="F10" s="48"/>
      <c r="G10" s="48"/>
      <c r="H10" s="48"/>
    </row>
    <row r="11" spans="1:8" x14ac:dyDescent="0.4">
      <c r="A11" s="46"/>
      <c r="B11" s="49" t="s">
        <v>299</v>
      </c>
      <c r="C11" s="112" t="str">
        <f>IF(기초자료입력!C23&lt;&gt;"",기초자료입력!C23,"")</f>
        <v>전주고-24244(26.1.1.)</v>
      </c>
      <c r="D11" s="112"/>
      <c r="E11" s="112"/>
      <c r="F11" s="112"/>
      <c r="G11" s="112"/>
      <c r="H11" s="112"/>
    </row>
    <row r="12" spans="1:8" x14ac:dyDescent="0.4">
      <c r="A12" s="46"/>
      <c r="B12" s="48"/>
      <c r="C12" s="48"/>
      <c r="D12" s="48"/>
      <c r="E12" s="48"/>
      <c r="F12" s="48"/>
      <c r="G12" s="48"/>
      <c r="H12" s="48"/>
    </row>
    <row r="13" spans="1:8" ht="28.05" customHeight="1" x14ac:dyDescent="0.4">
      <c r="A13" s="46"/>
      <c r="B13" s="109"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전주고등학교 2026학년도 교복 학교주관구매 계획을 붙임과 같이 수립하여 업무 추진에 만전을 기하고자 합니다.</v>
      </c>
      <c r="C13" s="109"/>
      <c r="D13" s="109"/>
      <c r="E13" s="109"/>
      <c r="F13" s="109"/>
      <c r="G13" s="109"/>
      <c r="H13" s="109"/>
    </row>
    <row r="14" spans="1:8" x14ac:dyDescent="0.4">
      <c r="A14" s="46"/>
      <c r="B14" s="48"/>
      <c r="C14" s="48"/>
      <c r="D14" s="48"/>
      <c r="E14" s="48"/>
      <c r="F14" s="48"/>
      <c r="G14" s="48"/>
      <c r="H14" s="48"/>
    </row>
    <row r="15" spans="1:8" x14ac:dyDescent="0.4">
      <c r="A15" s="46"/>
      <c r="B15" s="116" t="str">
        <f>"붙임  "&amp;IF(기초자료입력!C5&lt;&gt;"",기초자료입력!C5,"○○")&amp;"학년도 교복 학교주관구매 추진 계획(안) 1부.  끝."</f>
        <v>붙임  2026학년도 교복 학교주관구매 추진 계획(안) 1부.  끝.</v>
      </c>
      <c r="C15" s="112"/>
      <c r="D15" s="112"/>
      <c r="E15" s="112"/>
      <c r="F15" s="112"/>
      <c r="G15" s="112"/>
      <c r="H15" s="112"/>
    </row>
    <row r="16" spans="1:8" x14ac:dyDescent="0.4">
      <c r="A16" s="46"/>
      <c r="B16" s="48"/>
      <c r="C16" s="48"/>
      <c r="D16" s="48"/>
      <c r="E16" s="48"/>
      <c r="F16" s="48"/>
      <c r="G16" s="48"/>
      <c r="H16" s="48"/>
    </row>
    <row r="17" spans="1:8" ht="28.05" customHeight="1" x14ac:dyDescent="0.4">
      <c r="A17" s="46"/>
      <c r="B17" s="113"/>
      <c r="C17" s="115"/>
      <c r="D17" s="115"/>
      <c r="E17" s="114"/>
      <c r="F17" s="51" t="str">
        <f>"담당"&amp;CHAR(10)&amp;IF(기초자료입력!$C$10&lt;&gt;"",기초자료입력!$C$10,"")</f>
        <v>담당
윤호</v>
      </c>
      <c r="G17" s="51" t="s">
        <v>305</v>
      </c>
      <c r="H17" s="51" t="str">
        <f>"교장"&amp;CHAR(10)&amp;IF(기초자료입력!$F$10&lt;&gt;"",기초자료입력!$F$10,"")</f>
        <v>교장
김호</v>
      </c>
    </row>
    <row r="18" spans="1:8" x14ac:dyDescent="0.4">
      <c r="A18" s="46"/>
      <c r="B18" s="29" t="s">
        <v>306</v>
      </c>
      <c r="C18" s="110" t="str">
        <f>IF(기초자료입력!C9&lt;&gt;"",기초자료입력!C9&amp;IF(기초자료입력!C8&lt;&gt;"","("&amp;TEXT(기초자료입력!C8,"yyyy.m.d.")&amp;")",""),"")</f>
        <v>전주고-24244(26.1.1.)(2026.1.1.)</v>
      </c>
      <c r="D18" s="110"/>
      <c r="E18" s="110"/>
      <c r="F18" s="29" t="s">
        <v>307</v>
      </c>
      <c r="G18" s="110"/>
      <c r="H18" s="110"/>
    </row>
    <row r="19" spans="1:8" ht="25.95" customHeight="1" x14ac:dyDescent="0.4">
      <c r="A19" s="46"/>
      <c r="B19" s="29" t="s">
        <v>308</v>
      </c>
      <c r="C19" s="44"/>
      <c r="D19" s="45" t="s">
        <v>309</v>
      </c>
      <c r="E19" s="117" t="str">
        <f>IFERROR(INDEX(학교정보!$F$2:$F$791,MATCH(기초자료입력!$C$4,학교정보!$E$2:$E$791,0)),"")</f>
        <v>전주시 완산구 권삼득로 2</v>
      </c>
      <c r="F19" s="118"/>
      <c r="G19" s="118"/>
      <c r="H19" s="119"/>
    </row>
    <row r="20" spans="1:8" x14ac:dyDescent="0.4">
      <c r="A20" s="46"/>
      <c r="B20" s="29" t="s">
        <v>310</v>
      </c>
      <c r="C20" s="44" t="str">
        <f>IFERROR(INDEX(학교정보!$G$2:$G$791,MATCH(기초자료입력!$C$4,학교정보!$E$2:$E$791,0)),"")</f>
        <v>285-0212</v>
      </c>
      <c r="D20" s="29" t="s">
        <v>311</v>
      </c>
      <c r="E20" s="43"/>
      <c r="F20" s="29" t="s">
        <v>312</v>
      </c>
      <c r="G20" s="110"/>
      <c r="H20" s="110"/>
    </row>
  </sheetData>
  <mergeCells count="15">
    <mergeCell ref="B15:H15"/>
    <mergeCell ref="C18:E18"/>
    <mergeCell ref="G18:H18"/>
    <mergeCell ref="E19:H19"/>
    <mergeCell ref="G20:H20"/>
    <mergeCell ref="B17:E17"/>
    <mergeCell ref="B13:H13"/>
    <mergeCell ref="B3:H3"/>
    <mergeCell ref="C7:H7"/>
    <mergeCell ref="C8:H8"/>
    <mergeCell ref="C9:H9"/>
    <mergeCell ref="C11:H11"/>
    <mergeCell ref="C5:D5"/>
    <mergeCell ref="F5:H5"/>
    <mergeCell ref="B6:H6"/>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6B90A-D136-4F8C-9FE4-3ACCD197379F}">
  <sheetPr codeName="Sheet17"/>
  <dimension ref="A1:G90"/>
  <sheetViews>
    <sheetView workbookViewId="0"/>
  </sheetViews>
  <sheetFormatPr defaultRowHeight="17.399999999999999" x14ac:dyDescent="0.4"/>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x14ac:dyDescent="0.4">
      <c r="A1" s="61"/>
      <c r="B1" s="88" t="str">
        <f>"2026학년도 교복 학교주관구매 추진 계획(안)"</f>
        <v>2026학년도 교복 학교주관구매 추진 계획(안)</v>
      </c>
      <c r="C1" s="83"/>
      <c r="D1" s="83"/>
      <c r="E1" s="83"/>
      <c r="F1" s="83"/>
      <c r="G1" s="83"/>
    </row>
    <row r="2" spans="1:7" ht="16.95" customHeight="1" x14ac:dyDescent="0.4">
      <c r="A2" s="46"/>
      <c r="B2" s="82" t="str">
        <f>IF(기초자료입력!C4&lt;&gt;"",기초자료입력!C4&amp;"장",  "○○○학교장")</f>
        <v>전주고등학교장</v>
      </c>
      <c r="C2" s="82"/>
      <c r="D2" s="82"/>
      <c r="E2" s="82"/>
      <c r="F2" s="82"/>
      <c r="G2" s="82"/>
    </row>
    <row r="3" spans="1:7" ht="6" customHeight="1" x14ac:dyDescent="0.4">
      <c r="A3" s="46"/>
      <c r="B3" s="33"/>
      <c r="C3" s="37"/>
      <c r="D3" s="37"/>
      <c r="E3" s="37"/>
      <c r="F3" s="37"/>
      <c r="G3" s="37"/>
    </row>
    <row r="4" spans="1:7" x14ac:dyDescent="0.4">
      <c r="A4" s="46"/>
      <c r="B4" s="37"/>
      <c r="C4" s="37"/>
      <c r="D4" s="37"/>
      <c r="E4" s="37"/>
      <c r="F4" s="37"/>
      <c r="G4" s="37"/>
    </row>
    <row r="5" spans="1:7" x14ac:dyDescent="0.4">
      <c r="A5" s="46"/>
      <c r="B5" s="121" t="str">
        <f>"1  개요"</f>
        <v>1  개요</v>
      </c>
      <c r="C5" s="99"/>
      <c r="D5" s="99"/>
      <c r="E5" s="99"/>
      <c r="F5" s="99"/>
      <c r="G5" s="99"/>
    </row>
    <row r="6" spans="1:7" ht="16.95" customHeight="1" x14ac:dyDescent="0.4">
      <c r="A6" s="46"/>
      <c r="B6" s="120" t="str">
        <f>"❍ 사업명："&amp;IF(기초자료입력!C5&lt;&gt;"",기초자료입력!C5,"20○○")&amp;"학년도 교복 학교주관구매"</f>
        <v>❍ 사업명：2026학년도 교복 학교주관구매</v>
      </c>
      <c r="C6" s="120"/>
      <c r="D6" s="120"/>
      <c r="E6" s="120"/>
      <c r="F6" s="120"/>
      <c r="G6" s="120"/>
    </row>
    <row r="7" spans="1:7" ht="30" customHeight="1" x14ac:dyDescent="0.4">
      <c r="A7" s="46"/>
      <c r="B7" s="120" t="s">
        <v>517</v>
      </c>
      <c r="C7" s="120"/>
      <c r="D7" s="120"/>
      <c r="E7" s="120"/>
      <c r="F7" s="120"/>
      <c r="G7" s="120"/>
    </row>
    <row r="8" spans="1:7" ht="30" customHeight="1" x14ac:dyDescent="0.4">
      <c r="A8" s="46"/>
      <c r="B8" s="120" t="s">
        <v>518</v>
      </c>
      <c r="C8" s="120"/>
      <c r="D8" s="120"/>
      <c r="E8" s="120"/>
      <c r="F8" s="120"/>
      <c r="G8" s="120"/>
    </row>
    <row r="9" spans="1:7" ht="16.95" customHeight="1" x14ac:dyDescent="0.4">
      <c r="A9" s="46"/>
      <c r="B9" s="120" t="s">
        <v>519</v>
      </c>
      <c r="C9" s="120"/>
      <c r="D9" s="120"/>
      <c r="E9" s="120"/>
      <c r="F9" s="120"/>
      <c r="G9" s="120"/>
    </row>
    <row r="10" spans="1:7" ht="16.95" customHeight="1" x14ac:dyDescent="0.4">
      <c r="A10" s="46"/>
      <c r="B10" s="120" t="s">
        <v>520</v>
      </c>
      <c r="C10" s="120"/>
      <c r="D10" s="120"/>
      <c r="E10" s="120"/>
      <c r="F10" s="120"/>
      <c r="G10" s="120"/>
    </row>
    <row r="11" spans="1:7" ht="6" customHeight="1" x14ac:dyDescent="0.4">
      <c r="A11" s="46"/>
      <c r="B11" s="37"/>
      <c r="C11" s="37"/>
      <c r="D11" s="37"/>
      <c r="E11" s="37"/>
      <c r="F11" s="37"/>
      <c r="G11" s="37"/>
    </row>
    <row r="12" spans="1:7" x14ac:dyDescent="0.4">
      <c r="A12" s="46"/>
      <c r="B12" s="37"/>
      <c r="C12" s="37"/>
      <c r="D12" s="37"/>
      <c r="E12" s="37"/>
      <c r="F12" s="37"/>
      <c r="G12" s="37"/>
    </row>
    <row r="13" spans="1:7" x14ac:dyDescent="0.4">
      <c r="A13" s="46"/>
      <c r="B13" s="121" t="str">
        <f>"2  기본방향"</f>
        <v>2  기본방향</v>
      </c>
      <c r="C13" s="99"/>
      <c r="D13" s="99"/>
      <c r="E13" s="99"/>
      <c r="F13" s="99"/>
      <c r="G13" s="99"/>
    </row>
    <row r="14" spans="1:7" ht="30" customHeight="1" x14ac:dyDescent="0.4">
      <c r="A14" s="46"/>
      <c r="B14" s="120" t="s">
        <v>521</v>
      </c>
      <c r="C14" s="120"/>
      <c r="D14" s="120"/>
      <c r="E14" s="120"/>
      <c r="F14" s="120"/>
      <c r="G14" s="120"/>
    </row>
    <row r="15" spans="1:7" ht="30" customHeight="1" x14ac:dyDescent="0.4">
      <c r="A15" s="46"/>
      <c r="B15" s="120" t="s">
        <v>522</v>
      </c>
      <c r="C15" s="120"/>
      <c r="D15" s="120"/>
      <c r="E15" s="120"/>
      <c r="F15" s="120"/>
      <c r="G15" s="120"/>
    </row>
    <row r="16" spans="1:7" ht="30" customHeight="1" x14ac:dyDescent="0.4">
      <c r="A16" s="46"/>
      <c r="B16" s="120" t="s">
        <v>523</v>
      </c>
      <c r="C16" s="120"/>
      <c r="D16" s="120"/>
      <c r="E16" s="120"/>
      <c r="F16" s="120"/>
      <c r="G16" s="120"/>
    </row>
    <row r="17" spans="1:7" ht="6" customHeight="1" x14ac:dyDescent="0.4">
      <c r="A17" s="46"/>
      <c r="B17" s="37"/>
      <c r="C17" s="37"/>
      <c r="D17" s="37"/>
      <c r="E17" s="37"/>
      <c r="F17" s="37"/>
      <c r="G17" s="37"/>
    </row>
    <row r="18" spans="1:7" x14ac:dyDescent="0.4">
      <c r="A18" s="46"/>
      <c r="B18" s="37"/>
      <c r="C18" s="37"/>
      <c r="D18" s="37"/>
      <c r="E18" s="37"/>
      <c r="F18" s="37"/>
      <c r="G18" s="37"/>
    </row>
    <row r="19" spans="1:7" x14ac:dyDescent="0.4">
      <c r="A19" s="46"/>
      <c r="B19" s="121" t="str">
        <f>"3  추진 절차 개요"</f>
        <v>3  추진 절차 개요</v>
      </c>
      <c r="C19" s="99"/>
      <c r="D19" s="99"/>
      <c r="E19" s="99"/>
      <c r="F19" s="99"/>
      <c r="G19" s="99"/>
    </row>
    <row r="20" spans="1:7" x14ac:dyDescent="0.4">
      <c r="A20" s="46"/>
      <c r="B20" s="100" t="s">
        <v>524</v>
      </c>
      <c r="C20" s="101"/>
      <c r="D20" s="100" t="s">
        <v>525</v>
      </c>
      <c r="E20" s="101"/>
      <c r="F20" s="101"/>
      <c r="G20" s="24" t="s">
        <v>296</v>
      </c>
    </row>
    <row r="21" spans="1:7" ht="43.05" customHeight="1" x14ac:dyDescent="0.4">
      <c r="A21" s="46"/>
      <c r="B21" s="122" t="s">
        <v>526</v>
      </c>
      <c r="C21" s="122"/>
      <c r="D21" s="91" t="s">
        <v>527</v>
      </c>
      <c r="E21" s="91"/>
      <c r="F21" s="91"/>
      <c r="G21" s="31" t="s">
        <v>528</v>
      </c>
    </row>
    <row r="22" spans="1:7" ht="30" customHeight="1" x14ac:dyDescent="0.4">
      <c r="A22" s="46"/>
      <c r="B22" s="122" t="s">
        <v>529</v>
      </c>
      <c r="C22" s="122"/>
      <c r="D22" s="91" t="s">
        <v>530</v>
      </c>
      <c r="E22" s="91"/>
      <c r="F22" s="91"/>
      <c r="G22" s="31" t="s">
        <v>528</v>
      </c>
    </row>
    <row r="23" spans="1:7" ht="43.05" customHeight="1" x14ac:dyDescent="0.4">
      <c r="A23" s="46"/>
      <c r="B23" s="122" t="s">
        <v>531</v>
      </c>
      <c r="C23" s="122"/>
      <c r="D23" s="91" t="s">
        <v>532</v>
      </c>
      <c r="E23" s="91"/>
      <c r="F23" s="91"/>
      <c r="G23" s="31" t="s">
        <v>533</v>
      </c>
    </row>
    <row r="24" spans="1:7" ht="30" customHeight="1" x14ac:dyDescent="0.4">
      <c r="A24" s="46"/>
      <c r="B24" s="122" t="s">
        <v>534</v>
      </c>
      <c r="C24" s="122"/>
      <c r="D24" s="91" t="s">
        <v>535</v>
      </c>
      <c r="E24" s="91"/>
      <c r="F24" s="91"/>
      <c r="G24" s="31" t="s">
        <v>536</v>
      </c>
    </row>
    <row r="25" spans="1:7" ht="16.95" customHeight="1" x14ac:dyDescent="0.4">
      <c r="A25" s="46"/>
      <c r="B25" s="122" t="s">
        <v>537</v>
      </c>
      <c r="C25" s="122"/>
      <c r="D25" s="91" t="s">
        <v>538</v>
      </c>
      <c r="E25" s="91"/>
      <c r="F25" s="91"/>
      <c r="G25" s="31" t="s">
        <v>533</v>
      </c>
    </row>
    <row r="26" spans="1:7" ht="30" customHeight="1" x14ac:dyDescent="0.4">
      <c r="A26" s="46"/>
      <c r="B26" s="122" t="s">
        <v>539</v>
      </c>
      <c r="C26" s="122"/>
      <c r="D26" s="91" t="s">
        <v>540</v>
      </c>
      <c r="E26" s="91"/>
      <c r="F26" s="91"/>
      <c r="G26" s="31" t="s">
        <v>536</v>
      </c>
    </row>
    <row r="27" spans="1:7" ht="30" customHeight="1" x14ac:dyDescent="0.4">
      <c r="A27" s="46"/>
      <c r="B27" s="122" t="s">
        <v>541</v>
      </c>
      <c r="C27" s="122"/>
      <c r="D27" s="91" t="s">
        <v>542</v>
      </c>
      <c r="E27" s="91"/>
      <c r="F27" s="91"/>
      <c r="G27" s="31" t="s">
        <v>528</v>
      </c>
    </row>
    <row r="28" spans="1:7" ht="43.05" customHeight="1" x14ac:dyDescent="0.4">
      <c r="A28" s="46"/>
      <c r="B28" s="122" t="s">
        <v>543</v>
      </c>
      <c r="C28" s="122"/>
      <c r="D28" s="91" t="s">
        <v>544</v>
      </c>
      <c r="E28" s="91"/>
      <c r="F28" s="91"/>
      <c r="G28" s="31" t="s">
        <v>528</v>
      </c>
    </row>
    <row r="29" spans="1:7" ht="30" customHeight="1" x14ac:dyDescent="0.4">
      <c r="A29" s="46"/>
      <c r="B29" s="122" t="s">
        <v>545</v>
      </c>
      <c r="C29" s="122"/>
      <c r="D29" s="91" t="s">
        <v>546</v>
      </c>
      <c r="E29" s="91"/>
      <c r="F29" s="91"/>
      <c r="G29" s="31" t="s">
        <v>536</v>
      </c>
    </row>
    <row r="30" spans="1:7" ht="30" customHeight="1" x14ac:dyDescent="0.4">
      <c r="A30" s="46"/>
      <c r="B30" s="122" t="s">
        <v>547</v>
      </c>
      <c r="C30" s="122"/>
      <c r="D30" s="91" t="s">
        <v>548</v>
      </c>
      <c r="E30" s="91"/>
      <c r="F30" s="91"/>
      <c r="G30" s="31" t="s">
        <v>533</v>
      </c>
    </row>
    <row r="31" spans="1:7" ht="43.05" customHeight="1" x14ac:dyDescent="0.4">
      <c r="A31" s="46"/>
      <c r="B31" s="122" t="s">
        <v>549</v>
      </c>
      <c r="C31" s="122"/>
      <c r="D31" s="91" t="s">
        <v>550</v>
      </c>
      <c r="E31" s="91"/>
      <c r="F31" s="91"/>
      <c r="G31" s="31" t="s">
        <v>536</v>
      </c>
    </row>
    <row r="32" spans="1:7" ht="6" customHeight="1" x14ac:dyDescent="0.4">
      <c r="A32" s="46"/>
      <c r="B32" s="37"/>
      <c r="C32" s="37"/>
      <c r="D32" s="37"/>
      <c r="E32" s="37"/>
      <c r="F32" s="37"/>
      <c r="G32" s="37"/>
    </row>
    <row r="33" spans="1:7" x14ac:dyDescent="0.4">
      <c r="A33" s="46"/>
      <c r="B33" s="37"/>
      <c r="C33" s="37"/>
      <c r="D33" s="37"/>
      <c r="E33" s="37"/>
      <c r="F33" s="37"/>
      <c r="G33" s="37"/>
    </row>
    <row r="34" spans="1:7" x14ac:dyDescent="0.4">
      <c r="A34" s="46"/>
      <c r="B34" s="121" t="str">
        <f>"4  세부 추진 절차"</f>
        <v>4  세부 추진 절차</v>
      </c>
      <c r="C34" s="99"/>
      <c r="D34" s="99"/>
      <c r="E34" s="99"/>
      <c r="F34" s="99"/>
      <c r="G34" s="99"/>
    </row>
    <row r="35" spans="1:7" x14ac:dyDescent="0.4">
      <c r="A35" s="46"/>
      <c r="B35" s="98" t="s">
        <v>551</v>
      </c>
      <c r="C35" s="99"/>
      <c r="D35" s="99"/>
      <c r="E35" s="99"/>
      <c r="F35" s="99"/>
      <c r="G35" s="99"/>
    </row>
    <row r="36" spans="1:7" ht="16.95" customHeight="1" x14ac:dyDescent="0.4">
      <c r="A36" s="46"/>
      <c r="B36" s="120" t="s">
        <v>552</v>
      </c>
      <c r="C36" s="120"/>
      <c r="D36" s="120"/>
      <c r="E36" s="120"/>
      <c r="F36" s="120"/>
      <c r="G36" s="120"/>
    </row>
    <row r="37" spans="1:7" ht="43.05" customHeight="1" x14ac:dyDescent="0.4">
      <c r="A37" s="46"/>
      <c r="B37" s="120" t="s">
        <v>553</v>
      </c>
      <c r="C37" s="120"/>
      <c r="D37" s="120"/>
      <c r="E37" s="120"/>
      <c r="F37" s="120"/>
      <c r="G37" s="120"/>
    </row>
    <row r="38" spans="1:7" ht="25.95" customHeight="1" x14ac:dyDescent="0.4">
      <c r="A38" s="46"/>
      <c r="B38" s="120" t="s">
        <v>554</v>
      </c>
      <c r="C38" s="120"/>
      <c r="D38" s="120"/>
      <c r="E38" s="120"/>
      <c r="F38" s="120"/>
      <c r="G38" s="120"/>
    </row>
    <row r="39" spans="1:7" ht="6" customHeight="1" x14ac:dyDescent="0.4">
      <c r="A39" s="46"/>
      <c r="B39" s="37"/>
      <c r="C39" s="37"/>
      <c r="D39" s="37"/>
      <c r="E39" s="37"/>
      <c r="F39" s="37"/>
      <c r="G39" s="37"/>
    </row>
    <row r="40" spans="1:7" x14ac:dyDescent="0.4">
      <c r="A40" s="46"/>
      <c r="B40" s="98" t="s">
        <v>555</v>
      </c>
      <c r="C40" s="99"/>
      <c r="D40" s="99"/>
      <c r="E40" s="99"/>
      <c r="F40" s="99"/>
      <c r="G40" s="99"/>
    </row>
    <row r="41" spans="1:7" ht="30" customHeight="1" x14ac:dyDescent="0.4">
      <c r="A41" s="46"/>
      <c r="B41" s="120" t="s">
        <v>556</v>
      </c>
      <c r="C41" s="120"/>
      <c r="D41" s="120"/>
      <c r="E41" s="120"/>
      <c r="F41" s="120"/>
      <c r="G41" s="120"/>
    </row>
    <row r="42" spans="1:7" x14ac:dyDescent="0.4">
      <c r="A42" s="46"/>
      <c r="B42" s="24" t="s">
        <v>505</v>
      </c>
      <c r="C42" s="24" t="s">
        <v>326</v>
      </c>
      <c r="D42" s="24" t="s">
        <v>506</v>
      </c>
      <c r="E42" s="24" t="s">
        <v>507</v>
      </c>
      <c r="F42" s="100" t="s">
        <v>317</v>
      </c>
      <c r="G42" s="100"/>
    </row>
    <row r="43" spans="1:7" x14ac:dyDescent="0.4">
      <c r="A43" s="46"/>
      <c r="B43" s="62" t="str">
        <f>IF(기초자료입력!B58&lt;&gt;"",1,"")</f>
        <v/>
      </c>
      <c r="C43" s="62" t="str">
        <f>IF(기초자료입력!B58&lt;&gt;"","위원장","")</f>
        <v/>
      </c>
      <c r="D43" s="62" t="str">
        <f>IF(기초자료입력!B58&lt;&gt;"",기초자료입력!B58,"")</f>
        <v/>
      </c>
      <c r="E43" s="62" t="str">
        <f>IF(기초자료입력!C58&lt;&gt;"",기초자료입력!C58,"")</f>
        <v/>
      </c>
      <c r="F43" s="123"/>
      <c r="G43" s="123"/>
    </row>
    <row r="44" spans="1:7" x14ac:dyDescent="0.4">
      <c r="A44" s="46"/>
      <c r="B44" s="62" t="str">
        <f>IF(기초자료입력!B59&lt;&gt;"",2,"")</f>
        <v/>
      </c>
      <c r="C44" s="62" t="str">
        <f>IF(기초자료입력!B59&lt;&gt;"","위원","")</f>
        <v/>
      </c>
      <c r="D44" s="62" t="str">
        <f>IF(기초자료입력!B59&lt;&gt;"",기초자료입력!B59,"")</f>
        <v/>
      </c>
      <c r="E44" s="62" t="str">
        <f>IF(기초자료입력!C59&lt;&gt;"",기초자료입력!C59,"")</f>
        <v/>
      </c>
      <c r="F44" s="123"/>
      <c r="G44" s="123"/>
    </row>
    <row r="45" spans="1:7" x14ac:dyDescent="0.4">
      <c r="A45" s="46"/>
      <c r="B45" s="62" t="str">
        <f>IF(기초자료입력!B60&lt;&gt;"",3,"")</f>
        <v/>
      </c>
      <c r="C45" s="62" t="str">
        <f>IF(기초자료입력!B60&lt;&gt;"","위원","")</f>
        <v/>
      </c>
      <c r="D45" s="62" t="str">
        <f>IF(기초자료입력!B60&lt;&gt;"",기초자료입력!B60,"")</f>
        <v/>
      </c>
      <c r="E45" s="62" t="str">
        <f>IF(기초자료입력!C60&lt;&gt;"",기초자료입력!C60,"")</f>
        <v/>
      </c>
      <c r="F45" s="123"/>
      <c r="G45" s="123"/>
    </row>
    <row r="46" spans="1:7" x14ac:dyDescent="0.4">
      <c r="A46" s="46"/>
      <c r="B46" s="62" t="str">
        <f>IF(기초자료입력!B61&lt;&gt;"",4,"")</f>
        <v/>
      </c>
      <c r="C46" s="62" t="str">
        <f>IF(기초자료입력!B61&lt;&gt;"","위원","")</f>
        <v/>
      </c>
      <c r="D46" s="62" t="str">
        <f>IF(기초자료입력!B61&lt;&gt;"",기초자료입력!B61,"")</f>
        <v/>
      </c>
      <c r="E46" s="62" t="str">
        <f>IF(기초자료입력!C61&lt;&gt;"",기초자료입력!C61,"")</f>
        <v/>
      </c>
      <c r="F46" s="123"/>
      <c r="G46" s="123"/>
    </row>
    <row r="47" spans="1:7" x14ac:dyDescent="0.4">
      <c r="A47" s="46"/>
      <c r="B47" s="62" t="str">
        <f>IF(기초자료입력!B62&lt;&gt;"",5,"")</f>
        <v/>
      </c>
      <c r="C47" s="62" t="str">
        <f>IF(기초자료입력!B62&lt;&gt;"","위원","")</f>
        <v/>
      </c>
      <c r="D47" s="62" t="str">
        <f>IF(기초자료입력!B62&lt;&gt;"",기초자료입력!B62,"")</f>
        <v/>
      </c>
      <c r="E47" s="62" t="str">
        <f>IF(기초자료입력!C62&lt;&gt;"",기초자료입력!C62,"")</f>
        <v/>
      </c>
      <c r="F47" s="123"/>
      <c r="G47" s="123"/>
    </row>
    <row r="48" spans="1:7" x14ac:dyDescent="0.4">
      <c r="A48" s="46"/>
      <c r="B48" s="62" t="str">
        <f>IF(기초자료입력!B63&lt;&gt;"",6,"")</f>
        <v/>
      </c>
      <c r="C48" s="62" t="str">
        <f>IF(기초자료입력!B63&lt;&gt;"","위원","")</f>
        <v/>
      </c>
      <c r="D48" s="62" t="str">
        <f>IF(기초자료입력!B63&lt;&gt;"",기초자료입력!B63,"")</f>
        <v/>
      </c>
      <c r="E48" s="62" t="str">
        <f>IF(기초자료입력!C63&lt;&gt;"",기초자료입력!C63,"")</f>
        <v/>
      </c>
      <c r="F48" s="123"/>
      <c r="G48" s="123"/>
    </row>
    <row r="49" spans="1:7" x14ac:dyDescent="0.4">
      <c r="A49" s="46"/>
      <c r="B49" s="62" t="str">
        <f>IF(기초자료입력!B64&lt;&gt;"",7,"")</f>
        <v/>
      </c>
      <c r="C49" s="62" t="str">
        <f>IF(기초자료입력!B64&lt;&gt;"","위원","")</f>
        <v/>
      </c>
      <c r="D49" s="62" t="str">
        <f>IF(기초자료입력!B64&lt;&gt;"",기초자료입력!B64,"")</f>
        <v/>
      </c>
      <c r="E49" s="62" t="str">
        <f>IF(기초자료입력!C64&lt;&gt;"",기초자료입력!C64,"")</f>
        <v/>
      </c>
      <c r="F49" s="123"/>
      <c r="G49" s="123"/>
    </row>
    <row r="50" spans="1:7" x14ac:dyDescent="0.4">
      <c r="A50" s="46"/>
      <c r="B50" s="62" t="str">
        <f>IF(기초자료입력!B65&lt;&gt;"",8,"")</f>
        <v/>
      </c>
      <c r="C50" s="62" t="str">
        <f>IF(기초자료입력!B65&lt;&gt;"","위원","")</f>
        <v/>
      </c>
      <c r="D50" s="62" t="str">
        <f>IF(기초자료입력!B65&lt;&gt;"",기초자료입력!B65,"")</f>
        <v/>
      </c>
      <c r="E50" s="62" t="str">
        <f>IF(기초자료입력!C65&lt;&gt;"",기초자료입력!C65,"")</f>
        <v/>
      </c>
      <c r="F50" s="123"/>
      <c r="G50" s="123"/>
    </row>
    <row r="51" spans="1:7" x14ac:dyDescent="0.4">
      <c r="A51" s="46"/>
      <c r="B51" s="62" t="str">
        <f>IF(기초자료입력!B66&lt;&gt;"",9,"")</f>
        <v/>
      </c>
      <c r="C51" s="62" t="str">
        <f>IF(기초자료입력!B66&lt;&gt;"","위원","")</f>
        <v/>
      </c>
      <c r="D51" s="62" t="str">
        <f>IF(기초자료입력!B66&lt;&gt;"",기초자료입력!B66,"")</f>
        <v/>
      </c>
      <c r="E51" s="62" t="str">
        <f>IF(기초자료입력!C66&lt;&gt;"",기초자료입력!C66,"")</f>
        <v/>
      </c>
      <c r="F51" s="123"/>
      <c r="G51" s="123"/>
    </row>
    <row r="52" spans="1:7" x14ac:dyDescent="0.4">
      <c r="A52" s="46"/>
      <c r="B52" s="62" t="str">
        <f>IF(기초자료입력!B67&lt;&gt;"",10,"")</f>
        <v/>
      </c>
      <c r="C52" s="62" t="str">
        <f>IF(기초자료입력!B67&lt;&gt;"","위원","")</f>
        <v/>
      </c>
      <c r="D52" s="62" t="str">
        <f>IF(기초자료입력!B67&lt;&gt;"",기초자료입력!B67,"")</f>
        <v/>
      </c>
      <c r="E52" s="62" t="str">
        <f>IF(기초자료입력!C67&lt;&gt;"",기초자료입력!C67,"")</f>
        <v/>
      </c>
      <c r="F52" s="123"/>
      <c r="G52" s="123"/>
    </row>
    <row r="53" spans="1:7" ht="94.95" customHeight="1" x14ac:dyDescent="0.4">
      <c r="A53" s="46"/>
      <c r="B53" s="124" t="s">
        <v>557</v>
      </c>
      <c r="C53" s="124"/>
      <c r="D53" s="124"/>
      <c r="E53" s="124"/>
      <c r="F53" s="124"/>
      <c r="G53" s="124"/>
    </row>
    <row r="54" spans="1:7" ht="25.95" customHeight="1" x14ac:dyDescent="0.4">
      <c r="A54" s="46"/>
      <c r="B54" s="120" t="s">
        <v>558</v>
      </c>
      <c r="C54" s="120"/>
      <c r="D54" s="120"/>
      <c r="E54" s="120"/>
      <c r="F54" s="120"/>
      <c r="G54" s="120"/>
    </row>
    <row r="55" spans="1:7" ht="6" customHeight="1" x14ac:dyDescent="0.4">
      <c r="A55" s="46"/>
      <c r="B55" s="37"/>
      <c r="C55" s="37"/>
      <c r="D55" s="37"/>
      <c r="E55" s="37"/>
      <c r="F55" s="37"/>
      <c r="G55" s="37"/>
    </row>
    <row r="56" spans="1:7" x14ac:dyDescent="0.4">
      <c r="A56" s="46"/>
      <c r="B56" s="98" t="s">
        <v>559</v>
      </c>
      <c r="C56" s="99"/>
      <c r="D56" s="99"/>
      <c r="E56" s="99"/>
      <c r="F56" s="99"/>
      <c r="G56" s="99"/>
    </row>
    <row r="57" spans="1:7" ht="43.05" customHeight="1" x14ac:dyDescent="0.4">
      <c r="A57" s="46"/>
      <c r="B57" s="120" t="s">
        <v>560</v>
      </c>
      <c r="C57" s="120"/>
      <c r="D57" s="120"/>
      <c r="E57" s="120"/>
      <c r="F57" s="120"/>
      <c r="G57" s="120"/>
    </row>
    <row r="58" spans="1:7" ht="43.05" customHeight="1" x14ac:dyDescent="0.4">
      <c r="A58" s="46"/>
      <c r="B58" s="120"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기준)：100,000원 / 하복(2pcs 기준)：○○,○○○원 (계약일 기준 적용기간은 교육청 고시에 따름)</v>
      </c>
      <c r="C58" s="120"/>
      <c r="D58" s="120"/>
      <c r="E58" s="120"/>
      <c r="F58" s="120"/>
      <c r="G58" s="120"/>
    </row>
    <row r="59" spans="1:7" ht="30" customHeight="1" x14ac:dyDescent="0.4">
      <c r="A59" s="46"/>
      <c r="B59" s="120" t="s">
        <v>561</v>
      </c>
      <c r="C59" s="120"/>
      <c r="D59" s="120"/>
      <c r="E59" s="120"/>
      <c r="F59" s="120"/>
      <c r="G59" s="120"/>
    </row>
    <row r="60" spans="1:7" ht="6" customHeight="1" x14ac:dyDescent="0.4">
      <c r="A60" s="46"/>
      <c r="B60" s="37"/>
      <c r="C60" s="37"/>
      <c r="D60" s="37"/>
      <c r="E60" s="37"/>
      <c r="F60" s="37"/>
      <c r="G60" s="37"/>
    </row>
    <row r="61" spans="1:7" x14ac:dyDescent="0.4">
      <c r="A61" s="46"/>
      <c r="B61" s="98" t="s">
        <v>562</v>
      </c>
      <c r="C61" s="99"/>
      <c r="D61" s="99"/>
      <c r="E61" s="99"/>
      <c r="F61" s="99"/>
      <c r="G61" s="99"/>
    </row>
    <row r="62" spans="1:7" ht="43.05" customHeight="1" x14ac:dyDescent="0.4">
      <c r="A62" s="46"/>
      <c r="B62" s="120" t="s">
        <v>563</v>
      </c>
      <c r="C62" s="120"/>
      <c r="D62" s="120"/>
      <c r="E62" s="120"/>
      <c r="F62" s="120"/>
      <c r="G62" s="120"/>
    </row>
    <row r="63" spans="1:7" ht="55.95" customHeight="1" x14ac:dyDescent="0.4">
      <c r="A63" s="46"/>
      <c r="B63" s="120" t="s">
        <v>564</v>
      </c>
      <c r="C63" s="120"/>
      <c r="D63" s="120"/>
      <c r="E63" s="120"/>
      <c r="F63" s="120"/>
      <c r="G63" s="120"/>
    </row>
    <row r="64" spans="1:7" ht="30" customHeight="1" x14ac:dyDescent="0.4">
      <c r="A64" s="46"/>
      <c r="B64" s="120" t="s">
        <v>565</v>
      </c>
      <c r="C64" s="120"/>
      <c r="D64" s="120"/>
      <c r="E64" s="120"/>
      <c r="F64" s="120"/>
      <c r="G64" s="120"/>
    </row>
    <row r="65" spans="1:7" ht="16.95" customHeight="1" x14ac:dyDescent="0.4">
      <c r="A65" s="46"/>
      <c r="B65" s="120" t="s">
        <v>566</v>
      </c>
      <c r="C65" s="120"/>
      <c r="D65" s="120"/>
      <c r="E65" s="120"/>
      <c r="F65" s="120"/>
      <c r="G65" s="120"/>
    </row>
    <row r="66" spans="1:7" ht="43.05" customHeight="1" x14ac:dyDescent="0.4">
      <c r="A66" s="46"/>
      <c r="B66" s="120" t="s">
        <v>567</v>
      </c>
      <c r="C66" s="120"/>
      <c r="D66" s="120"/>
      <c r="E66" s="120"/>
      <c r="F66" s="120"/>
      <c r="G66" s="120"/>
    </row>
    <row r="67" spans="1:7" ht="30" customHeight="1" x14ac:dyDescent="0.4">
      <c r="A67" s="46"/>
      <c r="B67" s="120" t="s">
        <v>568</v>
      </c>
      <c r="C67" s="120"/>
      <c r="D67" s="120"/>
      <c r="E67" s="120"/>
      <c r="F67" s="120"/>
      <c r="G67" s="120"/>
    </row>
    <row r="68" spans="1:7" ht="6" customHeight="1" x14ac:dyDescent="0.4">
      <c r="A68" s="46"/>
      <c r="B68" s="37"/>
      <c r="C68" s="37"/>
      <c r="D68" s="37"/>
      <c r="E68" s="37"/>
      <c r="F68" s="37"/>
      <c r="G68" s="37"/>
    </row>
    <row r="69" spans="1:7" x14ac:dyDescent="0.4">
      <c r="A69" s="46"/>
      <c r="B69" s="98" t="s">
        <v>569</v>
      </c>
      <c r="C69" s="99"/>
      <c r="D69" s="99"/>
      <c r="E69" s="99"/>
      <c r="F69" s="99"/>
      <c r="G69" s="99"/>
    </row>
    <row r="70" spans="1:7" ht="30" customHeight="1" x14ac:dyDescent="0.4">
      <c r="A70" s="46"/>
      <c r="B70" s="120" t="s">
        <v>570</v>
      </c>
      <c r="C70" s="120"/>
      <c r="D70" s="120"/>
      <c r="E70" s="120"/>
      <c r="F70" s="120"/>
      <c r="G70" s="120"/>
    </row>
    <row r="71" spans="1:7" ht="43.05" customHeight="1" x14ac:dyDescent="0.4">
      <c r="A71" s="46"/>
      <c r="B71" s="120" t="s">
        <v>571</v>
      </c>
      <c r="C71" s="120"/>
      <c r="D71" s="120"/>
      <c r="E71" s="120"/>
      <c r="F71" s="120"/>
      <c r="G71" s="120"/>
    </row>
    <row r="72" spans="1:7" ht="43.05" customHeight="1" x14ac:dyDescent="0.4">
      <c r="A72" s="46"/>
      <c r="B72" s="120" t="s">
        <v>572</v>
      </c>
      <c r="C72" s="120"/>
      <c r="D72" s="120"/>
      <c r="E72" s="120"/>
      <c r="F72" s="120"/>
      <c r="G72" s="120"/>
    </row>
    <row r="73" spans="1:7" ht="43.05" customHeight="1" x14ac:dyDescent="0.4">
      <c r="A73" s="46"/>
      <c r="B73" s="120" t="s">
        <v>573</v>
      </c>
      <c r="C73" s="120"/>
      <c r="D73" s="120"/>
      <c r="E73" s="120"/>
      <c r="F73" s="120"/>
      <c r="G73" s="120"/>
    </row>
    <row r="74" spans="1:7" ht="37.049999999999997" customHeight="1" x14ac:dyDescent="0.4">
      <c r="A74" s="46"/>
      <c r="B74" s="120" t="s">
        <v>574</v>
      </c>
      <c r="C74" s="120"/>
      <c r="D74" s="120"/>
      <c r="E74" s="120"/>
      <c r="F74" s="120"/>
      <c r="G74" s="120"/>
    </row>
    <row r="75" spans="1:7" ht="6" customHeight="1" x14ac:dyDescent="0.4">
      <c r="A75" s="46"/>
      <c r="B75" s="37"/>
      <c r="C75" s="37"/>
      <c r="D75" s="37"/>
      <c r="E75" s="37"/>
      <c r="F75" s="37"/>
      <c r="G75" s="37"/>
    </row>
    <row r="76" spans="1:7" x14ac:dyDescent="0.4">
      <c r="A76" s="46"/>
      <c r="B76" s="98" t="s">
        <v>575</v>
      </c>
      <c r="C76" s="99"/>
      <c r="D76" s="99"/>
      <c r="E76" s="99"/>
      <c r="F76" s="99"/>
      <c r="G76" s="99"/>
    </row>
    <row r="77" spans="1:7" ht="30" customHeight="1" x14ac:dyDescent="0.4">
      <c r="A77" s="46"/>
      <c r="B77" s="120" t="s">
        <v>576</v>
      </c>
      <c r="C77" s="120"/>
      <c r="D77" s="120"/>
      <c r="E77" s="120"/>
      <c r="F77" s="120"/>
      <c r="G77" s="120"/>
    </row>
    <row r="78" spans="1:7" ht="15" customHeight="1" x14ac:dyDescent="0.4">
      <c r="A78" s="46"/>
      <c r="B78" s="120" t="s">
        <v>577</v>
      </c>
      <c r="C78" s="120"/>
      <c r="D78" s="120"/>
      <c r="E78" s="120"/>
      <c r="F78" s="120"/>
      <c r="G78" s="120"/>
    </row>
    <row r="79" spans="1:7" ht="6" customHeight="1" x14ac:dyDescent="0.4">
      <c r="A79" s="46"/>
      <c r="B79" s="37"/>
      <c r="C79" s="37"/>
      <c r="D79" s="37"/>
      <c r="E79" s="37"/>
      <c r="F79" s="37"/>
      <c r="G79" s="37"/>
    </row>
    <row r="80" spans="1:7" x14ac:dyDescent="0.4">
      <c r="A80" s="46"/>
      <c r="B80" s="98" t="s">
        <v>578</v>
      </c>
      <c r="C80" s="99"/>
      <c r="D80" s="99"/>
      <c r="E80" s="99"/>
      <c r="F80" s="99"/>
      <c r="G80" s="99"/>
    </row>
    <row r="81" spans="1:7" ht="30" customHeight="1" x14ac:dyDescent="0.4">
      <c r="A81" s="46"/>
      <c r="B81" s="120" t="s">
        <v>579</v>
      </c>
      <c r="C81" s="120"/>
      <c r="D81" s="120"/>
      <c r="E81" s="120"/>
      <c r="F81" s="120"/>
      <c r="G81" s="120"/>
    </row>
    <row r="82" spans="1:7" ht="43.05" customHeight="1" x14ac:dyDescent="0.4">
      <c r="A82" s="46"/>
      <c r="B82" s="120" t="s">
        <v>580</v>
      </c>
      <c r="C82" s="120"/>
      <c r="D82" s="120"/>
      <c r="E82" s="120"/>
      <c r="F82" s="120"/>
      <c r="G82" s="120"/>
    </row>
    <row r="83" spans="1:7" ht="16.95" customHeight="1" x14ac:dyDescent="0.4">
      <c r="A83" s="46"/>
      <c r="B83" s="120" t="s">
        <v>581</v>
      </c>
      <c r="C83" s="120"/>
      <c r="D83" s="120"/>
      <c r="E83" s="120"/>
      <c r="F83" s="120"/>
      <c r="G83" s="120"/>
    </row>
    <row r="84" spans="1:7" ht="30" customHeight="1" x14ac:dyDescent="0.4">
      <c r="A84" s="46"/>
      <c r="B84" s="120" t="s">
        <v>582</v>
      </c>
      <c r="C84" s="120"/>
      <c r="D84" s="120"/>
      <c r="E84" s="120"/>
      <c r="F84" s="120"/>
      <c r="G84" s="120"/>
    </row>
    <row r="85" spans="1:7" ht="6" customHeight="1" x14ac:dyDescent="0.4">
      <c r="A85" s="46"/>
      <c r="B85" s="37"/>
      <c r="C85" s="37"/>
      <c r="D85" s="37"/>
      <c r="E85" s="37"/>
      <c r="F85" s="37"/>
      <c r="G85" s="37"/>
    </row>
    <row r="86" spans="1:7" x14ac:dyDescent="0.4">
      <c r="A86" s="46"/>
      <c r="B86" s="37"/>
      <c r="C86" s="37"/>
      <c r="D86" s="37"/>
      <c r="E86" s="37"/>
      <c r="F86" s="37"/>
      <c r="G86" s="37"/>
    </row>
    <row r="87" spans="1:7" x14ac:dyDescent="0.4">
      <c r="A87" s="46"/>
      <c r="B87" s="121" t="str">
        <f>"5  기대효과"</f>
        <v>5  기대효과</v>
      </c>
      <c r="C87" s="99"/>
      <c r="D87" s="99"/>
      <c r="E87" s="99"/>
      <c r="F87" s="99"/>
      <c r="G87" s="99"/>
    </row>
    <row r="88" spans="1:7" ht="43.05" customHeight="1" x14ac:dyDescent="0.4">
      <c r="A88" s="46"/>
      <c r="B88" s="120" t="s">
        <v>583</v>
      </c>
      <c r="C88" s="120"/>
      <c r="D88" s="120"/>
      <c r="E88" s="120"/>
      <c r="F88" s="120"/>
      <c r="G88" s="120"/>
    </row>
    <row r="89" spans="1:7" ht="6" customHeight="1" x14ac:dyDescent="0.4">
      <c r="A89" s="46"/>
      <c r="B89" s="37"/>
      <c r="C89" s="37"/>
      <c r="D89" s="37"/>
      <c r="E89" s="37"/>
      <c r="F89" s="37"/>
      <c r="G89" s="37"/>
    </row>
    <row r="90" spans="1:7" ht="16.95" customHeight="1" x14ac:dyDescent="0.4">
      <c r="A90" s="46"/>
      <c r="B90" s="120" t="s">
        <v>584</v>
      </c>
      <c r="C90" s="120"/>
      <c r="D90" s="120"/>
      <c r="E90" s="120"/>
      <c r="F90" s="120"/>
      <c r="G90" s="120"/>
    </row>
  </sheetData>
  <mergeCells count="85">
    <mergeCell ref="B90:G90"/>
    <mergeCell ref="B74:G74"/>
    <mergeCell ref="B76:G76"/>
    <mergeCell ref="B77:G77"/>
    <mergeCell ref="B78:G78"/>
    <mergeCell ref="B80:G80"/>
    <mergeCell ref="B81:G81"/>
    <mergeCell ref="B82:G82"/>
    <mergeCell ref="B83:G83"/>
    <mergeCell ref="B84:G84"/>
    <mergeCell ref="B87:G87"/>
    <mergeCell ref="B88:G88"/>
    <mergeCell ref="B73:G73"/>
    <mergeCell ref="B61:G61"/>
    <mergeCell ref="B62:G62"/>
    <mergeCell ref="B63:G63"/>
    <mergeCell ref="B64:G64"/>
    <mergeCell ref="B65:G65"/>
    <mergeCell ref="B66:G66"/>
    <mergeCell ref="B67:G67"/>
    <mergeCell ref="B69:G69"/>
    <mergeCell ref="B70:G70"/>
    <mergeCell ref="B71:G71"/>
    <mergeCell ref="B72:G72"/>
    <mergeCell ref="B59:G59"/>
    <mergeCell ref="F47:G47"/>
    <mergeCell ref="F48:G48"/>
    <mergeCell ref="F49:G49"/>
    <mergeCell ref="F50:G50"/>
    <mergeCell ref="F51:G51"/>
    <mergeCell ref="F52:G52"/>
    <mergeCell ref="B53:G53"/>
    <mergeCell ref="B54:G54"/>
    <mergeCell ref="B56:G56"/>
    <mergeCell ref="B57:G57"/>
    <mergeCell ref="B58:G58"/>
    <mergeCell ref="F46:G46"/>
    <mergeCell ref="B34:G34"/>
    <mergeCell ref="B35:G35"/>
    <mergeCell ref="B36:G36"/>
    <mergeCell ref="B37:G37"/>
    <mergeCell ref="B38:G38"/>
    <mergeCell ref="B40:G40"/>
    <mergeCell ref="B41:G41"/>
    <mergeCell ref="F42:G42"/>
    <mergeCell ref="F43:G43"/>
    <mergeCell ref="F44:G44"/>
    <mergeCell ref="F45:G45"/>
    <mergeCell ref="B29:C29"/>
    <mergeCell ref="D29:F29"/>
    <mergeCell ref="B30:C30"/>
    <mergeCell ref="D30:F30"/>
    <mergeCell ref="B31:C31"/>
    <mergeCell ref="D31:F31"/>
    <mergeCell ref="B26:C26"/>
    <mergeCell ref="D26:F26"/>
    <mergeCell ref="B27:C27"/>
    <mergeCell ref="D27:F27"/>
    <mergeCell ref="B28:C28"/>
    <mergeCell ref="D28:F28"/>
    <mergeCell ref="B23:C23"/>
    <mergeCell ref="D23:F23"/>
    <mergeCell ref="B24:C24"/>
    <mergeCell ref="D24:F24"/>
    <mergeCell ref="B25:C25"/>
    <mergeCell ref="D25:F25"/>
    <mergeCell ref="B22:C22"/>
    <mergeCell ref="D22:F22"/>
    <mergeCell ref="B9:G9"/>
    <mergeCell ref="B10:G10"/>
    <mergeCell ref="B13:G13"/>
    <mergeCell ref="B14:G14"/>
    <mergeCell ref="B15:G15"/>
    <mergeCell ref="B16:G16"/>
    <mergeCell ref="B19:G19"/>
    <mergeCell ref="B20:C20"/>
    <mergeCell ref="D20:F20"/>
    <mergeCell ref="B21:C21"/>
    <mergeCell ref="D21:F21"/>
    <mergeCell ref="B8:G8"/>
    <mergeCell ref="B1:G1"/>
    <mergeCell ref="B2:G2"/>
    <mergeCell ref="B5:G5"/>
    <mergeCell ref="B6:G6"/>
    <mergeCell ref="B7:G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5BAEC-08DA-49B8-9976-FB42B9DD7BDC}">
  <sheetPr codeName="Sheet18"/>
  <dimension ref="A1:H4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125" t="str">
        <f>IF(기초자료입력!C4&lt;&gt;"",기초자료입력!C4,"○○학교")&amp;" 교복 학교주관구매 계획(안)"</f>
        <v>전주고등학교 교복 학교주관구매 계획(안)</v>
      </c>
      <c r="C3" s="126"/>
      <c r="D3" s="126"/>
      <c r="E3" s="126"/>
      <c r="F3" s="126"/>
      <c r="G3" s="126"/>
      <c r="H3" s="126"/>
    </row>
    <row r="4" spans="1:8" x14ac:dyDescent="0.4">
      <c r="A4" s="46"/>
      <c r="B4" s="126"/>
      <c r="C4" s="126"/>
      <c r="D4" s="126"/>
      <c r="E4" s="126"/>
      <c r="F4" s="126"/>
      <c r="G4" s="126"/>
      <c r="H4" s="126"/>
    </row>
    <row r="5" spans="1:8" x14ac:dyDescent="0.4">
      <c r="A5" s="46"/>
      <c r="B5" s="48"/>
      <c r="C5" s="48"/>
      <c r="D5" s="48"/>
      <c r="E5" s="48"/>
      <c r="F5" s="48"/>
      <c r="G5" s="48"/>
      <c r="H5" s="48"/>
    </row>
    <row r="6" spans="1:8" x14ac:dyDescent="0.4">
      <c r="A6" s="46"/>
      <c r="B6" s="45" t="s">
        <v>585</v>
      </c>
      <c r="C6" s="110"/>
      <c r="D6" s="110"/>
      <c r="E6" s="110"/>
      <c r="F6" s="110"/>
      <c r="G6" s="110"/>
      <c r="H6" s="110"/>
    </row>
    <row r="7" spans="1:8" x14ac:dyDescent="0.4">
      <c r="A7" s="46"/>
      <c r="B7" s="45" t="s">
        <v>586</v>
      </c>
      <c r="C7" s="110"/>
      <c r="D7" s="110"/>
      <c r="E7" s="110"/>
      <c r="F7" s="110"/>
      <c r="G7" s="110"/>
      <c r="H7" s="110"/>
    </row>
    <row r="8" spans="1:8" x14ac:dyDescent="0.4">
      <c r="A8" s="46"/>
      <c r="B8" s="45" t="s">
        <v>587</v>
      </c>
      <c r="C8" s="110"/>
      <c r="D8" s="110"/>
      <c r="E8" s="110"/>
      <c r="F8" s="110"/>
      <c r="G8" s="110"/>
      <c r="H8" s="110"/>
    </row>
    <row r="9" spans="1:8" x14ac:dyDescent="0.4">
      <c r="A9" s="46"/>
      <c r="B9" s="45" t="s">
        <v>588</v>
      </c>
      <c r="C9" s="110"/>
      <c r="D9" s="110"/>
      <c r="E9" s="110"/>
      <c r="F9" s="110"/>
      <c r="G9" s="110"/>
      <c r="H9" s="110"/>
    </row>
    <row r="10" spans="1:8" x14ac:dyDescent="0.4">
      <c r="A10" s="46"/>
      <c r="B10" s="48"/>
      <c r="C10" s="48"/>
      <c r="D10" s="48"/>
      <c r="E10" s="48"/>
      <c r="F10" s="48"/>
      <c r="G10" s="48"/>
      <c r="H10" s="48"/>
    </row>
    <row r="11" spans="1:8" x14ac:dyDescent="0.4">
      <c r="A11" s="46"/>
      <c r="B11" s="116" t="s">
        <v>589</v>
      </c>
      <c r="C11" s="112"/>
      <c r="D11" s="112"/>
      <c r="E11" s="112"/>
      <c r="F11" s="112"/>
      <c r="G11" s="112"/>
      <c r="H11" s="112"/>
    </row>
    <row r="12" spans="1:8" x14ac:dyDescent="0.4">
      <c r="A12" s="46"/>
      <c r="B12" s="112" t="s">
        <v>590</v>
      </c>
      <c r="C12" s="112"/>
      <c r="D12" s="112"/>
      <c r="E12" s="112"/>
      <c r="F12" s="112"/>
      <c r="G12" s="112"/>
      <c r="H12" s="112"/>
    </row>
    <row r="13" spans="1:8" ht="28.05" customHeight="1" x14ac:dyDescent="0.4">
      <c r="A13" s="46"/>
      <c r="B13" s="109"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전주고등학교 2026학년도 교복 학교주관구매 계획(안)을 심의하고자 함.</v>
      </c>
      <c r="C13" s="109"/>
      <c r="D13" s="109"/>
      <c r="E13" s="109"/>
      <c r="F13" s="109"/>
      <c r="G13" s="109"/>
      <c r="H13" s="109"/>
    </row>
    <row r="14" spans="1:8" x14ac:dyDescent="0.4">
      <c r="A14" s="46"/>
      <c r="B14" s="48"/>
      <c r="C14" s="48"/>
      <c r="D14" s="48"/>
      <c r="E14" s="48"/>
      <c r="F14" s="48"/>
      <c r="G14" s="48"/>
      <c r="H14" s="48"/>
    </row>
    <row r="15" spans="1:8" x14ac:dyDescent="0.4">
      <c r="A15" s="46"/>
      <c r="B15" s="116" t="s">
        <v>591</v>
      </c>
      <c r="C15" s="112"/>
      <c r="D15" s="112"/>
      <c r="E15" s="112"/>
      <c r="F15" s="112"/>
      <c r="G15" s="112"/>
      <c r="H15" s="112"/>
    </row>
    <row r="16" spans="1:8" x14ac:dyDescent="0.4">
      <c r="A16" s="46"/>
      <c r="B16" s="116" t="s">
        <v>592</v>
      </c>
      <c r="C16" s="112"/>
      <c r="D16" s="112"/>
      <c r="E16" s="112"/>
      <c r="F16" s="112"/>
      <c r="G16" s="112"/>
      <c r="H16" s="112"/>
    </row>
    <row r="17" spans="1:8" x14ac:dyDescent="0.4">
      <c r="A17" s="46"/>
      <c r="B17" s="112" t="s">
        <v>593</v>
      </c>
      <c r="C17" s="112"/>
      <c r="D17" s="112"/>
      <c r="E17" s="112"/>
      <c r="F17" s="112"/>
      <c r="G17" s="112"/>
      <c r="H17" s="112"/>
    </row>
    <row r="18" spans="1:8" x14ac:dyDescent="0.4">
      <c r="A18" s="46"/>
      <c r="B18" s="112" t="s">
        <v>594</v>
      </c>
      <c r="C18" s="112"/>
      <c r="D18" s="112"/>
      <c r="E18" s="112"/>
      <c r="F18" s="112"/>
      <c r="G18" s="112"/>
      <c r="H18" s="112"/>
    </row>
    <row r="19" spans="1:8" x14ac:dyDescent="0.4">
      <c r="A19" s="46"/>
      <c r="B19" s="116" t="s">
        <v>595</v>
      </c>
      <c r="C19" s="112"/>
      <c r="D19" s="112"/>
      <c r="E19" s="112"/>
      <c r="F19" s="112"/>
      <c r="G19" s="112"/>
      <c r="H19" s="112"/>
    </row>
    <row r="20" spans="1:8" x14ac:dyDescent="0.4">
      <c r="A20" s="46"/>
      <c r="B20" s="112" t="s">
        <v>596</v>
      </c>
      <c r="C20" s="112"/>
      <c r="D20" s="112"/>
      <c r="E20" s="112"/>
      <c r="F20" s="112"/>
      <c r="G20" s="112"/>
      <c r="H20" s="112"/>
    </row>
    <row r="21" spans="1:8" x14ac:dyDescent="0.4">
      <c r="A21" s="46"/>
      <c r="B21" s="116" t="s">
        <v>597</v>
      </c>
      <c r="C21" s="112"/>
      <c r="D21" s="112"/>
      <c r="E21" s="112"/>
      <c r="F21" s="112"/>
      <c r="G21" s="112"/>
      <c r="H21" s="112"/>
    </row>
    <row r="22" spans="1:8" x14ac:dyDescent="0.4">
      <c r="A22" s="46"/>
      <c r="B22" s="112" t="str">
        <f>"❍ 하복："&amp;IF(SUM(기초자료입력!$D$33:$D$34)=0,"○○,○○○",TEXT(SUM(기초자료입력!$D$33:$D$34),"#,##0"))&amp;"원, 동복："&amp;IF(SUM(기초자료입력!$D$29:$D$32)=0,"○○○,○○○",TEXT(SUM(기초자료입력!$D$29:$D$32),"#,##0"))&amp;"원("&amp;IF(기초자료입력!C5&lt;&gt;"",기초자료입력!C5,"20○○")&amp;"년 기준)"</f>
        <v>❍ 하복：○○,○○○원, 동복：100,000원(2026년 기준)</v>
      </c>
      <c r="C22" s="112"/>
      <c r="D22" s="112"/>
      <c r="E22" s="112"/>
      <c r="F22" s="112"/>
      <c r="G22" s="112"/>
      <c r="H22" s="112"/>
    </row>
    <row r="23" spans="1:8" x14ac:dyDescent="0.4">
      <c r="A23" s="46"/>
      <c r="B23" s="116" t="s">
        <v>598</v>
      </c>
      <c r="C23" s="112"/>
      <c r="D23" s="112"/>
      <c r="E23" s="112"/>
      <c r="F23" s="112"/>
      <c r="G23" s="112"/>
      <c r="H23" s="112"/>
    </row>
    <row r="24" spans="1:8" x14ac:dyDescent="0.4">
      <c r="A24" s="46"/>
      <c r="B24" s="112" t="s">
        <v>599</v>
      </c>
      <c r="C24" s="112"/>
      <c r="D24" s="112"/>
      <c r="E24" s="112"/>
      <c r="F24" s="112"/>
      <c r="G24" s="112"/>
      <c r="H24" s="112"/>
    </row>
    <row r="25" spans="1:8" x14ac:dyDescent="0.4">
      <c r="A25" s="46"/>
      <c r="B25" s="29" t="s">
        <v>505</v>
      </c>
      <c r="C25" s="29" t="s">
        <v>326</v>
      </c>
      <c r="D25" s="29" t="s">
        <v>600</v>
      </c>
      <c r="E25" s="29" t="s">
        <v>507</v>
      </c>
      <c r="F25" s="127" t="s">
        <v>317</v>
      </c>
      <c r="G25" s="128"/>
      <c r="H25" s="128"/>
    </row>
    <row r="26" spans="1:8" x14ac:dyDescent="0.4">
      <c r="A26" s="46"/>
      <c r="B26" s="44" t="str">
        <f>IF(기초자료입력!B58&lt;&gt;"",1,"")</f>
        <v/>
      </c>
      <c r="C26" s="44" t="str">
        <f>IF(기초자료입력!B58&lt;&gt;"","위원장","")</f>
        <v/>
      </c>
      <c r="D26" s="44" t="str">
        <f>IF(기초자료입력!B58&lt;&gt;"",기초자료입력!B58,"")</f>
        <v/>
      </c>
      <c r="E26" s="44" t="str">
        <f>IF(기초자료입력!C58&lt;&gt;"",기초자료입력!C58,"")</f>
        <v/>
      </c>
      <c r="F26" s="110"/>
      <c r="G26" s="110"/>
      <c r="H26" s="110"/>
    </row>
    <row r="27" spans="1:8" x14ac:dyDescent="0.4">
      <c r="A27" s="46"/>
      <c r="B27" s="44" t="str">
        <f>IF(기초자료입력!B59&lt;&gt;"",2,"")</f>
        <v/>
      </c>
      <c r="C27" s="44" t="str">
        <f>IF(기초자료입력!B59&lt;&gt;"","위원","")</f>
        <v/>
      </c>
      <c r="D27" s="44" t="str">
        <f>IF(기초자료입력!B59&lt;&gt;"",기초자료입력!B59,"")</f>
        <v/>
      </c>
      <c r="E27" s="44" t="str">
        <f>IF(기초자료입력!C59&lt;&gt;"",기초자료입력!C59,"")</f>
        <v/>
      </c>
      <c r="F27" s="110"/>
      <c r="G27" s="110"/>
      <c r="H27" s="110"/>
    </row>
    <row r="28" spans="1:8" x14ac:dyDescent="0.4">
      <c r="A28" s="46"/>
      <c r="B28" s="44" t="str">
        <f>IF(기초자료입력!B60&lt;&gt;"",3,"")</f>
        <v/>
      </c>
      <c r="C28" s="44" t="str">
        <f>IF(기초자료입력!B60&lt;&gt;"","위원","")</f>
        <v/>
      </c>
      <c r="D28" s="44" t="str">
        <f>IF(기초자료입력!B60&lt;&gt;"",기초자료입력!B60,"")</f>
        <v/>
      </c>
      <c r="E28" s="44" t="str">
        <f>IF(기초자료입력!C60&lt;&gt;"",기초자료입력!C60,"")</f>
        <v/>
      </c>
      <c r="F28" s="110"/>
      <c r="G28" s="110"/>
      <c r="H28" s="110"/>
    </row>
    <row r="29" spans="1:8" x14ac:dyDescent="0.4">
      <c r="A29" s="46"/>
      <c r="B29" s="44" t="str">
        <f>IF(기초자료입력!B61&lt;&gt;"",4,"")</f>
        <v/>
      </c>
      <c r="C29" s="44" t="str">
        <f>IF(기초자료입력!B61&lt;&gt;"","위원","")</f>
        <v/>
      </c>
      <c r="D29" s="44" t="str">
        <f>IF(기초자료입력!B61&lt;&gt;"",기초자료입력!B61,"")</f>
        <v/>
      </c>
      <c r="E29" s="44" t="str">
        <f>IF(기초자료입력!C61&lt;&gt;"",기초자료입력!C61,"")</f>
        <v/>
      </c>
      <c r="F29" s="110"/>
      <c r="G29" s="110"/>
      <c r="H29" s="110"/>
    </row>
    <row r="30" spans="1:8" x14ac:dyDescent="0.4">
      <c r="A30" s="46"/>
      <c r="B30" s="44" t="str">
        <f>IF(기초자료입력!B62&lt;&gt;"",5,"")</f>
        <v/>
      </c>
      <c r="C30" s="44" t="str">
        <f>IF(기초자료입력!B62&lt;&gt;"","위원","")</f>
        <v/>
      </c>
      <c r="D30" s="44" t="str">
        <f>IF(기초자료입력!B62&lt;&gt;"",기초자료입력!B62,"")</f>
        <v/>
      </c>
      <c r="E30" s="44" t="str">
        <f>IF(기초자료입력!C62&lt;&gt;"",기초자료입력!C62,"")</f>
        <v/>
      </c>
      <c r="F30" s="110"/>
      <c r="G30" s="110"/>
      <c r="H30" s="110"/>
    </row>
    <row r="31" spans="1:8" x14ac:dyDescent="0.4">
      <c r="A31" s="46"/>
      <c r="B31" s="44" t="str">
        <f>IF(기초자료입력!B63&lt;&gt;"",6,"")</f>
        <v/>
      </c>
      <c r="C31" s="44" t="str">
        <f>IF(기초자료입력!B63&lt;&gt;"","위원","")</f>
        <v/>
      </c>
      <c r="D31" s="44" t="str">
        <f>IF(기초자료입력!B63&lt;&gt;"",기초자료입력!B63,"")</f>
        <v/>
      </c>
      <c r="E31" s="44" t="str">
        <f>IF(기초자료입력!C63&lt;&gt;"",기초자료입력!C63,"")</f>
        <v/>
      </c>
      <c r="F31" s="110"/>
      <c r="G31" s="110"/>
      <c r="H31" s="110"/>
    </row>
    <row r="32" spans="1:8" x14ac:dyDescent="0.4">
      <c r="A32" s="46"/>
      <c r="B32" s="44" t="str">
        <f>IF(기초자료입력!B64&lt;&gt;"",7,"")</f>
        <v/>
      </c>
      <c r="C32" s="44" t="str">
        <f>IF(기초자료입력!B64&lt;&gt;"","위원","")</f>
        <v/>
      </c>
      <c r="D32" s="44" t="str">
        <f>IF(기초자료입력!B64&lt;&gt;"",기초자료입력!B64,"")</f>
        <v/>
      </c>
      <c r="E32" s="44" t="str">
        <f>IF(기초자료입력!C64&lt;&gt;"",기초자료입력!C64,"")</f>
        <v/>
      </c>
      <c r="F32" s="110"/>
      <c r="G32" s="110"/>
      <c r="H32" s="110"/>
    </row>
    <row r="33" spans="1:8" x14ac:dyDescent="0.4">
      <c r="A33" s="46"/>
      <c r="B33" s="44" t="str">
        <f>IF(기초자료입력!B65&lt;&gt;"",8,"")</f>
        <v/>
      </c>
      <c r="C33" s="44" t="str">
        <f>IF(기초자료입력!B65&lt;&gt;"","위원","")</f>
        <v/>
      </c>
      <c r="D33" s="44" t="str">
        <f>IF(기초자료입력!B65&lt;&gt;"",기초자료입력!B65,"")</f>
        <v/>
      </c>
      <c r="E33" s="44" t="str">
        <f>IF(기초자료입력!C65&lt;&gt;"",기초자료입력!C65,"")</f>
        <v/>
      </c>
      <c r="F33" s="110"/>
      <c r="G33" s="110"/>
      <c r="H33" s="110"/>
    </row>
    <row r="34" spans="1:8" x14ac:dyDescent="0.4">
      <c r="A34" s="46"/>
      <c r="B34" s="44" t="str">
        <f>IF(기초자료입력!B66&lt;&gt;"",9,"")</f>
        <v/>
      </c>
      <c r="C34" s="44" t="str">
        <f>IF(기초자료입력!B66&lt;&gt;"","위원","")</f>
        <v/>
      </c>
      <c r="D34" s="44" t="str">
        <f>IF(기초자료입력!B66&lt;&gt;"",기초자료입력!B66,"")</f>
        <v/>
      </c>
      <c r="E34" s="44" t="str">
        <f>IF(기초자료입력!C66&lt;&gt;"",기초자료입력!C66,"")</f>
        <v/>
      </c>
      <c r="F34" s="110"/>
      <c r="G34" s="110"/>
      <c r="H34" s="110"/>
    </row>
    <row r="35" spans="1:8" x14ac:dyDescent="0.4">
      <c r="A35" s="46"/>
      <c r="B35" s="44" t="str">
        <f>IF(기초자료입력!B67&lt;&gt;"",10,"")</f>
        <v/>
      </c>
      <c r="C35" s="44" t="str">
        <f>IF(기초자료입력!B67&lt;&gt;"","위원","")</f>
        <v/>
      </c>
      <c r="D35" s="44" t="str">
        <f>IF(기초자료입력!B67&lt;&gt;"",기초자료입력!B67,"")</f>
        <v/>
      </c>
      <c r="E35" s="44" t="str">
        <f>IF(기초자료입력!C67&lt;&gt;"",기초자료입력!C67,"")</f>
        <v/>
      </c>
      <c r="F35" s="110"/>
      <c r="G35" s="110"/>
      <c r="H35" s="110"/>
    </row>
    <row r="36" spans="1:8" x14ac:dyDescent="0.4">
      <c r="A36" s="46"/>
      <c r="B36" s="112" t="s">
        <v>601</v>
      </c>
      <c r="C36" s="112"/>
      <c r="D36" s="112"/>
      <c r="E36" s="112"/>
      <c r="F36" s="112"/>
      <c r="G36" s="112"/>
      <c r="H36" s="112"/>
    </row>
    <row r="37" spans="1:8" x14ac:dyDescent="0.4">
      <c r="A37" s="46"/>
      <c r="B37" s="48"/>
      <c r="C37" s="48"/>
      <c r="D37" s="48"/>
      <c r="E37" s="48"/>
      <c r="F37" s="48"/>
      <c r="G37" s="48"/>
      <c r="H37" s="48"/>
    </row>
    <row r="38" spans="1:8" x14ac:dyDescent="0.4">
      <c r="A38" s="46"/>
      <c r="B38" s="112" t="str">
        <f>"붙임  "&amp;IF(기초자료입력!C5&lt;&gt;"",기초자료입력!C5,"○○")&amp;"학년도 "&amp;IF(기초자료입력!C4&lt;&gt;"",기초자료입력!C4,"○○학교")&amp;" 교복 학교주관구매 계획안 1부.  끝."</f>
        <v>붙임  2026학년도 전주고등학교 교복 학교주관구매 계획안 1부.  끝.</v>
      </c>
      <c r="C38" s="112"/>
      <c r="D38" s="112"/>
      <c r="E38" s="112"/>
      <c r="F38" s="112"/>
      <c r="G38" s="112"/>
      <c r="H38" s="112"/>
    </row>
    <row r="39" spans="1:8" x14ac:dyDescent="0.4">
      <c r="A39" s="46"/>
      <c r="B39" s="48"/>
      <c r="C39" s="48"/>
      <c r="D39" s="48"/>
      <c r="E39" s="48"/>
      <c r="F39" s="48"/>
      <c r="G39" s="48"/>
      <c r="H39" s="48"/>
    </row>
    <row r="40" spans="1:8" x14ac:dyDescent="0.4">
      <c r="A40" s="46"/>
      <c r="B40" s="112" t="s">
        <v>602</v>
      </c>
      <c r="C40" s="112"/>
      <c r="D40" s="112"/>
      <c r="E40" s="112"/>
      <c r="F40" s="112"/>
      <c r="G40" s="112"/>
      <c r="H40" s="112"/>
    </row>
  </sheetData>
  <mergeCells count="32">
    <mergeCell ref="B38:H38"/>
    <mergeCell ref="B40:H40"/>
    <mergeCell ref="F31:H31"/>
    <mergeCell ref="F32:H32"/>
    <mergeCell ref="F33:H33"/>
    <mergeCell ref="F34:H34"/>
    <mergeCell ref="F35:H35"/>
    <mergeCell ref="B36:H36"/>
    <mergeCell ref="F30:H30"/>
    <mergeCell ref="B19:H19"/>
    <mergeCell ref="B20:H20"/>
    <mergeCell ref="B21:H21"/>
    <mergeCell ref="B22:H22"/>
    <mergeCell ref="B23:H23"/>
    <mergeCell ref="B24:H24"/>
    <mergeCell ref="F25:H25"/>
    <mergeCell ref="F26:H26"/>
    <mergeCell ref="F27:H27"/>
    <mergeCell ref="F28:H28"/>
    <mergeCell ref="F29:H29"/>
    <mergeCell ref="B18:H18"/>
    <mergeCell ref="B3:H4"/>
    <mergeCell ref="C6:H6"/>
    <mergeCell ref="C7:H7"/>
    <mergeCell ref="C8:H8"/>
    <mergeCell ref="C9:H9"/>
    <mergeCell ref="B11:H11"/>
    <mergeCell ref="B12:H12"/>
    <mergeCell ref="B13:H13"/>
    <mergeCell ref="B15:H15"/>
    <mergeCell ref="B16:H16"/>
    <mergeCell ref="B17:H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D4FAF-33FD-4A62-ADF6-4412D5D41730}">
  <sheetPr codeName="Sheet19"/>
  <dimension ref="A1:H33"/>
  <sheetViews>
    <sheetView workbookViewId="0"/>
  </sheetViews>
  <sheetFormatPr defaultRowHeight="17.399999999999999" x14ac:dyDescent="0.4"/>
  <cols>
    <col min="1" max="1" width="3.19921875" customWidth="1"/>
    <col min="2" max="2" width="14.29687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ht="30" customHeight="1" x14ac:dyDescent="0.4">
      <c r="A3" s="46"/>
      <c r="B3" s="129" t="s">
        <v>291</v>
      </c>
      <c r="C3" s="83"/>
      <c r="D3" s="83"/>
      <c r="E3" s="83"/>
      <c r="F3" s="83"/>
      <c r="G3" s="83"/>
      <c r="H3" s="83"/>
    </row>
    <row r="4" spans="1:8" x14ac:dyDescent="0.4">
      <c r="A4" s="46"/>
      <c r="B4" s="46"/>
      <c r="C4" s="46"/>
      <c r="D4" s="46"/>
      <c r="E4" s="46"/>
      <c r="F4" s="46"/>
      <c r="G4" s="46"/>
      <c r="H4" s="46"/>
    </row>
    <row r="5" spans="1:8" x14ac:dyDescent="0.4">
      <c r="A5" s="46"/>
      <c r="B5" s="29" t="s">
        <v>13</v>
      </c>
      <c r="C5" s="113" t="str">
        <f>IF(기초자료입력!C9&lt;&gt;"",기초자료입력!C9,"")</f>
        <v>전주고-24244(26.1.1.)</v>
      </c>
      <c r="D5" s="114"/>
      <c r="E5" s="29" t="s">
        <v>292</v>
      </c>
      <c r="F5" s="113" t="str">
        <f>IF(기초자료입력!C8&lt;&gt;"",TEXT(기초자료입력!C8,"yyyy-mm-dd"),"")</f>
        <v>2026-01-01</v>
      </c>
      <c r="G5" s="115"/>
      <c r="H5" s="114"/>
    </row>
    <row r="6" spans="1:8" x14ac:dyDescent="0.4">
      <c r="A6" s="46"/>
      <c r="B6" s="113"/>
      <c r="C6" s="115"/>
      <c r="D6" s="115"/>
      <c r="E6" s="115"/>
      <c r="F6" s="115"/>
      <c r="G6" s="115"/>
      <c r="H6" s="114"/>
    </row>
    <row r="7" spans="1:8" x14ac:dyDescent="0.4">
      <c r="A7" s="46"/>
      <c r="B7" s="29" t="s">
        <v>293</v>
      </c>
      <c r="C7" s="130" t="str">
        <f>IF(기초자료입력!C21&lt;&gt;"",기초자료입력!C21,"내부결재")</f>
        <v>내부결재</v>
      </c>
      <c r="D7" s="130"/>
      <c r="E7" s="130"/>
      <c r="F7" s="130"/>
      <c r="G7" s="130"/>
      <c r="H7" s="130"/>
    </row>
    <row r="8" spans="1:8" x14ac:dyDescent="0.4">
      <c r="A8" s="46"/>
      <c r="B8" s="29" t="s">
        <v>298</v>
      </c>
      <c r="C8" s="130"/>
      <c r="D8" s="130"/>
      <c r="E8" s="130"/>
      <c r="F8" s="130"/>
      <c r="G8" s="130"/>
      <c r="H8" s="130"/>
    </row>
    <row r="9" spans="1:8" x14ac:dyDescent="0.4">
      <c r="A9" s="46"/>
      <c r="B9" s="29" t="s">
        <v>294</v>
      </c>
      <c r="C9" s="127" t="str">
        <f>IF(기초자료입력!C22&lt;&gt;"",기초자료입력!C22,기초자료입력!C5&amp;"학년도 "&amp;기초자료입력!C12&amp;" 구매 요청")</f>
        <v>전주고 교복구매건</v>
      </c>
      <c r="D9" s="130"/>
      <c r="E9" s="130"/>
      <c r="F9" s="130"/>
      <c r="G9" s="130"/>
      <c r="H9" s="130"/>
    </row>
    <row r="10" spans="1:8" ht="40.049999999999997" customHeight="1" x14ac:dyDescent="0.4">
      <c r="A10" s="46"/>
      <c r="B10" s="113"/>
      <c r="C10" s="115"/>
      <c r="D10" s="115"/>
      <c r="E10" s="115"/>
      <c r="F10" s="115"/>
      <c r="G10" s="115"/>
      <c r="H10" s="114"/>
    </row>
    <row r="11" spans="1:8" x14ac:dyDescent="0.4">
      <c r="A11" s="46"/>
      <c r="B11" s="29" t="s">
        <v>299</v>
      </c>
      <c r="C11" s="130" t="str">
        <f>IF(기초자료입력!C23&lt;&gt;"",기초자료입력!C23,"")</f>
        <v>전주고-24244(26.1.1.)</v>
      </c>
      <c r="D11" s="130"/>
      <c r="E11" s="130"/>
      <c r="F11" s="130"/>
      <c r="G11" s="130"/>
      <c r="H11" s="130"/>
    </row>
    <row r="12" spans="1:8" x14ac:dyDescent="0.4">
      <c r="A12" s="46"/>
      <c r="B12" s="113"/>
      <c r="C12" s="115"/>
      <c r="D12" s="115"/>
      <c r="E12" s="115"/>
      <c r="F12" s="115"/>
      <c r="G12" s="115"/>
      <c r="H12" s="114"/>
    </row>
    <row r="13" spans="1:8" ht="30" customHeight="1" x14ac:dyDescent="0.4">
      <c r="A13" s="46"/>
      <c r="B13" s="134"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2026학년도 전주고 교복구매건을 위하여 교복 구매 계획에 대한 학교운영위원회 심의가 완료되어, 아래와 같이 구매 요청을 하고자 합니다.</v>
      </c>
      <c r="C13" s="134"/>
      <c r="D13" s="134"/>
      <c r="E13" s="134"/>
      <c r="F13" s="134"/>
      <c r="G13" s="134"/>
      <c r="H13" s="134"/>
    </row>
    <row r="14" spans="1:8" x14ac:dyDescent="0.4">
      <c r="A14" s="46"/>
      <c r="B14" s="113"/>
      <c r="C14" s="115"/>
      <c r="D14" s="115"/>
      <c r="E14" s="115"/>
      <c r="F14" s="115"/>
      <c r="G14" s="115"/>
      <c r="H14" s="114"/>
    </row>
    <row r="15" spans="1:8" x14ac:dyDescent="0.4">
      <c r="A15" s="46"/>
      <c r="B15" s="63" t="s">
        <v>300</v>
      </c>
      <c r="C15" s="135" t="str">
        <f>기초자료입력!C5&amp;"학년도 신입생 중 학교주관구매 참여자 "&amp;IF(기초자료입력!C16&lt;&gt;"",기초자료입력!C16,"○○")&amp;"명"</f>
        <v>2026학년도 신입생 중 학교주관구매 참여자 200명</v>
      </c>
      <c r="D15" s="136"/>
      <c r="E15" s="136"/>
      <c r="F15" s="136"/>
      <c r="G15" s="136"/>
      <c r="H15" s="137"/>
    </row>
    <row r="16" spans="1:8" x14ac:dyDescent="0.4">
      <c r="A16" s="46"/>
      <c r="B16" s="63" t="s">
        <v>301</v>
      </c>
      <c r="C16" s="135" t="str">
        <f>"동복 "&amp;IF(SUM(기초자료입력!D29:D32)=0,"○○○,○○○",TEXT(SUM(기초자료입력!D29:D32),"#,##0"))&amp;"원, 하복 "&amp;IF(SUM(기초자료입력!D33:D34)=0,"○○,○○○",TEXT(SUM(기초자료입력!D33:D34),"#,##0"))&amp;"원"</f>
        <v>동복 100,000원, 하복 ○○,○○○원</v>
      </c>
      <c r="D16" s="136"/>
      <c r="E16" s="136"/>
      <c r="F16" s="136"/>
      <c r="G16" s="136"/>
      <c r="H16" s="137"/>
    </row>
    <row r="17" spans="1:8" x14ac:dyDescent="0.4">
      <c r="A17" s="46"/>
      <c r="B17" s="63" t="s">
        <v>302</v>
      </c>
      <c r="C17" s="43" t="s">
        <v>304</v>
      </c>
      <c r="D17" s="113"/>
      <c r="E17" s="115"/>
      <c r="F17" s="115"/>
      <c r="G17" s="115"/>
      <c r="H17" s="114"/>
    </row>
    <row r="18" spans="1:8" x14ac:dyDescent="0.4">
      <c r="A18" s="46"/>
      <c r="B18" s="63" t="s">
        <v>303</v>
      </c>
      <c r="C18" s="135" t="str">
        <f>IF(기초자료입력!C17&lt;&gt;"",IFERROR(TEXT(기초자료입력!C17,"yyyy-mm-dd"),기초자료입력!C17),"")</f>
        <v>2027-01-01</v>
      </c>
      <c r="D18" s="136"/>
      <c r="E18" s="136"/>
      <c r="F18" s="136"/>
      <c r="G18" s="136"/>
      <c r="H18" s="137"/>
    </row>
    <row r="19" spans="1:8" x14ac:dyDescent="0.4">
      <c r="A19" s="46"/>
      <c r="B19" s="113"/>
      <c r="C19" s="115"/>
      <c r="D19" s="115"/>
      <c r="E19" s="115"/>
      <c r="F19" s="115"/>
      <c r="G19" s="115"/>
      <c r="H19" s="114"/>
    </row>
    <row r="20" spans="1:8" x14ac:dyDescent="0.4">
      <c r="A20" s="46"/>
      <c r="B20" s="29" t="s">
        <v>295</v>
      </c>
      <c r="C20" s="135" t="str">
        <f>IF(기초자료입력!C24&lt;&gt;"",기초자료입력!C24,"교복 사양서 1부")&amp;"  끝."</f>
        <v>교복 사양서 1부  끝.</v>
      </c>
      <c r="D20" s="136"/>
      <c r="E20" s="136"/>
      <c r="F20" s="136"/>
      <c r="G20" s="136"/>
      <c r="H20" s="137"/>
    </row>
    <row r="21" spans="1:8" x14ac:dyDescent="0.4">
      <c r="A21" s="46"/>
      <c r="B21" s="113"/>
      <c r="C21" s="115"/>
      <c r="D21" s="115"/>
      <c r="E21" s="115"/>
      <c r="F21" s="115"/>
      <c r="G21" s="115"/>
      <c r="H21" s="114"/>
    </row>
    <row r="22" spans="1:8" x14ac:dyDescent="0.4">
      <c r="A22" s="46"/>
      <c r="B22" s="113"/>
      <c r="C22" s="115"/>
      <c r="D22" s="115"/>
      <c r="E22" s="115"/>
      <c r="F22" s="115"/>
      <c r="G22" s="115"/>
      <c r="H22" s="114"/>
    </row>
    <row r="23" spans="1:8" ht="28.05" customHeight="1" x14ac:dyDescent="0.4">
      <c r="A23" s="46"/>
      <c r="B23" s="113"/>
      <c r="C23" s="115"/>
      <c r="D23" s="115"/>
      <c r="E23" s="114"/>
      <c r="F23" s="51" t="str">
        <f>"담당"&amp;CHAR(10)&amp;IF(기초자료입력!$C$10&lt;&gt;"",기초자료입력!$C$10,"")</f>
        <v>담당
윤호</v>
      </c>
      <c r="G23" s="51" t="s">
        <v>305</v>
      </c>
      <c r="H23" s="51" t="str">
        <f>"교장"&amp;CHAR(10)&amp;IF(기초자료입력!$F$10&lt;&gt;"",기초자료입력!$F$10,"")</f>
        <v>교장
김호</v>
      </c>
    </row>
    <row r="24" spans="1:8" x14ac:dyDescent="0.4">
      <c r="A24" s="46"/>
      <c r="B24" s="29" t="s">
        <v>306</v>
      </c>
      <c r="C24" s="130" t="str">
        <f>IF(기초자료입력!C9&lt;&gt;"",기초자료입력!C9&amp;IF(기초자료입력!C8&lt;&gt;"","("&amp;TEXT(기초자료입력!C8,"yyyy.m.d.")&amp;")",""),"")</f>
        <v>전주고-24244(26.1.1.)(2026.1.1.)</v>
      </c>
      <c r="D24" s="130"/>
      <c r="E24" s="130"/>
      <c r="F24" s="29" t="s">
        <v>307</v>
      </c>
      <c r="G24" s="130"/>
      <c r="H24" s="130"/>
    </row>
    <row r="25" spans="1:8" ht="25.95" customHeight="1" x14ac:dyDescent="0.4">
      <c r="A25" s="46"/>
      <c r="B25" s="29" t="s">
        <v>308</v>
      </c>
      <c r="C25" s="43"/>
      <c r="D25" s="29" t="s">
        <v>309</v>
      </c>
      <c r="E25" s="131" t="str">
        <f>IFERROR(INDEX(학교정보!$F$2:$F$791,MATCH(기초자료입력!$C$4,학교정보!$E$2:$E$791,0)),"")</f>
        <v>전주시 완산구 권삼득로 2</v>
      </c>
      <c r="F25" s="132"/>
      <c r="G25" s="132"/>
      <c r="H25" s="133"/>
    </row>
    <row r="26" spans="1:8" x14ac:dyDescent="0.4">
      <c r="A26" s="46"/>
      <c r="B26" s="29" t="s">
        <v>310</v>
      </c>
      <c r="C26" s="43" t="str">
        <f>IFERROR(INDEX(학교정보!$G$2:$G$791,MATCH(기초자료입력!$C$4,학교정보!$E$2:$E$791,0)),"")</f>
        <v>285-0212</v>
      </c>
      <c r="D26" s="29" t="s">
        <v>311</v>
      </c>
      <c r="E26" s="43"/>
      <c r="F26" s="29" t="s">
        <v>312</v>
      </c>
      <c r="G26" s="130"/>
      <c r="H26" s="130"/>
    </row>
    <row r="27" spans="1:8" x14ac:dyDescent="0.4">
      <c r="A27" s="46"/>
      <c r="B27" s="46"/>
      <c r="C27" s="46"/>
      <c r="D27" s="46"/>
      <c r="E27" s="46"/>
      <c r="F27" s="46"/>
      <c r="G27" s="46"/>
      <c r="H27" s="46"/>
    </row>
    <row r="28" spans="1:8" x14ac:dyDescent="0.4">
      <c r="A28" s="46"/>
      <c r="B28" s="46"/>
      <c r="C28" s="46"/>
      <c r="D28" s="46"/>
      <c r="E28" s="46"/>
      <c r="F28" s="46"/>
      <c r="G28" s="46"/>
      <c r="H28" s="46"/>
    </row>
    <row r="29" spans="1:8" ht="4.95" customHeight="1" x14ac:dyDescent="0.4">
      <c r="A29" s="46"/>
      <c r="B29" s="46"/>
      <c r="C29" s="46"/>
      <c r="D29" s="46"/>
      <c r="E29" s="46"/>
      <c r="F29" s="46"/>
      <c r="G29" s="46"/>
      <c r="H29" s="46"/>
    </row>
    <row r="30" spans="1:8" ht="18" customHeight="1" x14ac:dyDescent="0.4">
      <c r="A30" s="46"/>
      <c r="B30" s="46"/>
      <c r="C30" s="46"/>
      <c r="D30" s="46"/>
      <c r="E30" s="46"/>
      <c r="F30" s="46"/>
      <c r="G30" s="46"/>
      <c r="H30" s="46"/>
    </row>
    <row r="31" spans="1:8" ht="18" customHeight="1" x14ac:dyDescent="0.4">
      <c r="A31" s="46"/>
      <c r="B31" s="46"/>
      <c r="C31" s="46"/>
      <c r="D31" s="46"/>
      <c r="E31" s="46"/>
      <c r="F31" s="46"/>
      <c r="G31" s="46"/>
      <c r="H31" s="46"/>
    </row>
    <row r="32" spans="1:8" ht="18" customHeight="1" x14ac:dyDescent="0.4">
      <c r="A32" s="46"/>
      <c r="B32" s="46"/>
      <c r="C32" s="46"/>
      <c r="D32" s="46"/>
      <c r="E32" s="46"/>
      <c r="F32" s="46"/>
      <c r="G32" s="46"/>
      <c r="H32" s="46"/>
    </row>
    <row r="33" spans="1:8" ht="18" customHeight="1" x14ac:dyDescent="0.4">
      <c r="A33" s="46"/>
      <c r="B33" s="46"/>
      <c r="C33" s="46"/>
      <c r="D33" s="46"/>
      <c r="E33" s="46"/>
      <c r="F33" s="46"/>
      <c r="G33" s="46"/>
      <c r="H33" s="46"/>
    </row>
  </sheetData>
  <mergeCells count="25">
    <mergeCell ref="C20:H20"/>
    <mergeCell ref="B21:H21"/>
    <mergeCell ref="B22:H22"/>
    <mergeCell ref="B23:E23"/>
    <mergeCell ref="C15:H15"/>
    <mergeCell ref="C16:H16"/>
    <mergeCell ref="D17:H17"/>
    <mergeCell ref="C18:H18"/>
    <mergeCell ref="B19:H19"/>
    <mergeCell ref="B3:H3"/>
    <mergeCell ref="C7:H7"/>
    <mergeCell ref="C8:H8"/>
    <mergeCell ref="E25:H25"/>
    <mergeCell ref="G26:H26"/>
    <mergeCell ref="C9:H9"/>
    <mergeCell ref="C11:H11"/>
    <mergeCell ref="B13:H13"/>
    <mergeCell ref="C24:E24"/>
    <mergeCell ref="G24:H24"/>
    <mergeCell ref="C5:D5"/>
    <mergeCell ref="F5:H5"/>
    <mergeCell ref="B6:H6"/>
    <mergeCell ref="B10:H10"/>
    <mergeCell ref="B12:H12"/>
    <mergeCell ref="B14:H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ED22A-32D2-45BD-826E-71A58EB87680}">
  <sheetPr codeName="Sheet20"/>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88" t="str">
        <f>IF(기초자료입력!C4&lt;&gt;"",기초자료입력!C4,"○○○○학교")&amp;" 교복 사양서(규격서)"</f>
        <v>전주고등학교 교복 사양서(규격서)</v>
      </c>
      <c r="C3" s="138"/>
      <c r="D3" s="138"/>
      <c r="E3" s="138"/>
      <c r="F3" s="138"/>
      <c r="G3" s="138"/>
      <c r="H3" s="138"/>
    </row>
    <row r="4" spans="1:8" x14ac:dyDescent="0.4">
      <c r="A4" s="46"/>
      <c r="B4" s="138"/>
      <c r="C4" s="138"/>
      <c r="D4" s="138"/>
      <c r="E4" s="138"/>
      <c r="F4" s="138"/>
      <c r="G4" s="138"/>
      <c r="H4" s="138"/>
    </row>
    <row r="5" spans="1:8" x14ac:dyDescent="0.4">
      <c r="A5" s="46"/>
      <c r="B5" s="37"/>
      <c r="C5" s="37"/>
      <c r="D5" s="37"/>
      <c r="E5" s="37"/>
      <c r="F5" s="37"/>
      <c r="G5" s="37"/>
      <c r="H5" s="37"/>
    </row>
    <row r="6" spans="1:8" x14ac:dyDescent="0.4">
      <c r="A6" s="46"/>
      <c r="B6" s="98" t="s">
        <v>686</v>
      </c>
      <c r="C6" s="99"/>
      <c r="D6" s="99"/>
      <c r="E6" s="99"/>
      <c r="F6" s="99"/>
      <c r="G6" s="99"/>
      <c r="H6" s="99"/>
    </row>
    <row r="7" spans="1:8" x14ac:dyDescent="0.4">
      <c r="A7" s="46"/>
      <c r="B7" s="32" t="s">
        <v>326</v>
      </c>
      <c r="C7" s="139" t="s">
        <v>687</v>
      </c>
      <c r="D7" s="140"/>
      <c r="E7" s="140"/>
      <c r="F7" s="139" t="s">
        <v>317</v>
      </c>
      <c r="G7" s="140"/>
      <c r="H7" s="140"/>
    </row>
    <row r="8" spans="1:8" ht="19.95" customHeight="1" x14ac:dyDescent="0.4">
      <c r="A8" s="46"/>
      <c r="B8" s="31" t="str">
        <f>IF(기초자료입력!B29&lt;&gt;"",기초자료입력!B29,"")</f>
        <v>상의</v>
      </c>
      <c r="C8" s="97"/>
      <c r="D8" s="97"/>
      <c r="E8" s="97"/>
      <c r="F8" s="97"/>
      <c r="G8" s="97"/>
      <c r="H8" s="97"/>
    </row>
    <row r="9" spans="1:8" ht="19.95" customHeight="1" x14ac:dyDescent="0.4">
      <c r="A9" s="46"/>
      <c r="B9" s="31" t="str">
        <f>IF(기초자료입력!B30&lt;&gt;"",기초자료입력!B30,"")</f>
        <v>하의</v>
      </c>
      <c r="C9" s="97"/>
      <c r="D9" s="97"/>
      <c r="E9" s="97"/>
      <c r="F9" s="97"/>
      <c r="G9" s="97"/>
      <c r="H9" s="97"/>
    </row>
    <row r="10" spans="1:8" ht="19.95" customHeight="1" x14ac:dyDescent="0.4">
      <c r="A10" s="46"/>
      <c r="B10" s="31" t="str">
        <f>IF(기초자료입력!B31&lt;&gt;"",기초자료입력!B31,"")</f>
        <v/>
      </c>
      <c r="C10" s="97"/>
      <c r="D10" s="97"/>
      <c r="E10" s="97"/>
      <c r="F10" s="97"/>
      <c r="G10" s="97"/>
      <c r="H10" s="97"/>
    </row>
    <row r="11" spans="1:8" ht="19.95" customHeight="1" x14ac:dyDescent="0.4">
      <c r="A11" s="46"/>
      <c r="B11" s="31" t="str">
        <f>IF(기초자료입력!B32&lt;&gt;"",기초자료입력!B32,"")</f>
        <v/>
      </c>
      <c r="C11" s="97"/>
      <c r="D11" s="97"/>
      <c r="E11" s="97"/>
      <c r="F11" s="97"/>
      <c r="G11" s="97"/>
      <c r="H11" s="97"/>
    </row>
    <row r="12" spans="1:8" ht="19.95" customHeight="1" x14ac:dyDescent="0.4">
      <c r="A12" s="46"/>
      <c r="B12" s="31" t="str">
        <f>IF(기초자료입력!B33&lt;&gt;"",기초자료입력!B33,"")</f>
        <v/>
      </c>
      <c r="C12" s="97"/>
      <c r="D12" s="97"/>
      <c r="E12" s="97"/>
      <c r="F12" s="97"/>
      <c r="G12" s="97"/>
      <c r="H12" s="97"/>
    </row>
    <row r="13" spans="1:8" ht="19.95" customHeight="1" x14ac:dyDescent="0.4">
      <c r="A13" s="46"/>
      <c r="B13" s="31" t="str">
        <f>IF(기초자료입력!B34&lt;&gt;"",기초자료입력!B34,"")</f>
        <v/>
      </c>
      <c r="C13" s="97"/>
      <c r="D13" s="97"/>
      <c r="E13" s="97"/>
      <c r="F13" s="97"/>
      <c r="G13" s="97"/>
      <c r="H13" s="97"/>
    </row>
    <row r="14" spans="1:8" x14ac:dyDescent="0.4">
      <c r="A14" s="46"/>
      <c r="B14" s="37"/>
      <c r="C14" s="37"/>
      <c r="D14" s="37"/>
      <c r="E14" s="37"/>
      <c r="F14" s="37"/>
      <c r="G14" s="37"/>
      <c r="H14" s="37"/>
    </row>
    <row r="15" spans="1:8" x14ac:dyDescent="0.4">
      <c r="A15" s="46"/>
      <c r="B15" s="37"/>
      <c r="C15" s="37"/>
      <c r="D15" s="37"/>
      <c r="E15" s="37"/>
      <c r="F15" s="37"/>
      <c r="G15" s="37"/>
      <c r="H15" s="37"/>
    </row>
    <row r="16" spans="1:8" x14ac:dyDescent="0.4">
      <c r="A16" s="46"/>
      <c r="B16" s="92" t="s">
        <v>688</v>
      </c>
      <c r="C16" s="87"/>
      <c r="D16" s="87"/>
      <c r="E16" s="87"/>
      <c r="F16" s="87"/>
      <c r="G16" s="87"/>
      <c r="H16" s="87"/>
    </row>
    <row r="17" spans="1:8" x14ac:dyDescent="0.4">
      <c r="A17" s="46"/>
      <c r="B17" s="87" t="s">
        <v>689</v>
      </c>
      <c r="C17" s="87"/>
      <c r="D17" s="87"/>
      <c r="E17" s="87"/>
      <c r="F17" s="87"/>
      <c r="G17" s="87"/>
      <c r="H17" s="87"/>
    </row>
    <row r="18" spans="1:8" ht="40.049999999999997" customHeight="1" x14ac:dyDescent="0.4">
      <c r="A18" s="46"/>
      <c r="B18" s="87"/>
      <c r="C18" s="87"/>
      <c r="D18" s="87"/>
      <c r="E18" s="87"/>
      <c r="F18" s="87"/>
      <c r="G18" s="87"/>
      <c r="H18" s="87"/>
    </row>
    <row r="19" spans="1:8" x14ac:dyDescent="0.4">
      <c r="A19" s="46"/>
      <c r="B19" s="87" t="s">
        <v>690</v>
      </c>
      <c r="C19" s="87"/>
      <c r="D19" s="87"/>
      <c r="E19" s="87"/>
      <c r="F19" s="87"/>
      <c r="G19" s="87"/>
      <c r="H19" s="87"/>
    </row>
    <row r="20" spans="1:8" ht="70.05" customHeight="1" x14ac:dyDescent="0.4">
      <c r="A20" s="46"/>
      <c r="B20" s="87"/>
      <c r="C20" s="87"/>
      <c r="D20" s="87"/>
      <c r="E20" s="87"/>
      <c r="F20" s="87"/>
      <c r="G20" s="87"/>
      <c r="H20" s="87"/>
    </row>
    <row r="21" spans="1:8" x14ac:dyDescent="0.4">
      <c r="A21" s="46"/>
      <c r="B21" s="37"/>
      <c r="C21" s="37"/>
      <c r="D21" s="37"/>
      <c r="E21" s="37"/>
      <c r="F21" s="37"/>
      <c r="G21" s="37"/>
      <c r="H21" s="37"/>
    </row>
    <row r="22" spans="1:8" x14ac:dyDescent="0.4">
      <c r="A22" s="46"/>
      <c r="B22" s="98" t="s">
        <v>691</v>
      </c>
      <c r="C22" s="99"/>
      <c r="D22" s="99"/>
      <c r="E22" s="99"/>
      <c r="F22" s="99"/>
      <c r="G22" s="99"/>
      <c r="H22" s="99"/>
    </row>
    <row r="23" spans="1:8" x14ac:dyDescent="0.4">
      <c r="A23" s="46"/>
      <c r="B23" s="32" t="s">
        <v>315</v>
      </c>
      <c r="C23" s="139" t="s">
        <v>692</v>
      </c>
      <c r="D23" s="141"/>
      <c r="E23" s="139" t="s">
        <v>693</v>
      </c>
      <c r="F23" s="141"/>
      <c r="G23" s="139" t="s">
        <v>694</v>
      </c>
      <c r="H23" s="141"/>
    </row>
    <row r="24" spans="1:8" ht="109.95" customHeight="1" x14ac:dyDescent="0.4">
      <c r="A24" s="46"/>
      <c r="B24" s="31" t="str">
        <f>IF(기초자료입력!B29&lt;&gt;"",기초자료입력!B29,"")</f>
        <v>상의</v>
      </c>
      <c r="C24" s="97" t="s">
        <v>695</v>
      </c>
      <c r="D24" s="97"/>
      <c r="E24" s="87"/>
      <c r="F24" s="87"/>
      <c r="G24" s="87"/>
      <c r="H24" s="87"/>
    </row>
    <row r="25" spans="1:8" ht="109.95" customHeight="1" x14ac:dyDescent="0.4">
      <c r="A25" s="46"/>
      <c r="B25" s="31" t="str">
        <f>IF(기초자료입력!B30&lt;&gt;"",기초자료입력!B30,"")</f>
        <v>하의</v>
      </c>
      <c r="C25" s="97" t="s">
        <v>695</v>
      </c>
      <c r="D25" s="97"/>
      <c r="E25" s="87"/>
      <c r="F25" s="87"/>
      <c r="G25" s="87"/>
      <c r="H25" s="87"/>
    </row>
    <row r="26" spans="1:8" ht="109.95" customHeight="1" x14ac:dyDescent="0.4">
      <c r="A26" s="46"/>
      <c r="B26" s="31" t="str">
        <f>IF(기초자료입력!B31&lt;&gt;"",기초자료입력!B31,"")</f>
        <v/>
      </c>
      <c r="C26" s="97" t="s">
        <v>695</v>
      </c>
      <c r="D26" s="97"/>
      <c r="E26" s="87"/>
      <c r="F26" s="87"/>
      <c r="G26" s="87"/>
      <c r="H26" s="87"/>
    </row>
    <row r="27" spans="1:8" ht="109.95" customHeight="1" x14ac:dyDescent="0.4">
      <c r="A27" s="46"/>
      <c r="B27" s="31" t="str">
        <f>IF(기초자료입력!B32&lt;&gt;"",기초자료입력!B32,"")</f>
        <v/>
      </c>
      <c r="C27" s="97" t="s">
        <v>695</v>
      </c>
      <c r="D27" s="97"/>
      <c r="E27" s="87"/>
      <c r="F27" s="87"/>
      <c r="G27" s="87"/>
      <c r="H27" s="87"/>
    </row>
    <row r="28" spans="1:8" ht="109.95" customHeight="1" x14ac:dyDescent="0.4">
      <c r="A28" s="46"/>
      <c r="B28" s="31" t="str">
        <f>IF(기초자료입력!B33&lt;&gt;"",기초자료입력!B33,"")</f>
        <v/>
      </c>
      <c r="C28" s="97" t="s">
        <v>695</v>
      </c>
      <c r="D28" s="97"/>
      <c r="E28" s="87"/>
      <c r="F28" s="87"/>
      <c r="G28" s="87"/>
      <c r="H28" s="87"/>
    </row>
    <row r="29" spans="1:8" ht="109.95" customHeight="1" x14ac:dyDescent="0.4">
      <c r="A29" s="46"/>
      <c r="B29" s="41" t="str">
        <f>IF(기초자료입력!B34&lt;&gt;"",기초자료입력!B34,"")</f>
        <v/>
      </c>
      <c r="C29" s="97" t="s">
        <v>695</v>
      </c>
      <c r="D29" s="97"/>
      <c r="E29" s="87"/>
      <c r="F29" s="87"/>
      <c r="G29" s="87"/>
      <c r="H29" s="87"/>
    </row>
  </sheetData>
  <mergeCells count="43">
    <mergeCell ref="C28:D28"/>
    <mergeCell ref="E28:F28"/>
    <mergeCell ref="G28:H28"/>
    <mergeCell ref="C29:D29"/>
    <mergeCell ref="E29:F29"/>
    <mergeCell ref="G29:H29"/>
    <mergeCell ref="C26:D26"/>
    <mergeCell ref="E26:F26"/>
    <mergeCell ref="G26:H26"/>
    <mergeCell ref="C27:D27"/>
    <mergeCell ref="E27:F27"/>
    <mergeCell ref="G27:H27"/>
    <mergeCell ref="C24:D24"/>
    <mergeCell ref="E24:F24"/>
    <mergeCell ref="G24:H24"/>
    <mergeCell ref="C25:D25"/>
    <mergeCell ref="E25:F25"/>
    <mergeCell ref="G25:H25"/>
    <mergeCell ref="B18:H18"/>
    <mergeCell ref="B19:H19"/>
    <mergeCell ref="B20:H20"/>
    <mergeCell ref="B22:H22"/>
    <mergeCell ref="C23:D23"/>
    <mergeCell ref="E23:F23"/>
    <mergeCell ref="G23:H23"/>
    <mergeCell ref="B17:H17"/>
    <mergeCell ref="C9:E9"/>
    <mergeCell ref="F9:H9"/>
    <mergeCell ref="C10:E10"/>
    <mergeCell ref="F10:H10"/>
    <mergeCell ref="C11:E11"/>
    <mergeCell ref="F11:H11"/>
    <mergeCell ref="C12:E12"/>
    <mergeCell ref="F12:H12"/>
    <mergeCell ref="C13:E13"/>
    <mergeCell ref="F13:H13"/>
    <mergeCell ref="B16:H16"/>
    <mergeCell ref="B3:H4"/>
    <mergeCell ref="B6:H6"/>
    <mergeCell ref="C7:E7"/>
    <mergeCell ref="F7:H7"/>
    <mergeCell ref="C8:E8"/>
    <mergeCell ref="F8:H8"/>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4D6-838F-4F0F-BA9A-5E3748356180}">
  <sheetPr codeName="Sheet21"/>
  <dimension ref="A1:H3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88" t="s">
        <v>603</v>
      </c>
      <c r="C3" s="83"/>
      <c r="D3" s="83"/>
      <c r="E3" s="83"/>
      <c r="F3" s="83"/>
      <c r="G3" s="83"/>
      <c r="H3" s="83"/>
    </row>
    <row r="4" spans="1:8" x14ac:dyDescent="0.4">
      <c r="A4" s="46"/>
      <c r="B4" s="83"/>
      <c r="C4" s="83"/>
      <c r="D4" s="83"/>
      <c r="E4" s="83"/>
      <c r="F4" s="83"/>
      <c r="G4" s="83"/>
      <c r="H4" s="83"/>
    </row>
    <row r="5" spans="1:8" x14ac:dyDescent="0.4">
      <c r="A5" s="46"/>
      <c r="B5" s="24" t="s">
        <v>13</v>
      </c>
      <c r="C5" s="144" t="str">
        <f>IF(기초자료입력!C9&lt;&gt;"",기초자료입력!C9,"")</f>
        <v>전주고-24244(26.1.1.)</v>
      </c>
      <c r="D5" s="145"/>
      <c r="E5" s="24" t="s">
        <v>292</v>
      </c>
      <c r="F5" s="144" t="str">
        <f>IF(기초자료입력!C8&lt;&gt;"",TEXT(기초자료입력!C8,"yyyy-mm-dd"),"")</f>
        <v>2026-01-01</v>
      </c>
      <c r="G5" s="146"/>
      <c r="H5" s="145"/>
    </row>
    <row r="6" spans="1:8" x14ac:dyDescent="0.4">
      <c r="A6" s="46"/>
      <c r="B6" s="144"/>
      <c r="C6" s="146"/>
      <c r="D6" s="146"/>
      <c r="E6" s="146"/>
      <c r="F6" s="146"/>
      <c r="G6" s="146"/>
      <c r="H6" s="145"/>
    </row>
    <row r="7" spans="1:8" x14ac:dyDescent="0.4">
      <c r="A7" s="46"/>
      <c r="B7" s="24" t="s">
        <v>293</v>
      </c>
      <c r="C7" s="97" t="s">
        <v>495</v>
      </c>
      <c r="D7" s="97"/>
      <c r="E7" s="97"/>
      <c r="F7" s="97"/>
      <c r="G7" s="97"/>
      <c r="H7" s="97"/>
    </row>
    <row r="8" spans="1:8" x14ac:dyDescent="0.4">
      <c r="A8" s="46"/>
      <c r="B8" s="24" t="s">
        <v>298</v>
      </c>
      <c r="C8" s="97"/>
      <c r="D8" s="97"/>
      <c r="E8" s="97"/>
      <c r="F8" s="97"/>
      <c r="G8" s="97"/>
      <c r="H8" s="97"/>
    </row>
    <row r="9" spans="1:8" x14ac:dyDescent="0.4">
      <c r="A9" s="46"/>
      <c r="B9" s="24" t="s">
        <v>294</v>
      </c>
      <c r="C9" s="97" t="str">
        <f>IF(기초자료입력!C22&lt;&gt;"",기초자료입력!C22,IF(기초자료입력!C5&lt;&gt;"",기초자료입력!C5,"20○○")&amp;"학년도 교복 학교주관구매 기초금액 및 계약방법 결정")</f>
        <v>전주고 교복구매건</v>
      </c>
      <c r="D9" s="97"/>
      <c r="E9" s="97"/>
      <c r="F9" s="97"/>
      <c r="G9" s="97"/>
      <c r="H9" s="97"/>
    </row>
    <row r="10" spans="1:8" x14ac:dyDescent="0.4">
      <c r="A10" s="46"/>
      <c r="B10" s="147"/>
      <c r="C10" s="147"/>
      <c r="D10" s="147"/>
      <c r="E10" s="147"/>
      <c r="F10" s="147"/>
      <c r="G10" s="147"/>
      <c r="H10" s="147"/>
    </row>
    <row r="11" spans="1:8" x14ac:dyDescent="0.4">
      <c r="A11" s="46"/>
      <c r="B11" s="143" t="s">
        <v>604</v>
      </c>
      <c r="C11" s="142"/>
      <c r="D11" s="142"/>
      <c r="E11" s="142"/>
      <c r="F11" s="142"/>
      <c r="G11" s="142"/>
      <c r="H11" s="142"/>
    </row>
    <row r="12" spans="1:8" x14ac:dyDescent="0.4">
      <c r="A12" s="46"/>
      <c r="B12" s="142"/>
      <c r="C12" s="142"/>
      <c r="D12" s="142"/>
      <c r="E12" s="142"/>
      <c r="F12" s="142"/>
      <c r="G12" s="142"/>
      <c r="H12" s="142"/>
    </row>
    <row r="13" spans="1:8" x14ac:dyDescent="0.4">
      <c r="A13" s="46"/>
      <c r="B13" s="148"/>
      <c r="C13" s="148"/>
      <c r="D13" s="148"/>
      <c r="E13" s="148"/>
      <c r="F13" s="148"/>
      <c r="G13" s="148"/>
      <c r="H13" s="148"/>
    </row>
    <row r="14" spans="1:8" x14ac:dyDescent="0.4">
      <c r="A14" s="46"/>
      <c r="B14" s="142" t="str">
        <f>"2. "&amp;IF(기초자료입력!C5&lt;&gt;"",기초자료입력!C5,"20○○")&amp;"학년도 교복 학교주관구매를 위하여 아래와 같이 기초금액을 결정하고 계약상대자를 결정하고자 합니다."</f>
        <v>2. 2026학년도 교복 학교주관구매를 위하여 아래와 같이 기초금액을 결정하고 계약상대자를 결정하고자 합니다.</v>
      </c>
      <c r="C14" s="142"/>
      <c r="D14" s="142"/>
      <c r="E14" s="142"/>
      <c r="F14" s="142"/>
      <c r="G14" s="142"/>
      <c r="H14" s="142"/>
    </row>
    <row r="15" spans="1:8" x14ac:dyDescent="0.4">
      <c r="A15" s="46"/>
      <c r="B15" s="142"/>
      <c r="C15" s="142"/>
      <c r="D15" s="142"/>
      <c r="E15" s="142"/>
      <c r="F15" s="142"/>
      <c r="G15" s="142"/>
      <c r="H15" s="142"/>
    </row>
    <row r="16" spans="1:8" x14ac:dyDescent="0.4">
      <c r="A16" s="46"/>
      <c r="B16" s="148"/>
      <c r="C16" s="148"/>
      <c r="D16" s="148"/>
      <c r="E16" s="148"/>
      <c r="F16" s="148"/>
      <c r="G16" s="148"/>
      <c r="H16" s="148"/>
    </row>
    <row r="17" spans="1:8" x14ac:dyDescent="0.4">
      <c r="A17" s="46"/>
      <c r="B17" s="64" t="s">
        <v>605</v>
      </c>
      <c r="C17" s="149" t="str">
        <f>IF(기초자료입력!C12&lt;&gt;"",기초자료입력!C12,"")</f>
        <v>전주고 교복구매건</v>
      </c>
      <c r="D17" s="149"/>
      <c r="E17" s="149"/>
      <c r="F17" s="149"/>
      <c r="G17" s="149"/>
      <c r="H17" s="149"/>
    </row>
    <row r="18" spans="1:8" x14ac:dyDescent="0.4">
      <c r="A18" s="46"/>
      <c r="B18" s="64" t="s">
        <v>606</v>
      </c>
      <c r="C18" s="149" t="s">
        <v>607</v>
      </c>
      <c r="D18" s="149"/>
      <c r="E18" s="149"/>
      <c r="F18" s="149"/>
      <c r="G18" s="149"/>
      <c r="H18" s="149"/>
    </row>
    <row r="19" spans="1:8" x14ac:dyDescent="0.4">
      <c r="A19" s="46"/>
      <c r="B19" s="64" t="s">
        <v>608</v>
      </c>
      <c r="C19" s="149" t="str">
        <f>IF(기초자료입력!C15&lt;&gt;"","금"&amp;TEXT(기초자료입력!C15,"#,##0")&amp;"원","")</f>
        <v>금20,000,000원</v>
      </c>
      <c r="D19" s="149"/>
      <c r="E19" s="149"/>
      <c r="F19" s="149"/>
      <c r="G19" s="149"/>
      <c r="H19" s="149"/>
    </row>
    <row r="20" spans="1:8" x14ac:dyDescent="0.4">
      <c r="A20" s="46"/>
      <c r="B20" s="64" t="s">
        <v>609</v>
      </c>
      <c r="C20" s="149" t="str">
        <f>IF(기초자료입력!C17&lt;&gt;"",TEXT(기초자료입력!C17,"yyyy. m. d."),"")</f>
        <v>2027. 1. 1.</v>
      </c>
      <c r="D20" s="149"/>
      <c r="E20" s="149"/>
      <c r="F20" s="149"/>
      <c r="G20" s="149"/>
      <c r="H20" s="149"/>
    </row>
    <row r="21" spans="1:8" x14ac:dyDescent="0.4">
      <c r="A21" s="46"/>
      <c r="B21" s="151" t="s">
        <v>610</v>
      </c>
      <c r="C21" s="142" t="str">
        <f>IF(기초자료입력!C14&lt;&gt;"",기초자료입력!C14,"2단계 입찰(규격, 가격 동시입찰)")</f>
        <v>일반경쟁입찰</v>
      </c>
      <c r="D21" s="142"/>
      <c r="E21" s="142"/>
      <c r="F21" s="142"/>
      <c r="G21" s="142"/>
      <c r="H21" s="142"/>
    </row>
    <row r="22" spans="1:8" x14ac:dyDescent="0.4">
      <c r="A22" s="46"/>
      <c r="B22" s="151"/>
      <c r="C22" s="142"/>
      <c r="D22" s="142"/>
      <c r="E22" s="142"/>
      <c r="F22" s="142"/>
      <c r="G22" s="142"/>
      <c r="H22" s="142"/>
    </row>
    <row r="23" spans="1:8" x14ac:dyDescent="0.4">
      <c r="A23" s="46"/>
      <c r="B23" s="148"/>
      <c r="C23" s="148"/>
      <c r="D23" s="148"/>
      <c r="E23" s="148"/>
      <c r="F23" s="148"/>
      <c r="G23" s="148"/>
      <c r="H23" s="148"/>
    </row>
    <row r="24" spans="1:8" x14ac:dyDescent="0.4">
      <c r="A24" s="46"/>
      <c r="B24" s="150" t="s">
        <v>611</v>
      </c>
      <c r="C24" s="138"/>
      <c r="D24" s="138"/>
      <c r="E24" s="138"/>
      <c r="F24" s="138"/>
      <c r="G24" s="138"/>
      <c r="H24" s="138"/>
    </row>
    <row r="25" spans="1:8" x14ac:dyDescent="0.4">
      <c r="A25" s="46"/>
      <c r="B25" s="148"/>
      <c r="C25" s="148"/>
      <c r="D25" s="148"/>
      <c r="E25" s="148"/>
      <c r="F25" s="148"/>
      <c r="G25" s="148"/>
      <c r="H25" s="148"/>
    </row>
    <row r="26" spans="1:8" x14ac:dyDescent="0.4">
      <c r="A26" s="46"/>
      <c r="B26" s="148"/>
      <c r="C26" s="148"/>
      <c r="D26" s="148"/>
      <c r="E26" s="148"/>
      <c r="F26" s="148"/>
      <c r="G26" s="148"/>
      <c r="H26" s="148"/>
    </row>
    <row r="27" spans="1:8" ht="28.05" customHeight="1" x14ac:dyDescent="0.4">
      <c r="A27" s="46"/>
      <c r="B27" s="65"/>
      <c r="C27" s="65"/>
      <c r="D27" s="65"/>
      <c r="E27" s="65"/>
      <c r="F27" s="42" t="str">
        <f>"담당"&amp;CHAR(10)&amp;IF(기초자료입력!$C$10&lt;&gt;"",기초자료입력!$C$10,"")</f>
        <v>담당
윤호</v>
      </c>
      <c r="G27" s="42" t="s">
        <v>305</v>
      </c>
      <c r="H27" s="42" t="str">
        <f>"교장"&amp;CHAR(10)&amp;IF(기초자료입력!$F$10&lt;&gt;"",기초자료입력!$F$10,"")</f>
        <v>교장
김호</v>
      </c>
    </row>
    <row r="28" spans="1:8" x14ac:dyDescent="0.4">
      <c r="A28" s="46"/>
      <c r="B28" s="34" t="s">
        <v>306</v>
      </c>
      <c r="C28" s="138" t="str">
        <f>IF(기초자료입력!C9&lt;&gt;"",기초자료입력!C9&amp;IF(기초자료입력!C8&lt;&gt;"","("&amp;TEXT(기초자료입력!C8,"yyyy.m.d.")&amp;")",""),"")</f>
        <v>전주고-24244(26.1.1.)(2026.1.1.)</v>
      </c>
      <c r="D28" s="138"/>
      <c r="E28" s="138"/>
      <c r="F28" s="24" t="s">
        <v>307</v>
      </c>
      <c r="G28" s="97"/>
      <c r="H28" s="97"/>
    </row>
    <row r="29" spans="1:8" ht="25.95" customHeight="1" x14ac:dyDescent="0.4">
      <c r="A29" s="46"/>
      <c r="B29" s="34" t="s">
        <v>308</v>
      </c>
      <c r="C29" s="65"/>
      <c r="D29" s="34" t="s">
        <v>309</v>
      </c>
      <c r="E29" s="94" t="str">
        <f>IFERROR(INDEX(학교정보!$F$2:$F$791,MATCH(기초자료입력!$C$4,학교정보!$E$2:$E$791,0)),"")</f>
        <v>전주시 완산구 권삼득로 2</v>
      </c>
      <c r="F29" s="95"/>
      <c r="G29" s="95"/>
      <c r="H29" s="96"/>
    </row>
    <row r="30" spans="1:8" x14ac:dyDescent="0.4">
      <c r="A30" s="46"/>
      <c r="B30" s="34" t="s">
        <v>310</v>
      </c>
      <c r="C30" s="65" t="str">
        <f>IFERROR(INDEX(학교정보!$G$2:$G$791,MATCH(기초자료입력!$C$4,학교정보!$E$2:$E$791,0)),"")</f>
        <v>285-0212</v>
      </c>
      <c r="D30" s="34" t="s">
        <v>311</v>
      </c>
      <c r="E30" s="65"/>
      <c r="F30" s="24" t="s">
        <v>312</v>
      </c>
      <c r="G30" s="97"/>
      <c r="H30" s="97"/>
    </row>
  </sheetData>
  <mergeCells count="26">
    <mergeCell ref="B16:H16"/>
    <mergeCell ref="B21:B22"/>
    <mergeCell ref="B23:H23"/>
    <mergeCell ref="B25:H25"/>
    <mergeCell ref="B26:H26"/>
    <mergeCell ref="C28:E28"/>
    <mergeCell ref="G28:H28"/>
    <mergeCell ref="E29:H29"/>
    <mergeCell ref="G30:H30"/>
    <mergeCell ref="C17:H17"/>
    <mergeCell ref="C18:H18"/>
    <mergeCell ref="C19:H19"/>
    <mergeCell ref="C20:H20"/>
    <mergeCell ref="C21:H22"/>
    <mergeCell ref="B24:H24"/>
    <mergeCell ref="B14:H15"/>
    <mergeCell ref="B3:H4"/>
    <mergeCell ref="C7:H7"/>
    <mergeCell ref="C8:H8"/>
    <mergeCell ref="C9:H9"/>
    <mergeCell ref="B11:H12"/>
    <mergeCell ref="C5:D5"/>
    <mergeCell ref="F5:H5"/>
    <mergeCell ref="B6:H6"/>
    <mergeCell ref="B10:H10"/>
    <mergeCell ref="B13:H13"/>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8F78B-B21A-4C71-87A3-ADAC6846ABD1}">
  <sheetPr codeName="Sheet22"/>
  <dimension ref="A1:H29"/>
  <sheetViews>
    <sheetView workbookViewId="0"/>
  </sheetViews>
  <sheetFormatPr defaultRowHeight="17.399999999999999" x14ac:dyDescent="0.4"/>
  <cols>
    <col min="1" max="1" width="3.19921875" customWidth="1"/>
    <col min="2" max="2" width="17.0976562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88" t="str">
        <f>IF(기초자료입력!C22&lt;&gt;"",기초자료입력!C22,IF(기초자료입력!C5&lt;&gt;"",기초자료입력!C5,"20○○")&amp;"학년도 학생 교복 입찰 사전규격 공개")</f>
        <v>전주고 교복구매건</v>
      </c>
      <c r="C3" s="83"/>
      <c r="D3" s="83"/>
      <c r="E3" s="83"/>
      <c r="F3" s="83"/>
      <c r="G3" s="83"/>
      <c r="H3" s="83"/>
    </row>
    <row r="4" spans="1:8" x14ac:dyDescent="0.4">
      <c r="A4" s="46"/>
      <c r="B4" s="83"/>
      <c r="C4" s="83"/>
      <c r="D4" s="83"/>
      <c r="E4" s="83"/>
      <c r="F4" s="83"/>
      <c r="G4" s="83"/>
      <c r="H4" s="83"/>
    </row>
    <row r="5" spans="1:8" x14ac:dyDescent="0.4">
      <c r="A5" s="46"/>
      <c r="B5" s="24" t="s">
        <v>13</v>
      </c>
      <c r="C5" s="144" t="str">
        <f>IF(기초자료입력!C9&lt;&gt;"",기초자료입력!C9,"")</f>
        <v>전주고-24244(26.1.1.)</v>
      </c>
      <c r="D5" s="145"/>
      <c r="E5" s="24" t="s">
        <v>292</v>
      </c>
      <c r="F5" s="144" t="str">
        <f>IF(기초자료입력!C8&lt;&gt;"",TEXT(기초자료입력!C8,"yyyy-mm-dd"),"")</f>
        <v>2026-01-01</v>
      </c>
      <c r="G5" s="146"/>
      <c r="H5" s="145"/>
    </row>
    <row r="6" spans="1:8" x14ac:dyDescent="0.4">
      <c r="A6" s="46"/>
      <c r="B6" s="144"/>
      <c r="C6" s="146"/>
      <c r="D6" s="146"/>
      <c r="E6" s="146"/>
      <c r="F6" s="146"/>
      <c r="G6" s="146"/>
      <c r="H6" s="145"/>
    </row>
    <row r="7" spans="1:8" x14ac:dyDescent="0.4">
      <c r="A7" s="46"/>
      <c r="B7" s="24" t="s">
        <v>293</v>
      </c>
      <c r="C7" s="97" t="s">
        <v>495</v>
      </c>
      <c r="D7" s="97"/>
      <c r="E7" s="97"/>
      <c r="F7" s="97"/>
      <c r="G7" s="97"/>
      <c r="H7" s="97"/>
    </row>
    <row r="8" spans="1:8" x14ac:dyDescent="0.4">
      <c r="A8" s="46"/>
      <c r="B8" s="24" t="s">
        <v>298</v>
      </c>
      <c r="C8" s="97"/>
      <c r="D8" s="97"/>
      <c r="E8" s="97"/>
      <c r="F8" s="97"/>
      <c r="G8" s="97"/>
      <c r="H8" s="97"/>
    </row>
    <row r="9" spans="1:8" x14ac:dyDescent="0.4">
      <c r="A9" s="46"/>
      <c r="B9" s="24" t="s">
        <v>294</v>
      </c>
      <c r="C9" s="97" t="str">
        <f>IF(기초자료입력!C22&lt;&gt;"",기초자료입력!C22,"")</f>
        <v>전주고 교복구매건</v>
      </c>
      <c r="D9" s="97"/>
      <c r="E9" s="97"/>
      <c r="F9" s="97"/>
      <c r="G9" s="97"/>
      <c r="H9" s="97"/>
    </row>
    <row r="10" spans="1:8" x14ac:dyDescent="0.4">
      <c r="A10" s="46"/>
      <c r="B10" s="147"/>
      <c r="C10" s="147"/>
      <c r="D10" s="147"/>
      <c r="E10" s="147"/>
      <c r="F10" s="147"/>
      <c r="G10" s="147"/>
      <c r="H10" s="147"/>
    </row>
    <row r="11" spans="1:8" x14ac:dyDescent="0.4">
      <c r="A11" s="46"/>
      <c r="B11" s="143" t="s">
        <v>612</v>
      </c>
      <c r="C11" s="142"/>
      <c r="D11" s="142"/>
      <c r="E11" s="142"/>
      <c r="F11" s="142"/>
      <c r="G11" s="142"/>
      <c r="H11" s="142"/>
    </row>
    <row r="12" spans="1:8" x14ac:dyDescent="0.4">
      <c r="A12" s="46"/>
      <c r="B12" s="142"/>
      <c r="C12" s="142"/>
      <c r="D12" s="142"/>
      <c r="E12" s="142"/>
      <c r="F12" s="142"/>
      <c r="G12" s="142"/>
      <c r="H12" s="142"/>
    </row>
    <row r="13" spans="1:8" x14ac:dyDescent="0.4">
      <c r="A13" s="46"/>
      <c r="B13" s="148"/>
      <c r="C13" s="148"/>
      <c r="D13" s="148"/>
      <c r="E13" s="148"/>
      <c r="F13" s="148"/>
      <c r="G13" s="148"/>
      <c r="H13" s="148"/>
    </row>
    <row r="14" spans="1:8" x14ac:dyDescent="0.4">
      <c r="A14" s="46"/>
      <c r="B14" s="142" t="str">
        <f>"2. "&amp;IF(기초자료입력!C5&lt;&gt;"",기초자료입력!C5,"20○○")&amp;"학년도 학생 교복 구입에 대한 물품 구매 규격(사양서)을 사전 공개하고자 합니다."</f>
        <v>2. 2026학년도 학생 교복 구입에 대한 물품 구매 규격(사양서)을 사전 공개하고자 합니다.</v>
      </c>
      <c r="C14" s="142"/>
      <c r="D14" s="142"/>
      <c r="E14" s="142"/>
      <c r="F14" s="142"/>
      <c r="G14" s="142"/>
      <c r="H14" s="142"/>
    </row>
    <row r="15" spans="1:8" x14ac:dyDescent="0.4">
      <c r="A15" s="46"/>
      <c r="B15" s="142"/>
      <c r="C15" s="142"/>
      <c r="D15" s="142"/>
      <c r="E15" s="142"/>
      <c r="F15" s="142"/>
      <c r="G15" s="142"/>
      <c r="H15" s="142"/>
    </row>
    <row r="16" spans="1:8" x14ac:dyDescent="0.4">
      <c r="A16" s="46"/>
      <c r="B16" s="148"/>
      <c r="C16" s="148"/>
      <c r="D16" s="148"/>
      <c r="E16" s="148"/>
      <c r="F16" s="148"/>
      <c r="G16" s="148"/>
      <c r="H16" s="148"/>
    </row>
    <row r="17" spans="1:8" x14ac:dyDescent="0.4">
      <c r="A17" s="46"/>
      <c r="B17" s="64" t="s">
        <v>613</v>
      </c>
      <c r="C17" s="152" t="str">
        <f>IF(기초자료입력!C12&lt;&gt;"",기초자료입력!C12,"")</f>
        <v>전주고 교복구매건</v>
      </c>
      <c r="D17" s="152"/>
      <c r="E17" s="152"/>
      <c r="F17" s="152"/>
      <c r="G17" s="152"/>
      <c r="H17" s="152"/>
    </row>
    <row r="18" spans="1:8" x14ac:dyDescent="0.4">
      <c r="A18" s="46"/>
      <c r="B18" s="64" t="s">
        <v>614</v>
      </c>
      <c r="C18" s="152" t="str">
        <f>IF(기초자료입력!C15&lt;&gt;"","단가 "&amp;TEXT(기초자료입력!C15,"#,##0")&amp;"원","")</f>
        <v>단가 20,000,000원</v>
      </c>
      <c r="D18" s="152"/>
      <c r="E18" s="152"/>
      <c r="F18" s="152"/>
      <c r="G18" s="152"/>
      <c r="H18" s="152"/>
    </row>
    <row r="19" spans="1:8" x14ac:dyDescent="0.4">
      <c r="A19" s="46"/>
      <c r="B19" s="64" t="s">
        <v>615</v>
      </c>
      <c r="C19" s="152" t="str">
        <f>IF(AND(기초자료입력!C15&lt;&gt;"",기초자료입력!C16&lt;&gt;""),TEXT(기초자료입력!C15,"#,##0")&amp;"원×"&amp;기초자료입력!C16&amp;"벌","")</f>
        <v>20,000,000원×200벌</v>
      </c>
      <c r="D19" s="152"/>
      <c r="E19" s="152"/>
      <c r="F19" s="152"/>
      <c r="G19" s="152"/>
      <c r="H19" s="152"/>
    </row>
    <row r="20" spans="1:8" x14ac:dyDescent="0.4">
      <c r="A20" s="46"/>
      <c r="B20" s="64" t="s">
        <v>616</v>
      </c>
      <c r="C20" s="152" t="s">
        <v>620</v>
      </c>
      <c r="D20" s="152"/>
      <c r="E20" s="152"/>
      <c r="F20" s="152"/>
      <c r="G20" s="152"/>
      <c r="H20" s="152"/>
    </row>
    <row r="21" spans="1:8" x14ac:dyDescent="0.4">
      <c r="A21" s="46"/>
      <c r="B21" s="64" t="s">
        <v>617</v>
      </c>
      <c r="C21" s="152" t="str">
        <f>IF(기초자료입력!C5&lt;&gt;"",기초자료입력!C5&amp;"학년도 학생 교복사양서","")</f>
        <v>2026학년도 학생 교복사양서</v>
      </c>
      <c r="D21" s="152"/>
      <c r="E21" s="152"/>
      <c r="F21" s="152"/>
      <c r="G21" s="152"/>
      <c r="H21" s="152"/>
    </row>
    <row r="22" spans="1:8" x14ac:dyDescent="0.4">
      <c r="A22" s="46"/>
      <c r="B22" s="64" t="s">
        <v>618</v>
      </c>
      <c r="C22" s="152" t="str">
        <f>IF(기초자료입력!C18&lt;&gt;"",TEXT(기초자료입력!C18-5,"yyyy. m. d.")&amp;" ~ "&amp;TEXT(기초자료입력!C18,"yyyy. m. d."),"")</f>
        <v>2026. 12. 27. ~ 2027. 1. 1.</v>
      </c>
      <c r="D22" s="152"/>
      <c r="E22" s="152"/>
      <c r="F22" s="152"/>
      <c r="G22" s="152"/>
      <c r="H22" s="152"/>
    </row>
    <row r="23" spans="1:8" x14ac:dyDescent="0.4">
      <c r="A23" s="46"/>
      <c r="B23" s="64" t="s">
        <v>619</v>
      </c>
      <c r="C23" s="152" t="str">
        <f>IF(기초자료입력!C18&lt;&gt;"",TEXT(기초자료입력!C18,"yyyy. m. d. (aaa) hh:mm"),"")</f>
        <v>2027. 1. 1. (금) 00:00</v>
      </c>
      <c r="D23" s="152"/>
      <c r="E23" s="152"/>
      <c r="F23" s="152"/>
      <c r="G23" s="152"/>
      <c r="H23" s="152"/>
    </row>
    <row r="24" spans="1:8" x14ac:dyDescent="0.4">
      <c r="A24" s="46"/>
      <c r="B24" s="148"/>
      <c r="C24" s="148"/>
      <c r="D24" s="148"/>
      <c r="E24" s="148"/>
      <c r="F24" s="148"/>
      <c r="G24" s="148"/>
      <c r="H24" s="148"/>
    </row>
    <row r="25" spans="1:8" x14ac:dyDescent="0.4">
      <c r="A25" s="46"/>
      <c r="B25" s="150" t="str">
        <f>"붙임 "&amp;IF(기초자료입력!C5&lt;&gt;"",기초자료입력!C5,"20○○")&amp;"학년도 학생 교복사양서 1부. 끝."</f>
        <v>붙임 2026학년도 학생 교복사양서 1부. 끝.</v>
      </c>
      <c r="C25" s="138"/>
      <c r="D25" s="138"/>
      <c r="E25" s="138"/>
      <c r="F25" s="138"/>
      <c r="G25" s="138"/>
      <c r="H25" s="138"/>
    </row>
    <row r="26" spans="1:8" x14ac:dyDescent="0.4">
      <c r="A26" s="46"/>
      <c r="B26" s="148"/>
      <c r="C26" s="148"/>
      <c r="D26" s="148"/>
      <c r="E26" s="148"/>
      <c r="F26" s="148"/>
      <c r="G26" s="148"/>
      <c r="H26" s="148"/>
    </row>
    <row r="27" spans="1:8" x14ac:dyDescent="0.4">
      <c r="A27" s="46"/>
      <c r="B27" s="148"/>
      <c r="C27" s="148"/>
      <c r="D27" s="148"/>
      <c r="E27" s="148"/>
      <c r="F27" s="148"/>
      <c r="G27" s="148"/>
      <c r="H27" s="148"/>
    </row>
    <row r="28" spans="1:8" ht="28.05" customHeight="1" x14ac:dyDescent="0.4">
      <c r="A28" s="46"/>
      <c r="B28" s="65"/>
      <c r="C28" s="65"/>
      <c r="D28" s="65"/>
      <c r="E28" s="65"/>
      <c r="F28" s="42" t="str">
        <f>"담당"&amp;CHAR(10)&amp;IF(기초자료입력!$C$10&lt;&gt;"",기초자료입력!$C$10,"")</f>
        <v>담당
윤호</v>
      </c>
      <c r="G28" s="42" t="s">
        <v>305</v>
      </c>
      <c r="H28" s="42" t="str">
        <f>"교장"&amp;CHAR(10)&amp;IF(기초자료입력!$F$10&lt;&gt;"",기초자료입력!$F$10,"")</f>
        <v>교장
김호</v>
      </c>
    </row>
    <row r="29" spans="1:8" x14ac:dyDescent="0.4">
      <c r="A29" s="46"/>
      <c r="B29" s="34" t="s">
        <v>306</v>
      </c>
      <c r="C29" s="138" t="str">
        <f>IF(기초자료입력!C9&lt;&gt;"",기초자료입력!C9&amp;IF(기초자료입력!C8&lt;&gt;"","("&amp;TEXT(기초자료입력!C8,"yyyy.m.d.")&amp;")",""),"")</f>
        <v>전주고-24244(26.1.1.)(2026.1.1.)</v>
      </c>
      <c r="D29" s="138"/>
      <c r="E29" s="138"/>
      <c r="F29" s="24" t="s">
        <v>307</v>
      </c>
      <c r="G29" s="97"/>
      <c r="H29" s="97"/>
    </row>
  </sheetData>
  <mergeCells count="25">
    <mergeCell ref="B24:H24"/>
    <mergeCell ref="B26:H26"/>
    <mergeCell ref="B27:H27"/>
    <mergeCell ref="C18:H18"/>
    <mergeCell ref="C19:H19"/>
    <mergeCell ref="C20:H20"/>
    <mergeCell ref="C21:H21"/>
    <mergeCell ref="C22:H22"/>
    <mergeCell ref="B25:H25"/>
    <mergeCell ref="C29:E29"/>
    <mergeCell ref="G29:H29"/>
    <mergeCell ref="B3:H4"/>
    <mergeCell ref="C7:H7"/>
    <mergeCell ref="C8:H8"/>
    <mergeCell ref="C9:H9"/>
    <mergeCell ref="B11:H12"/>
    <mergeCell ref="B14:H15"/>
    <mergeCell ref="C5:D5"/>
    <mergeCell ref="F5:H5"/>
    <mergeCell ref="B6:H6"/>
    <mergeCell ref="B10:H10"/>
    <mergeCell ref="B13:H13"/>
    <mergeCell ref="B16:H16"/>
    <mergeCell ref="C17:H17"/>
    <mergeCell ref="C23:H23"/>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6D8FF-FDD5-4F77-9E05-1F3A99ABA850}">
  <sheetPr codeName="Sheet23"/>
  <dimension ref="A1:H69"/>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53"/>
      <c r="B1" s="82"/>
      <c r="C1" s="82"/>
      <c r="D1" s="82"/>
      <c r="E1" s="82"/>
      <c r="F1" s="82"/>
      <c r="G1" s="82"/>
      <c r="H1" s="82"/>
    </row>
    <row r="2" spans="1:8" x14ac:dyDescent="0.4">
      <c r="A2" s="46"/>
      <c r="B2" s="37"/>
      <c r="C2" s="37"/>
      <c r="D2" s="37"/>
      <c r="E2" s="37"/>
      <c r="F2" s="37"/>
      <c r="G2" s="37"/>
      <c r="H2" s="37"/>
    </row>
    <row r="3" spans="1:8" x14ac:dyDescent="0.4">
      <c r="A3" s="46"/>
      <c r="B3" s="88" t="str">
        <f>IF(기초자료입력!C5&lt;&gt;"",기초자료입력!C5,"20○○")&amp;"학년도 "&amp;IF(기초자료입력!C4&lt;&gt;"",기초자료입력!C4,"○○○○학교")&amp;" 교복 학교주관 구매 입찰 공고"</f>
        <v>2026학년도 전주고등학교 교복 학교주관 구매 입찰 공고</v>
      </c>
      <c r="C3" s="138"/>
      <c r="D3" s="138"/>
      <c r="E3" s="138"/>
      <c r="F3" s="138"/>
      <c r="G3" s="138"/>
      <c r="H3" s="138"/>
    </row>
    <row r="4" spans="1:8" x14ac:dyDescent="0.4">
      <c r="A4" s="46"/>
      <c r="B4" s="138"/>
      <c r="C4" s="138"/>
      <c r="D4" s="138"/>
      <c r="E4" s="138"/>
      <c r="F4" s="138"/>
      <c r="G4" s="138"/>
      <c r="H4" s="138"/>
    </row>
    <row r="5" spans="1:8" x14ac:dyDescent="0.4">
      <c r="A5" s="46"/>
      <c r="B5" s="138" t="str">
        <f>"〔"&amp;IF(기초자료입력!C14&lt;&gt;"",기초자료입력!C14,"2단계 입찰(규격·가격 동시)")&amp;"〕"</f>
        <v>〔일반경쟁입찰〕</v>
      </c>
      <c r="C5" s="138"/>
      <c r="D5" s="138"/>
      <c r="E5" s="138"/>
      <c r="F5" s="138"/>
      <c r="G5" s="138"/>
      <c r="H5" s="138"/>
    </row>
    <row r="6" spans="1:8" x14ac:dyDescent="0.4">
      <c r="A6" s="46"/>
      <c r="B6" s="37"/>
      <c r="C6" s="37"/>
      <c r="D6" s="37"/>
      <c r="E6" s="37"/>
      <c r="F6" s="37"/>
      <c r="G6" s="37"/>
      <c r="H6" s="37"/>
    </row>
    <row r="7" spans="1:8" x14ac:dyDescent="0.4">
      <c r="A7" s="46"/>
      <c r="B7" s="120"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2026학년도 교복 학교주관 구매를 위해 다음과 같이 공고합니다.</v>
      </c>
      <c r="C7" s="120"/>
      <c r="D7" s="120"/>
      <c r="E7" s="120"/>
      <c r="F7" s="120"/>
      <c r="G7" s="120"/>
      <c r="H7" s="120"/>
    </row>
    <row r="8" spans="1:8" x14ac:dyDescent="0.4">
      <c r="A8" s="46"/>
      <c r="B8" s="120"/>
      <c r="C8" s="120"/>
      <c r="D8" s="120"/>
      <c r="E8" s="120"/>
      <c r="F8" s="120"/>
      <c r="G8" s="120"/>
      <c r="H8" s="120"/>
    </row>
    <row r="9" spans="1:8" x14ac:dyDescent="0.4">
      <c r="A9" s="46"/>
      <c r="B9" s="37"/>
      <c r="C9" s="37"/>
      <c r="D9" s="37"/>
      <c r="E9" s="37"/>
      <c r="F9" s="37"/>
      <c r="G9" s="37"/>
      <c r="H9" s="37"/>
    </row>
    <row r="10" spans="1:8" x14ac:dyDescent="0.4">
      <c r="A10" s="46"/>
      <c r="B10" s="98" t="s">
        <v>621</v>
      </c>
      <c r="C10" s="99"/>
      <c r="D10" s="99"/>
      <c r="E10" s="99"/>
      <c r="F10" s="99"/>
      <c r="G10" s="99"/>
      <c r="H10" s="99"/>
    </row>
    <row r="11" spans="1:8" ht="28.05" customHeight="1" x14ac:dyDescent="0.4">
      <c r="A11" s="46"/>
      <c r="B11" s="66" t="s">
        <v>432</v>
      </c>
      <c r="C11" s="89" t="str">
        <f>IF(기초자료입력!C12&lt;&gt;"",기초자료입력!C12,"")</f>
        <v>전주고 교복구매건</v>
      </c>
      <c r="D11" s="89"/>
      <c r="E11" s="89"/>
      <c r="F11" s="89"/>
      <c r="G11" s="89"/>
      <c r="H11" s="89"/>
    </row>
    <row r="12" spans="1:8" ht="28.05" customHeight="1" x14ac:dyDescent="0.4">
      <c r="A12" s="46"/>
      <c r="B12" s="66" t="s">
        <v>93</v>
      </c>
      <c r="C12" s="89" t="str">
        <f>IF(기초자료입력!C15&lt;&gt;"","금"&amp;TEXT(기초자료입력!C15,"#,##0")&amp;"원 (부가세포함)","")</f>
        <v>금20,000,000원 (부가세포함)</v>
      </c>
      <c r="D12" s="89"/>
      <c r="E12" s="89"/>
      <c r="F12" s="89"/>
      <c r="G12" s="89"/>
      <c r="H12" s="89"/>
    </row>
    <row r="13" spans="1:8" ht="28.05" customHeight="1" x14ac:dyDescent="0.4">
      <c r="A13" s="46"/>
      <c r="B13" s="66" t="s">
        <v>622</v>
      </c>
      <c r="C13" s="89" t="str">
        <f>IF(기초자료입력!C16&lt;&gt;"",기초자료입력!C16&amp;"벌","")</f>
        <v>200벌</v>
      </c>
      <c r="D13" s="89"/>
      <c r="E13" s="89"/>
      <c r="F13" s="89"/>
      <c r="G13" s="89"/>
      <c r="H13" s="89"/>
    </row>
    <row r="14" spans="1:8" ht="28.05" customHeight="1" x14ac:dyDescent="0.4">
      <c r="A14" s="46"/>
      <c r="B14" s="66" t="s">
        <v>623</v>
      </c>
      <c r="C14" s="89" t="s">
        <v>624</v>
      </c>
      <c r="D14" s="89"/>
      <c r="E14" s="89"/>
      <c r="F14" s="89"/>
      <c r="G14" s="89"/>
      <c r="H14" s="89"/>
    </row>
    <row r="15" spans="1:8" ht="28.05" customHeight="1" x14ac:dyDescent="0.4">
      <c r="A15" s="46"/>
      <c r="B15" s="66" t="s">
        <v>625</v>
      </c>
      <c r="C15" s="89" t="str">
        <f>IF(기초자료입력!C14&lt;&gt;"","단가입찰, 지역제한, "&amp;기초자료입력!C14,"단가입찰, 지역제한, 2단계입찰(규격·가격동시)")</f>
        <v>단가입찰, 지역제한, 일반경쟁입찰</v>
      </c>
      <c r="D15" s="89"/>
      <c r="E15" s="89"/>
      <c r="F15" s="89"/>
      <c r="G15" s="89"/>
      <c r="H15" s="89"/>
    </row>
    <row r="16" spans="1:8" ht="28.05" customHeight="1" x14ac:dyDescent="0.4">
      <c r="A16" s="46"/>
      <c r="B16" s="66" t="s">
        <v>30</v>
      </c>
      <c r="C16" s="89" t="str">
        <f>IF(기초자료입력!C17&lt;&gt;"",TEXT(기초자료입력!C17,"yyyy. m. d."),"")</f>
        <v>2027. 1. 1.</v>
      </c>
      <c r="D16" s="89"/>
      <c r="E16" s="89"/>
      <c r="F16" s="89"/>
      <c r="G16" s="89"/>
      <c r="H16" s="89"/>
    </row>
    <row r="17" spans="1:8" ht="28.05" customHeight="1" x14ac:dyDescent="0.4">
      <c r="A17" s="46"/>
      <c r="B17" s="66" t="s">
        <v>626</v>
      </c>
      <c r="C17" s="89" t="str">
        <f>IF(기초자료입력!C4&lt;&gt;"",기초자료입력!C4&amp;" 지정 장소","")</f>
        <v>전주고등학교 지정 장소</v>
      </c>
      <c r="D17" s="89"/>
      <c r="E17" s="89"/>
      <c r="F17" s="89"/>
      <c r="G17" s="89"/>
      <c r="H17" s="89"/>
    </row>
    <row r="18" spans="1:8" ht="48" customHeight="1" x14ac:dyDescent="0.4">
      <c r="A18" s="46"/>
      <c r="B18" s="66" t="s">
        <v>627</v>
      </c>
      <c r="C18" s="91" t="s">
        <v>628</v>
      </c>
      <c r="D18" s="91"/>
      <c r="E18" s="91"/>
      <c r="F18" s="91"/>
      <c r="G18" s="91"/>
      <c r="H18" s="91"/>
    </row>
    <row r="19" spans="1:8" x14ac:dyDescent="0.4">
      <c r="A19" s="46"/>
      <c r="B19" s="37"/>
      <c r="C19" s="37"/>
      <c r="D19" s="37"/>
      <c r="E19" s="37"/>
      <c r="F19" s="37"/>
      <c r="G19" s="37"/>
      <c r="H19" s="37"/>
    </row>
    <row r="20" spans="1:8" x14ac:dyDescent="0.4">
      <c r="A20" s="46"/>
      <c r="B20" s="98" t="s">
        <v>629</v>
      </c>
      <c r="C20" s="99"/>
      <c r="D20" s="99"/>
      <c r="E20" s="99"/>
      <c r="F20" s="99"/>
      <c r="G20" s="99"/>
      <c r="H20" s="99"/>
    </row>
    <row r="21" spans="1:8" ht="82.05" customHeight="1" x14ac:dyDescent="0.4">
      <c r="A21" s="46"/>
      <c r="B21" s="154" t="s">
        <v>630</v>
      </c>
      <c r="C21" s="154"/>
      <c r="D21" s="154"/>
      <c r="E21" s="154"/>
      <c r="F21" s="154"/>
      <c r="G21" s="154"/>
      <c r="H21" s="154"/>
    </row>
    <row r="22" spans="1:8" ht="17.399999999999999" hidden="1" customHeight="1" x14ac:dyDescent="0.4">
      <c r="A22" s="46"/>
      <c r="B22" s="154"/>
      <c r="C22" s="154"/>
      <c r="D22" s="154"/>
      <c r="E22" s="154"/>
      <c r="F22" s="154"/>
      <c r="G22" s="154"/>
      <c r="H22" s="154"/>
    </row>
    <row r="23" spans="1:8" x14ac:dyDescent="0.4">
      <c r="A23" s="46"/>
      <c r="B23" s="37"/>
      <c r="C23" s="37"/>
      <c r="D23" s="37"/>
      <c r="E23" s="37"/>
      <c r="F23" s="37"/>
      <c r="G23" s="37"/>
      <c r="H23" s="37"/>
    </row>
    <row r="24" spans="1:8" x14ac:dyDescent="0.4">
      <c r="A24" s="46"/>
      <c r="B24" s="98" t="s">
        <v>631</v>
      </c>
      <c r="C24" s="99"/>
      <c r="D24" s="99"/>
      <c r="E24" s="99"/>
      <c r="F24" s="99"/>
      <c r="G24" s="99"/>
      <c r="H24" s="99"/>
    </row>
    <row r="25" spans="1:8" ht="67.95" customHeight="1" x14ac:dyDescent="0.4">
      <c r="A25" s="46"/>
      <c r="B25" s="154" t="s">
        <v>632</v>
      </c>
      <c r="C25" s="154"/>
      <c r="D25" s="154"/>
      <c r="E25" s="154"/>
      <c r="F25" s="154"/>
      <c r="G25" s="154"/>
      <c r="H25" s="154"/>
    </row>
    <row r="26" spans="1:8" ht="17.399999999999999" hidden="1" customHeight="1" x14ac:dyDescent="0.4">
      <c r="A26" s="46"/>
      <c r="B26" s="154"/>
      <c r="C26" s="154"/>
      <c r="D26" s="154"/>
      <c r="E26" s="154"/>
      <c r="F26" s="154"/>
      <c r="G26" s="154"/>
      <c r="H26" s="154"/>
    </row>
    <row r="27" spans="1:8" x14ac:dyDescent="0.4">
      <c r="A27" s="46"/>
      <c r="B27" s="37"/>
      <c r="C27" s="37"/>
      <c r="D27" s="37"/>
      <c r="E27" s="37"/>
      <c r="F27" s="37"/>
      <c r="G27" s="37"/>
      <c r="H27" s="37"/>
    </row>
    <row r="28" spans="1:8" x14ac:dyDescent="0.4">
      <c r="A28" s="46"/>
      <c r="B28" s="98" t="s">
        <v>633</v>
      </c>
      <c r="C28" s="99"/>
      <c r="D28" s="99"/>
      <c r="E28" s="99"/>
      <c r="F28" s="99"/>
      <c r="G28" s="99"/>
      <c r="H28" s="99"/>
    </row>
    <row r="29" spans="1:8" ht="45" customHeight="1" x14ac:dyDescent="0.4">
      <c r="A29" s="46"/>
      <c r="B29" s="154" t="s">
        <v>634</v>
      </c>
      <c r="C29" s="154"/>
      <c r="D29" s="154"/>
      <c r="E29" s="154"/>
      <c r="F29" s="154"/>
      <c r="G29" s="154"/>
      <c r="H29" s="154"/>
    </row>
    <row r="30" spans="1:8" ht="17.399999999999999" hidden="1" customHeight="1" x14ac:dyDescent="0.4">
      <c r="A30" s="46"/>
      <c r="B30" s="154"/>
      <c r="C30" s="154"/>
      <c r="D30" s="154"/>
      <c r="E30" s="154"/>
      <c r="F30" s="154"/>
      <c r="G30" s="154"/>
      <c r="H30" s="154"/>
    </row>
    <row r="31" spans="1:8" x14ac:dyDescent="0.4">
      <c r="A31" s="46"/>
      <c r="B31" s="37"/>
      <c r="C31" s="37"/>
      <c r="D31" s="37"/>
      <c r="E31" s="37"/>
      <c r="F31" s="37"/>
      <c r="G31" s="37"/>
      <c r="H31" s="37"/>
    </row>
    <row r="32" spans="1:8" x14ac:dyDescent="0.4">
      <c r="A32" s="46"/>
      <c r="B32" s="98" t="s">
        <v>635</v>
      </c>
      <c r="C32" s="99"/>
      <c r="D32" s="99"/>
      <c r="E32" s="99"/>
      <c r="F32" s="99"/>
      <c r="G32" s="99"/>
      <c r="H32" s="99"/>
    </row>
    <row r="33" spans="1:8" ht="145.05000000000001" customHeight="1" x14ac:dyDescent="0.4">
      <c r="A33" s="46"/>
      <c r="B33" s="154"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2027. 1. 1. (금) 00:00까지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3" s="154"/>
      <c r="D33" s="154"/>
      <c r="E33" s="154"/>
      <c r="F33" s="154"/>
      <c r="G33" s="154"/>
      <c r="H33" s="154"/>
    </row>
    <row r="34" spans="1:8" ht="17.399999999999999" hidden="1" customHeight="1" x14ac:dyDescent="0.4">
      <c r="A34" s="46"/>
      <c r="B34" s="154"/>
      <c r="C34" s="154"/>
      <c r="D34" s="154"/>
      <c r="E34" s="154"/>
      <c r="F34" s="154"/>
      <c r="G34" s="154"/>
      <c r="H34" s="154"/>
    </row>
    <row r="35" spans="1:8" x14ac:dyDescent="0.4">
      <c r="A35" s="46"/>
      <c r="B35" s="37"/>
      <c r="C35" s="37"/>
      <c r="D35" s="37"/>
      <c r="E35" s="37"/>
      <c r="F35" s="37"/>
      <c r="G35" s="37"/>
      <c r="H35" s="37"/>
    </row>
    <row r="36" spans="1:8" x14ac:dyDescent="0.4">
      <c r="A36" s="46"/>
      <c r="B36" s="98" t="s">
        <v>636</v>
      </c>
      <c r="C36" s="99"/>
      <c r="D36" s="99"/>
      <c r="E36" s="99"/>
      <c r="F36" s="99"/>
      <c r="G36" s="99"/>
      <c r="H36" s="99"/>
    </row>
    <row r="37" spans="1:8" ht="58.05" customHeight="1" x14ac:dyDescent="0.4">
      <c r="A37" s="46"/>
      <c r="B37" s="154" t="s">
        <v>637</v>
      </c>
      <c r="C37" s="154"/>
      <c r="D37" s="154"/>
      <c r="E37" s="154"/>
      <c r="F37" s="154"/>
      <c r="G37" s="154"/>
      <c r="H37" s="154"/>
    </row>
    <row r="38" spans="1:8" ht="17.399999999999999" hidden="1" customHeight="1" x14ac:dyDescent="0.4">
      <c r="A38" s="46"/>
      <c r="B38" s="154"/>
      <c r="C38" s="154"/>
      <c r="D38" s="154"/>
      <c r="E38" s="154"/>
      <c r="F38" s="154"/>
      <c r="G38" s="154"/>
      <c r="H38" s="154"/>
    </row>
    <row r="39" spans="1:8" x14ac:dyDescent="0.4">
      <c r="A39" s="46"/>
      <c r="B39" s="37"/>
      <c r="C39" s="37"/>
      <c r="D39" s="37"/>
      <c r="E39" s="37"/>
      <c r="F39" s="37"/>
      <c r="G39" s="37"/>
      <c r="H39" s="37"/>
    </row>
    <row r="40" spans="1:8" x14ac:dyDescent="0.4">
      <c r="A40" s="46"/>
      <c r="B40" s="98" t="s">
        <v>638</v>
      </c>
      <c r="C40" s="99"/>
      <c r="D40" s="99"/>
      <c r="E40" s="99"/>
      <c r="F40" s="99"/>
      <c r="G40" s="99"/>
      <c r="H40" s="99"/>
    </row>
    <row r="41" spans="1:8" ht="82.05" customHeight="1" x14ac:dyDescent="0.4">
      <c r="A41" s="46"/>
      <c r="B41" s="154" t="s">
        <v>639</v>
      </c>
      <c r="C41" s="154"/>
      <c r="D41" s="154"/>
      <c r="E41" s="154"/>
      <c r="F41" s="154"/>
      <c r="G41" s="154"/>
      <c r="H41" s="154"/>
    </row>
    <row r="42" spans="1:8" ht="17.399999999999999" hidden="1" customHeight="1" x14ac:dyDescent="0.4">
      <c r="A42" s="46"/>
      <c r="B42" s="154"/>
      <c r="C42" s="154"/>
      <c r="D42" s="154"/>
      <c r="E42" s="154"/>
      <c r="F42" s="154"/>
      <c r="G42" s="154"/>
      <c r="H42" s="154"/>
    </row>
    <row r="43" spans="1:8" x14ac:dyDescent="0.4">
      <c r="A43" s="46"/>
      <c r="B43" s="37"/>
      <c r="C43" s="37"/>
      <c r="D43" s="37"/>
      <c r="E43" s="37"/>
      <c r="F43" s="37"/>
      <c r="G43" s="37"/>
      <c r="H43" s="37"/>
    </row>
    <row r="44" spans="1:8" x14ac:dyDescent="0.4">
      <c r="A44" s="46"/>
      <c r="B44" s="98" t="s">
        <v>640</v>
      </c>
      <c r="C44" s="99"/>
      <c r="D44" s="99"/>
      <c r="E44" s="99"/>
      <c r="F44" s="99"/>
      <c r="G44" s="99"/>
      <c r="H44" s="99"/>
    </row>
    <row r="45" spans="1:8" ht="78" customHeight="1" x14ac:dyDescent="0.4">
      <c r="A45" s="46"/>
      <c r="B45" s="154" t="s">
        <v>641</v>
      </c>
      <c r="C45" s="154"/>
      <c r="D45" s="154"/>
      <c r="E45" s="154"/>
      <c r="F45" s="154"/>
      <c r="G45" s="154"/>
      <c r="H45" s="154"/>
    </row>
    <row r="46" spans="1:8" ht="17.399999999999999" hidden="1" customHeight="1" x14ac:dyDescent="0.4">
      <c r="A46" s="46"/>
      <c r="B46" s="154"/>
      <c r="C46" s="154"/>
      <c r="D46" s="154"/>
      <c r="E46" s="154"/>
      <c r="F46" s="154"/>
      <c r="G46" s="154"/>
      <c r="H46" s="154"/>
    </row>
    <row r="47" spans="1:8" x14ac:dyDescent="0.4">
      <c r="A47" s="46"/>
      <c r="B47" s="37"/>
      <c r="C47" s="37"/>
      <c r="D47" s="37"/>
      <c r="E47" s="37"/>
      <c r="F47" s="37"/>
      <c r="G47" s="37"/>
      <c r="H47" s="37"/>
    </row>
    <row r="48" spans="1:8" x14ac:dyDescent="0.4">
      <c r="A48" s="46"/>
      <c r="B48" s="98" t="s">
        <v>642</v>
      </c>
      <c r="C48" s="99"/>
      <c r="D48" s="99"/>
      <c r="E48" s="99"/>
      <c r="F48" s="99"/>
      <c r="G48" s="99"/>
      <c r="H48" s="99"/>
    </row>
    <row r="49" spans="1:8" ht="37.950000000000003" customHeight="1" x14ac:dyDescent="0.4">
      <c r="A49" s="46"/>
      <c r="B49" s="154" t="s">
        <v>643</v>
      </c>
      <c r="C49" s="154"/>
      <c r="D49" s="154"/>
      <c r="E49" s="154"/>
      <c r="F49" s="154"/>
      <c r="G49" s="154"/>
      <c r="H49" s="154"/>
    </row>
    <row r="50" spans="1:8" ht="17.399999999999999" hidden="1" customHeight="1" x14ac:dyDescent="0.4">
      <c r="A50" s="46"/>
      <c r="B50" s="154"/>
      <c r="C50" s="154"/>
      <c r="D50" s="154"/>
      <c r="E50" s="154"/>
      <c r="F50" s="154"/>
      <c r="G50" s="154"/>
      <c r="H50" s="154"/>
    </row>
    <row r="51" spans="1:8" x14ac:dyDescent="0.4">
      <c r="A51" s="46"/>
      <c r="B51" s="37"/>
      <c r="C51" s="37"/>
      <c r="D51" s="37"/>
      <c r="E51" s="37"/>
      <c r="F51" s="37"/>
      <c r="G51" s="37"/>
      <c r="H51" s="37"/>
    </row>
    <row r="52" spans="1:8" x14ac:dyDescent="0.4">
      <c r="A52" s="46"/>
      <c r="B52" s="98" t="s">
        <v>644</v>
      </c>
      <c r="C52" s="99"/>
      <c r="D52" s="99"/>
      <c r="E52" s="99"/>
      <c r="F52" s="99"/>
      <c r="G52" s="99"/>
      <c r="H52" s="99"/>
    </row>
    <row r="53" spans="1:8" ht="45" customHeight="1" x14ac:dyDescent="0.4">
      <c r="A53" s="46"/>
      <c r="B53" s="154" t="s">
        <v>645</v>
      </c>
      <c r="C53" s="154"/>
      <c r="D53" s="154"/>
      <c r="E53" s="154"/>
      <c r="F53" s="154"/>
      <c r="G53" s="154"/>
      <c r="H53" s="154"/>
    </row>
    <row r="54" spans="1:8" ht="17.399999999999999" hidden="1" customHeight="1" x14ac:dyDescent="0.4">
      <c r="A54" s="46"/>
      <c r="B54" s="154"/>
      <c r="C54" s="154"/>
      <c r="D54" s="154"/>
      <c r="E54" s="154"/>
      <c r="F54" s="154"/>
      <c r="G54" s="154"/>
      <c r="H54" s="154"/>
    </row>
    <row r="55" spans="1:8" x14ac:dyDescent="0.4">
      <c r="A55" s="46"/>
      <c r="B55" s="37"/>
      <c r="C55" s="37"/>
      <c r="D55" s="37"/>
      <c r="E55" s="37"/>
      <c r="F55" s="37"/>
      <c r="G55" s="37"/>
      <c r="H55" s="37"/>
    </row>
    <row r="56" spans="1:8" x14ac:dyDescent="0.4">
      <c r="A56" s="46"/>
      <c r="B56" s="98" t="s">
        <v>646</v>
      </c>
      <c r="C56" s="99"/>
      <c r="D56" s="99"/>
      <c r="E56" s="99"/>
      <c r="F56" s="99"/>
      <c r="G56" s="99"/>
      <c r="H56" s="99"/>
    </row>
    <row r="57" spans="1:8" ht="45" customHeight="1" x14ac:dyDescent="0.4">
      <c r="A57" s="46"/>
      <c r="B57" s="154" t="s">
        <v>647</v>
      </c>
      <c r="C57" s="154"/>
      <c r="D57" s="154"/>
      <c r="E57" s="154"/>
      <c r="F57" s="154"/>
      <c r="G57" s="154"/>
      <c r="H57" s="154"/>
    </row>
    <row r="58" spans="1:8" ht="17.399999999999999" hidden="1" customHeight="1" x14ac:dyDescent="0.4">
      <c r="A58" s="46"/>
      <c r="B58" s="154"/>
      <c r="C58" s="154"/>
      <c r="D58" s="154"/>
      <c r="E58" s="154"/>
      <c r="F58" s="154"/>
      <c r="G58" s="154"/>
      <c r="H58" s="154"/>
    </row>
    <row r="59" spans="1:8" x14ac:dyDescent="0.4">
      <c r="A59" s="46"/>
      <c r="B59" s="37"/>
      <c r="C59" s="37"/>
      <c r="D59" s="37"/>
      <c r="E59" s="37"/>
      <c r="F59" s="37"/>
      <c r="G59" s="37"/>
      <c r="H59" s="37"/>
    </row>
    <row r="60" spans="1:8" x14ac:dyDescent="0.4">
      <c r="A60" s="46"/>
      <c r="B60" s="98" t="s">
        <v>648</v>
      </c>
      <c r="C60" s="99"/>
      <c r="D60" s="99"/>
      <c r="E60" s="99"/>
      <c r="F60" s="99"/>
      <c r="G60" s="99"/>
      <c r="H60" s="99"/>
    </row>
    <row r="61" spans="1:8" ht="48" customHeight="1" x14ac:dyDescent="0.4">
      <c r="A61" s="46"/>
      <c r="B61" s="154" t="s">
        <v>649</v>
      </c>
      <c r="C61" s="154"/>
      <c r="D61" s="154"/>
      <c r="E61" s="154"/>
      <c r="F61" s="154"/>
      <c r="G61" s="154"/>
      <c r="H61" s="154"/>
    </row>
    <row r="62" spans="1:8" ht="17.399999999999999" hidden="1" customHeight="1" x14ac:dyDescent="0.4">
      <c r="A62" s="46"/>
      <c r="B62" s="154"/>
      <c r="C62" s="154"/>
      <c r="D62" s="154"/>
      <c r="E62" s="154"/>
      <c r="F62" s="154"/>
      <c r="G62" s="154"/>
      <c r="H62" s="154"/>
    </row>
    <row r="63" spans="1:8" x14ac:dyDescent="0.4">
      <c r="A63" s="46"/>
      <c r="B63" s="138"/>
      <c r="C63" s="138"/>
      <c r="D63" s="138"/>
      <c r="E63" s="138"/>
      <c r="F63" s="138"/>
      <c r="G63" s="138"/>
      <c r="H63" s="138"/>
    </row>
    <row r="64" spans="1:8" x14ac:dyDescent="0.4">
      <c r="A64" s="46"/>
      <c r="B64" s="138" t="str">
        <f>IF(기초자료입력!C8&lt;&gt;"",TEXT(기초자료입력!C8,"yyyy. m. d."),"20○○. ○○. ○○.")</f>
        <v>2026. 1. 1.</v>
      </c>
      <c r="C64" s="138"/>
      <c r="D64" s="138"/>
      <c r="E64" s="138"/>
      <c r="F64" s="138"/>
      <c r="G64" s="138"/>
      <c r="H64" s="138"/>
    </row>
    <row r="65" spans="1:8" x14ac:dyDescent="0.4">
      <c r="A65" s="46"/>
      <c r="B65" s="138"/>
      <c r="C65" s="138"/>
      <c r="D65" s="138"/>
      <c r="E65" s="138"/>
      <c r="F65" s="138"/>
      <c r="G65" s="138"/>
      <c r="H65" s="138"/>
    </row>
    <row r="66" spans="1:8" x14ac:dyDescent="0.4">
      <c r="A66" s="46"/>
      <c r="B66" s="150" t="str">
        <f>IF(기초자료입력!C4&lt;&gt;"",기초자료입력!C4&amp;"장","○○○○학교장")</f>
        <v>전주고등학교장</v>
      </c>
      <c r="C66" s="138"/>
      <c r="D66" s="138"/>
      <c r="E66" s="138"/>
      <c r="F66" s="138"/>
      <c r="G66" s="138"/>
      <c r="H66" s="138"/>
    </row>
    <row r="67" spans="1:8" x14ac:dyDescent="0.4">
      <c r="A67" s="46"/>
      <c r="B67" s="37"/>
      <c r="C67" s="37"/>
      <c r="D67" s="37"/>
      <c r="E67" s="37"/>
      <c r="F67" s="37"/>
      <c r="G67" s="37"/>
      <c r="H67" s="37"/>
    </row>
    <row r="68" spans="1:8" x14ac:dyDescent="0.4">
      <c r="A68" s="46"/>
      <c r="B68" s="37"/>
      <c r="C68" s="37"/>
      <c r="D68" s="37"/>
      <c r="E68" s="37"/>
      <c r="F68" s="37"/>
      <c r="G68" s="37"/>
      <c r="H68" s="37"/>
    </row>
    <row r="69" spans="1:8" ht="31.95" customHeight="1" x14ac:dyDescent="0.4">
      <c r="A69" s="46"/>
      <c r="B69" s="120" t="str">
        <f>"붙임  1. "&amp;IF(기초자료입력!C5&lt;&gt;"",기초자료입력!C5,"20○○")&amp;"학년도 교복 학교주관구매 계약 특수조건 1부.  2. 교복 디자인 및 규격서 1부.  3. 제안서 평가항목 및 배점기준 1부.  끝."</f>
        <v>붙임  1. 2026학년도 교복 학교주관구매 계약 특수조건 1부.  2. 교복 디자인 및 규격서 1부.  3. 제안서 평가항목 및 배점기준 1부.  끝.</v>
      </c>
      <c r="C69" s="120"/>
      <c r="D69" s="120"/>
      <c r="E69" s="120"/>
      <c r="F69" s="120"/>
      <c r="G69" s="120"/>
      <c r="H69" s="120"/>
    </row>
  </sheetData>
  <mergeCells count="40">
    <mergeCell ref="B64:H64"/>
    <mergeCell ref="B66:H66"/>
    <mergeCell ref="B69:H69"/>
    <mergeCell ref="B52:H52"/>
    <mergeCell ref="B53:H54"/>
    <mergeCell ref="B56:H56"/>
    <mergeCell ref="B57:H58"/>
    <mergeCell ref="B60:H60"/>
    <mergeCell ref="B61:H62"/>
    <mergeCell ref="B63:H63"/>
    <mergeCell ref="B65:H65"/>
    <mergeCell ref="B49:H50"/>
    <mergeCell ref="B28:H28"/>
    <mergeCell ref="B29:H30"/>
    <mergeCell ref="B32:H32"/>
    <mergeCell ref="B33:H34"/>
    <mergeCell ref="B36:H36"/>
    <mergeCell ref="B37:H38"/>
    <mergeCell ref="B40:H40"/>
    <mergeCell ref="B41:H42"/>
    <mergeCell ref="B44:H44"/>
    <mergeCell ref="B45:H46"/>
    <mergeCell ref="B48:H48"/>
    <mergeCell ref="B25:H26"/>
    <mergeCell ref="C11:H11"/>
    <mergeCell ref="C12:H12"/>
    <mergeCell ref="C13:H13"/>
    <mergeCell ref="C14:H14"/>
    <mergeCell ref="C15:H15"/>
    <mergeCell ref="C16:H16"/>
    <mergeCell ref="C17:H17"/>
    <mergeCell ref="C18:H18"/>
    <mergeCell ref="B20:H20"/>
    <mergeCell ref="B21:H22"/>
    <mergeCell ref="B24:H24"/>
    <mergeCell ref="A1:H1"/>
    <mergeCell ref="B3:H4"/>
    <mergeCell ref="B5:H5"/>
    <mergeCell ref="B7:H8"/>
    <mergeCell ref="B10:H10"/>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0435B-406C-484B-A2E2-575593D6301D}">
  <sheetPr codeName="Sheet24"/>
  <dimension ref="A1:H86"/>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53"/>
      <c r="B1" s="82"/>
      <c r="C1" s="82"/>
      <c r="D1" s="82"/>
      <c r="E1" s="82"/>
      <c r="F1" s="82"/>
      <c r="G1" s="82"/>
      <c r="H1" s="82"/>
    </row>
    <row r="2" spans="1:8" x14ac:dyDescent="0.4">
      <c r="A2" s="46"/>
      <c r="B2" s="46"/>
      <c r="C2" s="46"/>
      <c r="D2" s="46"/>
      <c r="E2" s="46"/>
      <c r="F2" s="46"/>
      <c r="G2" s="46"/>
      <c r="H2" s="46"/>
    </row>
    <row r="3" spans="1:8" ht="22.05" customHeight="1" x14ac:dyDescent="0.4">
      <c r="A3" s="46"/>
      <c r="B3" s="155" t="str">
        <f>IF(기초자료입력!C5&lt;&gt;"",기초자료입력!C5,"20○○")&amp;"학년도 "&amp;IF(기초자료입력!C4&lt;&gt;"",기초자료입력!C4,"○○○○학교")&amp;" 교복 학교주관구매 계약 특수조건(예시)"</f>
        <v>2026학년도 전주고등학교 교복 학교주관구매 계약 특수조건(예시)</v>
      </c>
      <c r="C3" s="94"/>
      <c r="D3" s="94"/>
      <c r="E3" s="94"/>
      <c r="F3" s="94"/>
      <c r="G3" s="94"/>
      <c r="H3" s="94"/>
    </row>
    <row r="4" spans="1:8" ht="22.05" customHeight="1" x14ac:dyDescent="0.4">
      <c r="A4" s="46"/>
      <c r="B4" s="94"/>
      <c r="C4" s="94"/>
      <c r="D4" s="94"/>
      <c r="E4" s="94"/>
      <c r="F4" s="94"/>
      <c r="G4" s="94"/>
      <c r="H4" s="94"/>
    </row>
    <row r="5" spans="1:8" x14ac:dyDescent="0.4">
      <c r="A5" s="46"/>
      <c r="B5" s="138"/>
      <c r="C5" s="138"/>
      <c r="D5" s="138"/>
      <c r="E5" s="138"/>
      <c r="F5" s="138"/>
      <c r="G5" s="138"/>
      <c r="H5" s="138"/>
    </row>
    <row r="6" spans="1:8" ht="60" customHeight="1" x14ac:dyDescent="0.4">
      <c r="A6" s="46"/>
      <c r="B6" s="120"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2026학년도 전주고등학교 교복 학교주관구매 계약을 체결함에 있어 전주고등학교장(이하 「학교」라 한다)과 계약상대자 ○○교복사 대표 ○○○(이하 「공급자」라 한다)간에 본 계약의 성실한 이행을 위하여 다음과 같이 계약특수조건을 정한다.</v>
      </c>
      <c r="C6" s="120"/>
      <c r="D6" s="120"/>
      <c r="E6" s="120"/>
      <c r="F6" s="120"/>
      <c r="G6" s="120"/>
      <c r="H6" s="120"/>
    </row>
    <row r="7" spans="1:8" x14ac:dyDescent="0.4">
      <c r="A7" s="46"/>
      <c r="B7" s="120"/>
      <c r="C7" s="120"/>
      <c r="D7" s="120"/>
      <c r="E7" s="120"/>
      <c r="F7" s="120"/>
      <c r="G7" s="120"/>
      <c r="H7" s="120"/>
    </row>
    <row r="8" spans="1:8" x14ac:dyDescent="0.4">
      <c r="A8" s="46"/>
      <c r="B8" s="120"/>
      <c r="C8" s="120"/>
      <c r="D8" s="120"/>
      <c r="E8" s="120"/>
      <c r="F8" s="120"/>
      <c r="G8" s="120"/>
      <c r="H8" s="120"/>
    </row>
    <row r="9" spans="1:8" x14ac:dyDescent="0.4">
      <c r="A9" s="46"/>
      <c r="B9" s="138"/>
      <c r="C9" s="138"/>
      <c r="D9" s="138"/>
      <c r="E9" s="138"/>
      <c r="F9" s="138"/>
      <c r="G9" s="138"/>
      <c r="H9" s="138"/>
    </row>
    <row r="10" spans="1:8" x14ac:dyDescent="0.4">
      <c r="A10" s="46"/>
      <c r="B10" s="98" t="s">
        <v>650</v>
      </c>
      <c r="C10" s="99"/>
      <c r="D10" s="99"/>
      <c r="E10" s="99"/>
      <c r="F10" s="99"/>
      <c r="G10" s="99"/>
      <c r="H10" s="99"/>
    </row>
    <row r="11" spans="1:8" ht="205.95" customHeight="1" x14ac:dyDescent="0.4">
      <c r="A11" s="46"/>
      <c r="B11" s="154"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2026학년도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54"/>
      <c r="D11" s="154"/>
      <c r="E11" s="154"/>
      <c r="F11" s="154"/>
      <c r="G11" s="154"/>
      <c r="H11" s="154"/>
    </row>
    <row r="12" spans="1:8" ht="17.399999999999999" hidden="1" customHeight="1" x14ac:dyDescent="0.4">
      <c r="A12" s="46"/>
      <c r="B12" s="154"/>
      <c r="C12" s="154"/>
      <c r="D12" s="154"/>
      <c r="E12" s="154"/>
      <c r="F12" s="154"/>
      <c r="G12" s="154"/>
      <c r="H12" s="154"/>
    </row>
    <row r="13" spans="1:8" x14ac:dyDescent="0.4">
      <c r="A13" s="46"/>
      <c r="B13" s="37"/>
      <c r="C13" s="37"/>
      <c r="D13" s="37"/>
      <c r="E13" s="37"/>
      <c r="F13" s="37"/>
      <c r="G13" s="37"/>
      <c r="H13" s="37"/>
    </row>
    <row r="14" spans="1:8" x14ac:dyDescent="0.4">
      <c r="A14" s="46"/>
      <c r="B14" s="98" t="s">
        <v>651</v>
      </c>
      <c r="C14" s="99"/>
      <c r="D14" s="99"/>
      <c r="E14" s="99"/>
      <c r="F14" s="99"/>
      <c r="G14" s="99"/>
      <c r="H14" s="99"/>
    </row>
    <row r="15" spans="1:8" ht="253.95" customHeight="1" x14ac:dyDescent="0.4">
      <c r="A15" s="46"/>
      <c r="B15" s="154" t="s">
        <v>652</v>
      </c>
      <c r="C15" s="154"/>
      <c r="D15" s="154"/>
      <c r="E15" s="154"/>
      <c r="F15" s="154"/>
      <c r="G15" s="154"/>
      <c r="H15" s="154"/>
    </row>
    <row r="16" spans="1:8" ht="17.399999999999999" hidden="1" customHeight="1" x14ac:dyDescent="0.4">
      <c r="A16" s="46"/>
      <c r="B16" s="154"/>
      <c r="C16" s="154"/>
      <c r="D16" s="154"/>
      <c r="E16" s="154"/>
      <c r="F16" s="154"/>
      <c r="G16" s="154"/>
      <c r="H16" s="154"/>
    </row>
    <row r="17" spans="1:8" x14ac:dyDescent="0.4">
      <c r="A17" s="46"/>
      <c r="B17" s="37"/>
      <c r="C17" s="37"/>
      <c r="D17" s="37"/>
      <c r="E17" s="37"/>
      <c r="F17" s="37"/>
      <c r="G17" s="37"/>
      <c r="H17" s="37"/>
    </row>
    <row r="18" spans="1:8" x14ac:dyDescent="0.4">
      <c r="A18" s="46"/>
      <c r="B18" s="98" t="s">
        <v>653</v>
      </c>
      <c r="C18" s="99"/>
      <c r="D18" s="99"/>
      <c r="E18" s="99"/>
      <c r="F18" s="99"/>
      <c r="G18" s="99"/>
      <c r="H18" s="99"/>
    </row>
    <row r="19" spans="1:8" ht="85.95" customHeight="1" x14ac:dyDescent="0.4">
      <c r="A19" s="46"/>
      <c r="B19" s="154"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2027.1.1.(금)까지, 학교에서 지정하는 장소
- 하복: 2027.1.1.(금)까지, 학교에서 지정하는 장소</v>
      </c>
      <c r="C19" s="154"/>
      <c r="D19" s="154"/>
      <c r="E19" s="154"/>
      <c r="F19" s="154"/>
      <c r="G19" s="154"/>
      <c r="H19" s="154"/>
    </row>
    <row r="20" spans="1:8" ht="17.399999999999999" hidden="1" customHeight="1" x14ac:dyDescent="0.4">
      <c r="A20" s="46"/>
      <c r="B20" s="154"/>
      <c r="C20" s="154"/>
      <c r="D20" s="154"/>
      <c r="E20" s="154"/>
      <c r="F20" s="154"/>
      <c r="G20" s="154"/>
      <c r="H20" s="154"/>
    </row>
    <row r="21" spans="1:8" x14ac:dyDescent="0.4">
      <c r="A21" s="46"/>
      <c r="B21" s="37"/>
      <c r="C21" s="37"/>
      <c r="D21" s="37"/>
      <c r="E21" s="37"/>
      <c r="F21" s="37"/>
      <c r="G21" s="37"/>
      <c r="H21" s="37"/>
    </row>
    <row r="22" spans="1:8" x14ac:dyDescent="0.4">
      <c r="A22" s="46"/>
      <c r="B22" s="98" t="s">
        <v>654</v>
      </c>
      <c r="C22" s="99"/>
      <c r="D22" s="99"/>
      <c r="E22" s="99"/>
      <c r="F22" s="99"/>
      <c r="G22" s="99"/>
      <c r="H22" s="99"/>
    </row>
    <row r="23" spans="1:8" ht="109.95" customHeight="1" x14ac:dyDescent="0.4">
      <c r="A23" s="46"/>
      <c r="B23" s="154" t="s">
        <v>655</v>
      </c>
      <c r="C23" s="154"/>
      <c r="D23" s="154"/>
      <c r="E23" s="154"/>
      <c r="F23" s="154"/>
      <c r="G23" s="154"/>
      <c r="H23" s="154"/>
    </row>
    <row r="24" spans="1:8" ht="17.399999999999999" hidden="1" customHeight="1" x14ac:dyDescent="0.4">
      <c r="A24" s="46"/>
      <c r="B24" s="154"/>
      <c r="C24" s="154"/>
      <c r="D24" s="154"/>
      <c r="E24" s="154"/>
      <c r="F24" s="154"/>
      <c r="G24" s="154"/>
      <c r="H24" s="154"/>
    </row>
    <row r="25" spans="1:8" x14ac:dyDescent="0.4">
      <c r="A25" s="46"/>
      <c r="B25" s="37"/>
      <c r="C25" s="37"/>
      <c r="D25" s="37"/>
      <c r="E25" s="37"/>
      <c r="F25" s="37"/>
      <c r="G25" s="37"/>
      <c r="H25" s="37"/>
    </row>
    <row r="26" spans="1:8" x14ac:dyDescent="0.4">
      <c r="A26" s="46"/>
      <c r="B26" s="98" t="s">
        <v>656</v>
      </c>
      <c r="C26" s="99"/>
      <c r="D26" s="99"/>
      <c r="E26" s="99"/>
      <c r="F26" s="99"/>
      <c r="G26" s="99"/>
      <c r="H26" s="99"/>
    </row>
    <row r="27" spans="1:8" ht="205.95" customHeight="1" x14ac:dyDescent="0.4">
      <c r="A27" s="46"/>
      <c r="B27" s="154" t="s">
        <v>657</v>
      </c>
      <c r="C27" s="154"/>
      <c r="D27" s="154"/>
      <c r="E27" s="154"/>
      <c r="F27" s="154"/>
      <c r="G27" s="154"/>
      <c r="H27" s="154"/>
    </row>
    <row r="28" spans="1:8" ht="17.399999999999999" hidden="1" customHeight="1" x14ac:dyDescent="0.4">
      <c r="A28" s="46"/>
      <c r="B28" s="154"/>
      <c r="C28" s="154"/>
      <c r="D28" s="154"/>
      <c r="E28" s="154"/>
      <c r="F28" s="154"/>
      <c r="G28" s="154"/>
      <c r="H28" s="154"/>
    </row>
    <row r="29" spans="1:8" x14ac:dyDescent="0.4">
      <c r="A29" s="46"/>
      <c r="B29" s="37"/>
      <c r="C29" s="37"/>
      <c r="D29" s="37"/>
      <c r="E29" s="37"/>
      <c r="F29" s="37"/>
      <c r="G29" s="37"/>
      <c r="H29" s="37"/>
    </row>
    <row r="30" spans="1:8" x14ac:dyDescent="0.4">
      <c r="A30" s="46"/>
      <c r="B30" s="98" t="s">
        <v>658</v>
      </c>
      <c r="C30" s="99"/>
      <c r="D30" s="99"/>
      <c r="E30" s="99"/>
      <c r="F30" s="99"/>
      <c r="G30" s="99"/>
      <c r="H30" s="99"/>
    </row>
    <row r="31" spans="1:8" ht="253.95" customHeight="1" x14ac:dyDescent="0.4">
      <c r="A31" s="46"/>
      <c r="B31" s="154" t="s">
        <v>659</v>
      </c>
      <c r="C31" s="154"/>
      <c r="D31" s="154"/>
      <c r="E31" s="154"/>
      <c r="F31" s="154"/>
      <c r="G31" s="154"/>
      <c r="H31" s="154"/>
    </row>
    <row r="32" spans="1:8" ht="17.399999999999999" hidden="1" customHeight="1" x14ac:dyDescent="0.4">
      <c r="A32" s="46"/>
      <c r="B32" s="154"/>
      <c r="C32" s="154"/>
      <c r="D32" s="154"/>
      <c r="E32" s="154"/>
      <c r="F32" s="154"/>
      <c r="G32" s="154"/>
      <c r="H32" s="154"/>
    </row>
    <row r="33" spans="1:8" x14ac:dyDescent="0.4">
      <c r="A33" s="46"/>
      <c r="B33" s="37"/>
      <c r="C33" s="37"/>
      <c r="D33" s="37"/>
      <c r="E33" s="37"/>
      <c r="F33" s="37"/>
      <c r="G33" s="37"/>
      <c r="H33" s="37"/>
    </row>
    <row r="34" spans="1:8" x14ac:dyDescent="0.4">
      <c r="A34" s="46"/>
      <c r="B34" s="98" t="s">
        <v>660</v>
      </c>
      <c r="C34" s="99"/>
      <c r="D34" s="99"/>
      <c r="E34" s="99"/>
      <c r="F34" s="99"/>
      <c r="G34" s="99"/>
      <c r="H34" s="99"/>
    </row>
    <row r="35" spans="1:8" ht="109.95" customHeight="1" x14ac:dyDescent="0.4">
      <c r="A35" s="46"/>
      <c r="B35" s="154" t="s">
        <v>661</v>
      </c>
      <c r="C35" s="154"/>
      <c r="D35" s="154"/>
      <c r="E35" s="154"/>
      <c r="F35" s="154"/>
      <c r="G35" s="154"/>
      <c r="H35" s="154"/>
    </row>
    <row r="36" spans="1:8" ht="17.399999999999999" hidden="1" customHeight="1" x14ac:dyDescent="0.4">
      <c r="A36" s="46"/>
      <c r="B36" s="154"/>
      <c r="C36" s="154"/>
      <c r="D36" s="154"/>
      <c r="E36" s="154"/>
      <c r="F36" s="154"/>
      <c r="G36" s="154"/>
      <c r="H36" s="154"/>
    </row>
    <row r="37" spans="1:8" x14ac:dyDescent="0.4">
      <c r="A37" s="46"/>
      <c r="B37" s="37"/>
      <c r="C37" s="37"/>
      <c r="D37" s="37"/>
      <c r="E37" s="37"/>
      <c r="F37" s="37"/>
      <c r="G37" s="37"/>
      <c r="H37" s="37"/>
    </row>
    <row r="38" spans="1:8" x14ac:dyDescent="0.4">
      <c r="A38" s="46"/>
      <c r="B38" s="98" t="s">
        <v>662</v>
      </c>
      <c r="C38" s="99"/>
      <c r="D38" s="99"/>
      <c r="E38" s="99"/>
      <c r="F38" s="99"/>
      <c r="G38" s="99"/>
      <c r="H38" s="99"/>
    </row>
    <row r="39" spans="1:8" ht="157.94999999999999" customHeight="1" x14ac:dyDescent="0.4">
      <c r="A39" s="46"/>
      <c r="B39" s="154" t="s">
        <v>663</v>
      </c>
      <c r="C39" s="154"/>
      <c r="D39" s="154"/>
      <c r="E39" s="154"/>
      <c r="F39" s="154"/>
      <c r="G39" s="154"/>
      <c r="H39" s="154"/>
    </row>
    <row r="40" spans="1:8" ht="17.399999999999999" hidden="1" customHeight="1" x14ac:dyDescent="0.4">
      <c r="A40" s="46"/>
      <c r="B40" s="154"/>
      <c r="C40" s="154"/>
      <c r="D40" s="154"/>
      <c r="E40" s="154"/>
      <c r="F40" s="154"/>
      <c r="G40" s="154"/>
      <c r="H40" s="154"/>
    </row>
    <row r="41" spans="1:8" x14ac:dyDescent="0.4">
      <c r="A41" s="46"/>
      <c r="B41" s="37"/>
      <c r="C41" s="37"/>
      <c r="D41" s="37"/>
      <c r="E41" s="37"/>
      <c r="F41" s="37"/>
      <c r="G41" s="37"/>
      <c r="H41" s="37"/>
    </row>
    <row r="42" spans="1:8" x14ac:dyDescent="0.4">
      <c r="A42" s="46"/>
      <c r="B42" s="98" t="s">
        <v>664</v>
      </c>
      <c r="C42" s="99"/>
      <c r="D42" s="99"/>
      <c r="E42" s="99"/>
      <c r="F42" s="99"/>
      <c r="G42" s="99"/>
      <c r="H42" s="99"/>
    </row>
    <row r="43" spans="1:8" ht="61.95" customHeight="1" x14ac:dyDescent="0.4">
      <c r="A43" s="46"/>
      <c r="B43" s="154" t="s">
        <v>665</v>
      </c>
      <c r="C43" s="154"/>
      <c r="D43" s="154"/>
      <c r="E43" s="154"/>
      <c r="F43" s="154"/>
      <c r="G43" s="154"/>
      <c r="H43" s="154"/>
    </row>
    <row r="44" spans="1:8" ht="17.399999999999999" hidden="1" customHeight="1" x14ac:dyDescent="0.4">
      <c r="A44" s="46"/>
      <c r="B44" s="154"/>
      <c r="C44" s="154"/>
      <c r="D44" s="154"/>
      <c r="E44" s="154"/>
      <c r="F44" s="154"/>
      <c r="G44" s="154"/>
      <c r="H44" s="154"/>
    </row>
    <row r="45" spans="1:8" x14ac:dyDescent="0.4">
      <c r="A45" s="46"/>
      <c r="B45" s="37"/>
      <c r="C45" s="37"/>
      <c r="D45" s="37"/>
      <c r="E45" s="37"/>
      <c r="F45" s="37"/>
      <c r="G45" s="37"/>
      <c r="H45" s="37"/>
    </row>
    <row r="46" spans="1:8" x14ac:dyDescent="0.4">
      <c r="A46" s="46"/>
      <c r="B46" s="98" t="s">
        <v>666</v>
      </c>
      <c r="C46" s="99"/>
      <c r="D46" s="99"/>
      <c r="E46" s="99"/>
      <c r="F46" s="99"/>
      <c r="G46" s="99"/>
      <c r="H46" s="99"/>
    </row>
    <row r="47" spans="1:8" ht="181.95" customHeight="1" x14ac:dyDescent="0.4">
      <c r="A47" s="46"/>
      <c r="B47" s="154" t="s">
        <v>667</v>
      </c>
      <c r="C47" s="154"/>
      <c r="D47" s="154"/>
      <c r="E47" s="154"/>
      <c r="F47" s="154"/>
      <c r="G47" s="154"/>
      <c r="H47" s="154"/>
    </row>
    <row r="48" spans="1:8" ht="17.399999999999999" hidden="1" customHeight="1" x14ac:dyDescent="0.4">
      <c r="A48" s="46"/>
      <c r="B48" s="154"/>
      <c r="C48" s="154"/>
      <c r="D48" s="154"/>
      <c r="E48" s="154"/>
      <c r="F48" s="154"/>
      <c r="G48" s="154"/>
      <c r="H48" s="154"/>
    </row>
    <row r="49" spans="1:8" x14ac:dyDescent="0.4">
      <c r="A49" s="46"/>
      <c r="B49" s="37"/>
      <c r="C49" s="37"/>
      <c r="D49" s="37"/>
      <c r="E49" s="37"/>
      <c r="F49" s="37"/>
      <c r="G49" s="37"/>
      <c r="H49" s="37"/>
    </row>
    <row r="50" spans="1:8" x14ac:dyDescent="0.4">
      <c r="A50" s="46"/>
      <c r="B50" s="98" t="s">
        <v>668</v>
      </c>
      <c r="C50" s="99"/>
      <c r="D50" s="99"/>
      <c r="E50" s="99"/>
      <c r="F50" s="99"/>
      <c r="G50" s="99"/>
      <c r="H50" s="99"/>
    </row>
    <row r="51" spans="1:8" ht="109.95" customHeight="1" x14ac:dyDescent="0.4">
      <c r="A51" s="46"/>
      <c r="B51" s="154" t="s">
        <v>669</v>
      </c>
      <c r="C51" s="154"/>
      <c r="D51" s="154"/>
      <c r="E51" s="154"/>
      <c r="F51" s="154"/>
      <c r="G51" s="154"/>
      <c r="H51" s="154"/>
    </row>
    <row r="52" spans="1:8" ht="17.399999999999999" hidden="1" customHeight="1" x14ac:dyDescent="0.4">
      <c r="A52" s="46"/>
      <c r="B52" s="154"/>
      <c r="C52" s="154"/>
      <c r="D52" s="154"/>
      <c r="E52" s="154"/>
      <c r="F52" s="154"/>
      <c r="G52" s="154"/>
      <c r="H52" s="154"/>
    </row>
    <row r="53" spans="1:8" x14ac:dyDescent="0.4">
      <c r="A53" s="46"/>
      <c r="B53" s="37"/>
      <c r="C53" s="37"/>
      <c r="D53" s="37"/>
      <c r="E53" s="37"/>
      <c r="F53" s="37"/>
      <c r="G53" s="37"/>
      <c r="H53" s="37"/>
    </row>
    <row r="54" spans="1:8" x14ac:dyDescent="0.4">
      <c r="A54" s="46"/>
      <c r="B54" s="98" t="s">
        <v>670</v>
      </c>
      <c r="C54" s="99"/>
      <c r="D54" s="99"/>
      <c r="E54" s="99"/>
      <c r="F54" s="99"/>
      <c r="G54" s="99"/>
      <c r="H54" s="99"/>
    </row>
    <row r="55" spans="1:8" ht="61.95" customHeight="1" x14ac:dyDescent="0.4">
      <c r="A55" s="46"/>
      <c r="B55" s="154" t="s">
        <v>671</v>
      </c>
      <c r="C55" s="154"/>
      <c r="D55" s="154"/>
      <c r="E55" s="154"/>
      <c r="F55" s="154"/>
      <c r="G55" s="154"/>
      <c r="H55" s="154"/>
    </row>
    <row r="56" spans="1:8" ht="17.399999999999999" hidden="1" customHeight="1" x14ac:dyDescent="0.4">
      <c r="A56" s="46"/>
      <c r="B56" s="154"/>
      <c r="C56" s="154"/>
      <c r="D56" s="154"/>
      <c r="E56" s="154"/>
      <c r="F56" s="154"/>
      <c r="G56" s="154"/>
      <c r="H56" s="154"/>
    </row>
    <row r="57" spans="1:8" x14ac:dyDescent="0.4">
      <c r="A57" s="46"/>
      <c r="B57" s="37"/>
      <c r="C57" s="37"/>
      <c r="D57" s="37"/>
      <c r="E57" s="37"/>
      <c r="F57" s="37"/>
      <c r="G57" s="37"/>
      <c r="H57" s="37"/>
    </row>
    <row r="58" spans="1:8" x14ac:dyDescent="0.4">
      <c r="A58" s="46"/>
      <c r="B58" s="98" t="s">
        <v>672</v>
      </c>
      <c r="C58" s="99"/>
      <c r="D58" s="99"/>
      <c r="E58" s="99"/>
      <c r="F58" s="99"/>
      <c r="G58" s="99"/>
      <c r="H58" s="99"/>
    </row>
    <row r="59" spans="1:8" ht="61.95" customHeight="1" x14ac:dyDescent="0.4">
      <c r="A59" s="46"/>
      <c r="B59" s="154" t="s">
        <v>673</v>
      </c>
      <c r="C59" s="154"/>
      <c r="D59" s="154"/>
      <c r="E59" s="154"/>
      <c r="F59" s="154"/>
      <c r="G59" s="154"/>
      <c r="H59" s="154"/>
    </row>
    <row r="60" spans="1:8" ht="17.399999999999999" hidden="1" customHeight="1" x14ac:dyDescent="0.4">
      <c r="A60" s="46"/>
      <c r="B60" s="154"/>
      <c r="C60" s="154"/>
      <c r="D60" s="154"/>
      <c r="E60" s="154"/>
      <c r="F60" s="154"/>
      <c r="G60" s="154"/>
      <c r="H60" s="154"/>
    </row>
    <row r="61" spans="1:8" x14ac:dyDescent="0.4">
      <c r="A61" s="46"/>
      <c r="B61" s="37"/>
      <c r="C61" s="37"/>
      <c r="D61" s="37"/>
      <c r="E61" s="37"/>
      <c r="F61" s="37"/>
      <c r="G61" s="37"/>
      <c r="H61" s="37"/>
    </row>
    <row r="62" spans="1:8" x14ac:dyDescent="0.4">
      <c r="A62" s="46"/>
      <c r="B62" s="98" t="s">
        <v>674</v>
      </c>
      <c r="C62" s="99"/>
      <c r="D62" s="99"/>
      <c r="E62" s="99"/>
      <c r="F62" s="99"/>
      <c r="G62" s="99"/>
      <c r="H62" s="99"/>
    </row>
    <row r="63" spans="1:8" ht="109.95" customHeight="1" x14ac:dyDescent="0.4">
      <c r="A63" s="46"/>
      <c r="B63" s="154" t="s">
        <v>675</v>
      </c>
      <c r="C63" s="154"/>
      <c r="D63" s="154"/>
      <c r="E63" s="154"/>
      <c r="F63" s="154"/>
      <c r="G63" s="154"/>
      <c r="H63" s="154"/>
    </row>
    <row r="64" spans="1:8" ht="17.399999999999999" hidden="1" customHeight="1" x14ac:dyDescent="0.4">
      <c r="A64" s="46"/>
      <c r="B64" s="154"/>
      <c r="C64" s="154"/>
      <c r="D64" s="154"/>
      <c r="E64" s="154"/>
      <c r="F64" s="154"/>
      <c r="G64" s="154"/>
      <c r="H64" s="154"/>
    </row>
    <row r="65" spans="1:8" x14ac:dyDescent="0.4">
      <c r="A65" s="46"/>
      <c r="B65" s="37"/>
      <c r="C65" s="37"/>
      <c r="D65" s="37"/>
      <c r="E65" s="37"/>
      <c r="F65" s="37"/>
      <c r="G65" s="37"/>
      <c r="H65" s="37"/>
    </row>
    <row r="66" spans="1:8" x14ac:dyDescent="0.4">
      <c r="A66" s="46"/>
      <c r="B66" s="98" t="s">
        <v>676</v>
      </c>
      <c r="C66" s="99"/>
      <c r="D66" s="99"/>
      <c r="E66" s="99"/>
      <c r="F66" s="99"/>
      <c r="G66" s="99"/>
      <c r="H66" s="99"/>
    </row>
    <row r="67" spans="1:8" ht="37.950000000000003" customHeight="1" x14ac:dyDescent="0.4">
      <c r="A67" s="46"/>
      <c r="B67" s="154" t="s">
        <v>677</v>
      </c>
      <c r="C67" s="154"/>
      <c r="D67" s="154"/>
      <c r="E67" s="154"/>
      <c r="F67" s="154"/>
      <c r="G67" s="154"/>
      <c r="H67" s="154"/>
    </row>
    <row r="68" spans="1:8" ht="17.399999999999999" hidden="1" customHeight="1" x14ac:dyDescent="0.4">
      <c r="A68" s="46"/>
      <c r="B68" s="154"/>
      <c r="C68" s="154"/>
      <c r="D68" s="154"/>
      <c r="E68" s="154"/>
      <c r="F68" s="154"/>
      <c r="G68" s="154"/>
      <c r="H68" s="154"/>
    </row>
    <row r="69" spans="1:8" x14ac:dyDescent="0.4">
      <c r="A69" s="46"/>
      <c r="B69" s="37"/>
      <c r="C69" s="37"/>
      <c r="D69" s="37"/>
      <c r="E69" s="37"/>
      <c r="F69" s="37"/>
      <c r="G69" s="37"/>
      <c r="H69" s="37"/>
    </row>
    <row r="70" spans="1:8" x14ac:dyDescent="0.4">
      <c r="A70" s="46"/>
      <c r="B70" s="98" t="s">
        <v>678</v>
      </c>
      <c r="C70" s="99"/>
      <c r="D70" s="99"/>
      <c r="E70" s="99"/>
      <c r="F70" s="99"/>
      <c r="G70" s="99"/>
      <c r="H70" s="99"/>
    </row>
    <row r="71" spans="1:8" ht="37.950000000000003" customHeight="1" x14ac:dyDescent="0.4">
      <c r="A71" s="46"/>
      <c r="B71" s="154" t="s">
        <v>679</v>
      </c>
      <c r="C71" s="154"/>
      <c r="D71" s="154"/>
      <c r="E71" s="154"/>
      <c r="F71" s="154"/>
      <c r="G71" s="154"/>
      <c r="H71" s="154"/>
    </row>
    <row r="72" spans="1:8" ht="17.399999999999999" hidden="1" customHeight="1" x14ac:dyDescent="0.4">
      <c r="A72" s="46"/>
      <c r="B72" s="154"/>
      <c r="C72" s="154"/>
      <c r="D72" s="154"/>
      <c r="E72" s="154"/>
      <c r="F72" s="154"/>
      <c r="G72" s="154"/>
      <c r="H72" s="154"/>
    </row>
    <row r="73" spans="1:8" x14ac:dyDescent="0.4">
      <c r="A73" s="46"/>
      <c r="B73" s="37"/>
      <c r="C73" s="37"/>
      <c r="D73" s="37"/>
      <c r="E73" s="37"/>
      <c r="F73" s="37"/>
      <c r="G73" s="37"/>
      <c r="H73" s="37"/>
    </row>
    <row r="74" spans="1:8" x14ac:dyDescent="0.4">
      <c r="A74" s="46"/>
      <c r="B74" s="98" t="s">
        <v>680</v>
      </c>
      <c r="C74" s="99"/>
      <c r="D74" s="99"/>
      <c r="E74" s="99"/>
      <c r="F74" s="99"/>
      <c r="G74" s="99"/>
      <c r="H74" s="99"/>
    </row>
    <row r="75" spans="1:8" ht="109.95" customHeight="1" x14ac:dyDescent="0.4">
      <c r="A75" s="46"/>
      <c r="B75" s="154" t="s">
        <v>681</v>
      </c>
      <c r="C75" s="154"/>
      <c r="D75" s="154"/>
      <c r="E75" s="154"/>
      <c r="F75" s="154"/>
      <c r="G75" s="154"/>
      <c r="H75" s="154"/>
    </row>
    <row r="76" spans="1:8" ht="17.399999999999999" hidden="1" customHeight="1" x14ac:dyDescent="0.4">
      <c r="A76" s="46"/>
      <c r="B76" s="154"/>
      <c r="C76" s="154"/>
      <c r="D76" s="154"/>
      <c r="E76" s="154"/>
      <c r="F76" s="154"/>
      <c r="G76" s="154"/>
      <c r="H76" s="154"/>
    </row>
    <row r="77" spans="1:8" x14ac:dyDescent="0.4">
      <c r="A77" s="46"/>
      <c r="B77" s="37"/>
      <c r="C77" s="37"/>
      <c r="D77" s="37"/>
      <c r="E77" s="37"/>
      <c r="F77" s="37"/>
      <c r="G77" s="37"/>
      <c r="H77" s="37"/>
    </row>
    <row r="78" spans="1:8" x14ac:dyDescent="0.4">
      <c r="A78" s="46"/>
      <c r="B78" s="98" t="s">
        <v>682</v>
      </c>
      <c r="C78" s="99"/>
      <c r="D78" s="99"/>
      <c r="E78" s="99"/>
      <c r="F78" s="99"/>
      <c r="G78" s="99"/>
      <c r="H78" s="99"/>
    </row>
    <row r="79" spans="1:8" ht="205.95" customHeight="1" x14ac:dyDescent="0.4">
      <c r="A79" s="46"/>
      <c r="B79" s="154" t="s">
        <v>683</v>
      </c>
      <c r="C79" s="154"/>
      <c r="D79" s="154"/>
      <c r="E79" s="154"/>
      <c r="F79" s="154"/>
      <c r="G79" s="154"/>
      <c r="H79" s="154"/>
    </row>
    <row r="80" spans="1:8" ht="17.399999999999999" hidden="1" customHeight="1" x14ac:dyDescent="0.4">
      <c r="A80" s="46"/>
      <c r="B80" s="154"/>
      <c r="C80" s="154"/>
      <c r="D80" s="154"/>
      <c r="E80" s="154"/>
      <c r="F80" s="154"/>
      <c r="G80" s="154"/>
      <c r="H80" s="154"/>
    </row>
    <row r="81" spans="1:8" x14ac:dyDescent="0.4">
      <c r="A81" s="46"/>
      <c r="B81" s="37"/>
      <c r="C81" s="37"/>
      <c r="D81" s="37"/>
      <c r="E81" s="37"/>
      <c r="F81" s="37"/>
      <c r="G81" s="37"/>
      <c r="H81" s="37"/>
    </row>
    <row r="82" spans="1:8" x14ac:dyDescent="0.4">
      <c r="A82" s="46"/>
      <c r="B82" s="98" t="s">
        <v>684</v>
      </c>
      <c r="C82" s="99"/>
      <c r="D82" s="99"/>
      <c r="E82" s="99"/>
      <c r="F82" s="99"/>
      <c r="G82" s="99"/>
      <c r="H82" s="99"/>
    </row>
    <row r="83" spans="1:8" ht="61.95" customHeight="1" x14ac:dyDescent="0.4">
      <c r="A83" s="46"/>
      <c r="B83" s="154" t="s">
        <v>685</v>
      </c>
      <c r="C83" s="154"/>
      <c r="D83" s="154"/>
      <c r="E83" s="154"/>
      <c r="F83" s="154"/>
      <c r="G83" s="154"/>
      <c r="H83" s="154"/>
    </row>
    <row r="84" spans="1:8" ht="17.399999999999999" hidden="1" customHeight="1" x14ac:dyDescent="0.4">
      <c r="A84" s="46"/>
      <c r="B84" s="154"/>
      <c r="C84" s="154"/>
      <c r="D84" s="154"/>
      <c r="E84" s="154"/>
      <c r="F84" s="154"/>
      <c r="G84" s="154"/>
      <c r="H84" s="154"/>
    </row>
    <row r="85" spans="1:8" x14ac:dyDescent="0.4">
      <c r="A85" s="46"/>
      <c r="B85" s="37"/>
      <c r="C85" s="37"/>
      <c r="D85" s="37"/>
      <c r="E85" s="37"/>
      <c r="F85" s="37"/>
      <c r="G85" s="37"/>
      <c r="H85" s="37"/>
    </row>
    <row r="86" spans="1:8" x14ac:dyDescent="0.4">
      <c r="A86" s="46"/>
      <c r="B86" s="37"/>
      <c r="C86" s="37"/>
      <c r="D86" s="37"/>
      <c r="E86" s="37"/>
      <c r="F86" s="37"/>
      <c r="G86" s="37"/>
      <c r="H86" s="37"/>
    </row>
  </sheetData>
  <mergeCells count="43">
    <mergeCell ref="B75:H76"/>
    <mergeCell ref="B78:H78"/>
    <mergeCell ref="B79:H80"/>
    <mergeCell ref="B82:H82"/>
    <mergeCell ref="B83:H84"/>
    <mergeCell ref="B74:H74"/>
    <mergeCell ref="B51:H52"/>
    <mergeCell ref="B54:H54"/>
    <mergeCell ref="B55:H56"/>
    <mergeCell ref="B58:H58"/>
    <mergeCell ref="B59:H60"/>
    <mergeCell ref="B62:H62"/>
    <mergeCell ref="B63:H64"/>
    <mergeCell ref="B66:H66"/>
    <mergeCell ref="B67:H68"/>
    <mergeCell ref="B70:H70"/>
    <mergeCell ref="B71:H72"/>
    <mergeCell ref="B50:H50"/>
    <mergeCell ref="B27:H28"/>
    <mergeCell ref="B30:H30"/>
    <mergeCell ref="B31:H32"/>
    <mergeCell ref="B34:H34"/>
    <mergeCell ref="B35:H36"/>
    <mergeCell ref="B38:H38"/>
    <mergeCell ref="B39:H40"/>
    <mergeCell ref="B42:H42"/>
    <mergeCell ref="B43:H44"/>
    <mergeCell ref="B46:H46"/>
    <mergeCell ref="B47:H48"/>
    <mergeCell ref="B26:H26"/>
    <mergeCell ref="A1:H1"/>
    <mergeCell ref="B3:H4"/>
    <mergeCell ref="B6:H8"/>
    <mergeCell ref="B10:H10"/>
    <mergeCell ref="B11:H12"/>
    <mergeCell ref="B14:H14"/>
    <mergeCell ref="B15:H16"/>
    <mergeCell ref="B18:H18"/>
    <mergeCell ref="B19:H20"/>
    <mergeCell ref="B22:H22"/>
    <mergeCell ref="B23:H24"/>
    <mergeCell ref="B5:H5"/>
    <mergeCell ref="B9:H9"/>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7F055-8237-4558-9280-17833970E978}">
  <sheetPr codeName="Sheet25"/>
  <dimension ref="A1:G25"/>
  <sheetViews>
    <sheetView workbookViewId="0"/>
  </sheetViews>
  <sheetFormatPr defaultRowHeight="17.399999999999999" x14ac:dyDescent="0.4"/>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x14ac:dyDescent="0.4">
      <c r="A1" s="61"/>
      <c r="B1" s="46"/>
      <c r="C1" s="46"/>
      <c r="D1" s="46"/>
      <c r="E1" s="46"/>
      <c r="F1" s="46"/>
      <c r="G1" s="46"/>
    </row>
    <row r="2" spans="1:7" x14ac:dyDescent="0.4">
      <c r="A2" s="46"/>
      <c r="B2" s="46"/>
      <c r="C2" s="46"/>
      <c r="D2" s="46"/>
      <c r="E2" s="46"/>
      <c r="F2" s="46"/>
      <c r="G2" s="46"/>
    </row>
    <row r="3" spans="1:7" x14ac:dyDescent="0.4">
      <c r="A3" s="46"/>
      <c r="B3" s="150" t="s">
        <v>322</v>
      </c>
      <c r="C3" s="138"/>
      <c r="D3" s="138"/>
      <c r="E3" s="138"/>
      <c r="F3" s="138"/>
      <c r="G3" s="138"/>
    </row>
    <row r="4" spans="1:7" x14ac:dyDescent="0.4">
      <c r="A4" s="46"/>
      <c r="B4" s="138" t="s">
        <v>323</v>
      </c>
      <c r="C4" s="138"/>
      <c r="D4" s="138"/>
      <c r="E4" s="138"/>
      <c r="F4" s="138"/>
      <c r="G4" s="138"/>
    </row>
    <row r="5" spans="1:7" x14ac:dyDescent="0.4">
      <c r="A5" s="46"/>
      <c r="B5" s="31" t="s">
        <v>86</v>
      </c>
      <c r="C5" s="31" t="str">
        <f>IF(기초자료입력!C4&lt;&gt;"",기초자료입력!C4,"")</f>
        <v>전주고등학교</v>
      </c>
      <c r="D5" s="31" t="s">
        <v>87</v>
      </c>
      <c r="E5" s="31">
        <f>IF(기초자료입력!C5&lt;&gt;"",기초자료입력!C5,"")</f>
        <v>2026</v>
      </c>
      <c r="F5" s="31" t="s">
        <v>324</v>
      </c>
      <c r="G5" s="31" t="str">
        <f>IF(COUNTA(기초자료입력!B72:B81)&gt;0,기초자료입력!D82,"")</f>
        <v/>
      </c>
    </row>
    <row r="6" spans="1:7" x14ac:dyDescent="0.4">
      <c r="A6" s="46"/>
      <c r="B6" s="98" t="str">
        <f>IF(기초자료입력!C22&lt;&gt;"",기초자료입력!C22,"제안서 평가항목 및 배점기준")</f>
        <v>전주고 교복구매건</v>
      </c>
      <c r="C6" s="99"/>
      <c r="D6" s="99"/>
      <c r="E6" s="99"/>
      <c r="F6" s="99"/>
      <c r="G6" s="99"/>
    </row>
    <row r="7" spans="1:7" ht="30" customHeight="1" x14ac:dyDescent="0.4">
      <c r="A7" s="46"/>
      <c r="B7" s="120" t="s">
        <v>325</v>
      </c>
      <c r="C7" s="120"/>
      <c r="D7" s="120"/>
      <c r="E7" s="120"/>
      <c r="F7" s="120"/>
      <c r="G7" s="120"/>
    </row>
    <row r="8" spans="1:7" x14ac:dyDescent="0.4">
      <c r="A8" s="46"/>
      <c r="B8" s="37"/>
      <c r="C8" s="37"/>
      <c r="D8" s="37"/>
      <c r="E8" s="37"/>
      <c r="F8" s="37"/>
      <c r="G8" s="37"/>
    </row>
    <row r="9" spans="1:7" x14ac:dyDescent="0.4">
      <c r="A9" s="46"/>
      <c r="B9" s="24" t="s">
        <v>326</v>
      </c>
      <c r="C9" s="24" t="s">
        <v>75</v>
      </c>
      <c r="D9" s="24" t="s">
        <v>327</v>
      </c>
      <c r="E9" s="24" t="s">
        <v>76</v>
      </c>
      <c r="F9" s="24" t="s">
        <v>328</v>
      </c>
      <c r="G9" s="24" t="s">
        <v>317</v>
      </c>
    </row>
    <row r="10" spans="1:7" ht="24" customHeight="1" x14ac:dyDescent="0.4">
      <c r="A10" s="46"/>
      <c r="B10" s="31" t="str">
        <f>IF(기초자료입력!B72&lt;&gt;"","평가","")</f>
        <v/>
      </c>
      <c r="C10" s="25" t="str">
        <f>IF(기초자료입력!B72&lt;&gt;"",기초자료입력!B72,"")</f>
        <v/>
      </c>
      <c r="D10" s="31" t="s">
        <v>329</v>
      </c>
      <c r="E10" s="5" t="str">
        <f>IF(기초자료입력!C72&lt;&gt;"",기초자료입력!C72,"")</f>
        <v/>
      </c>
      <c r="F10" s="5" t="str">
        <f>IF(기초자료입력!D72&lt;&gt;"",기초자료입력!D72,"")</f>
        <v/>
      </c>
      <c r="G10" s="31" t="str">
        <f>IF(AND(기초자료입력!B72&lt;&gt;"",기초자료입력!D72&lt;=기초자료입력!C72),"정상","")</f>
        <v/>
      </c>
    </row>
    <row r="11" spans="1:7" ht="24" customHeight="1" x14ac:dyDescent="0.4">
      <c r="A11" s="46"/>
      <c r="B11" s="31" t="str">
        <f>IF(기초자료입력!B73&lt;&gt;"","평가","")</f>
        <v/>
      </c>
      <c r="C11" s="25" t="str">
        <f>IF(기초자료입력!B73&lt;&gt;"",기초자료입력!B73,"")</f>
        <v/>
      </c>
      <c r="D11" s="31" t="s">
        <v>329</v>
      </c>
      <c r="E11" s="5" t="str">
        <f>IF(기초자료입력!C73&lt;&gt;"",기초자료입력!C73,"")</f>
        <v/>
      </c>
      <c r="F11" s="5" t="str">
        <f>IF(기초자료입력!D73&lt;&gt;"",기초자료입력!D73,"")</f>
        <v/>
      </c>
      <c r="G11" s="31" t="str">
        <f>IF(AND(기초자료입력!B73&lt;&gt;"",기초자료입력!D73&lt;=기초자료입력!C73),"정상","")</f>
        <v/>
      </c>
    </row>
    <row r="12" spans="1:7" ht="24" customHeight="1" x14ac:dyDescent="0.4">
      <c r="A12" s="46"/>
      <c r="B12" s="31" t="str">
        <f>IF(기초자료입력!B74&lt;&gt;"","평가","")</f>
        <v/>
      </c>
      <c r="C12" s="25" t="str">
        <f>IF(기초자료입력!B74&lt;&gt;"",기초자료입력!B74,"")</f>
        <v/>
      </c>
      <c r="D12" s="31" t="s">
        <v>329</v>
      </c>
      <c r="E12" s="5" t="str">
        <f>IF(기초자료입력!C74&lt;&gt;"",기초자료입력!C74,"")</f>
        <v/>
      </c>
      <c r="F12" s="5" t="str">
        <f>IF(기초자료입력!D74&lt;&gt;"",기초자료입력!D74,"")</f>
        <v/>
      </c>
      <c r="G12" s="31" t="str">
        <f>IF(AND(기초자료입력!B74&lt;&gt;"",기초자료입력!D74&lt;=기초자료입력!C74),"정상","")</f>
        <v/>
      </c>
    </row>
    <row r="13" spans="1:7" ht="24" customHeight="1" x14ac:dyDescent="0.4">
      <c r="A13" s="46"/>
      <c r="B13" s="31" t="str">
        <f>IF(기초자료입력!B75&lt;&gt;"","평가","")</f>
        <v/>
      </c>
      <c r="C13" s="25" t="str">
        <f>IF(기초자료입력!B75&lt;&gt;"",기초자료입력!B75,"")</f>
        <v/>
      </c>
      <c r="D13" s="31" t="s">
        <v>329</v>
      </c>
      <c r="E13" s="5" t="str">
        <f>IF(기초자료입력!C75&lt;&gt;"",기초자료입력!C75,"")</f>
        <v/>
      </c>
      <c r="F13" s="5" t="str">
        <f>IF(기초자료입력!D75&lt;&gt;"",기초자료입력!D75,"")</f>
        <v/>
      </c>
      <c r="G13" s="31" t="str">
        <f>IF(AND(기초자료입력!B75&lt;&gt;"",기초자료입력!D75&lt;=기초자료입력!C75),"정상","")</f>
        <v/>
      </c>
    </row>
    <row r="14" spans="1:7" ht="24" customHeight="1" x14ac:dyDescent="0.4">
      <c r="A14" s="46"/>
      <c r="B14" s="31" t="str">
        <f>IF(기초자료입력!B76&lt;&gt;"","평가","")</f>
        <v/>
      </c>
      <c r="C14" s="25" t="str">
        <f>IF(기초자료입력!B76&lt;&gt;"",기초자료입력!B76,"")</f>
        <v/>
      </c>
      <c r="D14" s="31" t="s">
        <v>329</v>
      </c>
      <c r="E14" s="5" t="str">
        <f>IF(기초자료입력!C76&lt;&gt;"",기초자료입력!C76,"")</f>
        <v/>
      </c>
      <c r="F14" s="5" t="str">
        <f>IF(기초자료입력!D76&lt;&gt;"",기초자료입력!D76,"")</f>
        <v/>
      </c>
      <c r="G14" s="31" t="str">
        <f>IF(AND(기초자료입력!B76&lt;&gt;"",기초자료입력!D76&lt;=기초자료입력!C76),"정상","")</f>
        <v/>
      </c>
    </row>
    <row r="15" spans="1:7" ht="24" customHeight="1" x14ac:dyDescent="0.4">
      <c r="A15" s="46"/>
      <c r="B15" s="31" t="str">
        <f>IF(기초자료입력!B77&lt;&gt;"","평가","")</f>
        <v/>
      </c>
      <c r="C15" s="25" t="str">
        <f>IF(기초자료입력!B77&lt;&gt;"",기초자료입력!B77,"")</f>
        <v/>
      </c>
      <c r="D15" s="31" t="s">
        <v>329</v>
      </c>
      <c r="E15" s="5" t="str">
        <f>IF(기초자료입력!C77&lt;&gt;"",기초자료입력!C77,"")</f>
        <v/>
      </c>
      <c r="F15" s="5" t="str">
        <f>IF(기초자료입력!D77&lt;&gt;"",기초자료입력!D77,"")</f>
        <v/>
      </c>
      <c r="G15" s="31" t="str">
        <f>IF(AND(기초자료입력!B77&lt;&gt;"",기초자료입력!D77&lt;=기초자료입력!C77),"정상","")</f>
        <v/>
      </c>
    </row>
    <row r="16" spans="1:7" ht="24" customHeight="1" x14ac:dyDescent="0.4">
      <c r="A16" s="46"/>
      <c r="B16" s="31" t="str">
        <f>IF(기초자료입력!B78&lt;&gt;"","평가","")</f>
        <v/>
      </c>
      <c r="C16" s="25" t="str">
        <f>IF(기초자료입력!B78&lt;&gt;"",기초자료입력!B78,"")</f>
        <v/>
      </c>
      <c r="D16" s="31" t="s">
        <v>329</v>
      </c>
      <c r="E16" s="5" t="str">
        <f>IF(기초자료입력!C78&lt;&gt;"",기초자료입력!C78,"")</f>
        <v/>
      </c>
      <c r="F16" s="5" t="str">
        <f>IF(기초자료입력!D78&lt;&gt;"",기초자료입력!D78,"")</f>
        <v/>
      </c>
      <c r="G16" s="31" t="str">
        <f>IF(AND(기초자료입력!B78&lt;&gt;"",기초자료입력!D78&lt;=기초자료입력!C78),"정상","")</f>
        <v/>
      </c>
    </row>
    <row r="17" spans="1:7" ht="24" customHeight="1" x14ac:dyDescent="0.4">
      <c r="A17" s="46"/>
      <c r="B17" s="31" t="str">
        <f>IF(기초자료입력!B79&lt;&gt;"","평가","")</f>
        <v/>
      </c>
      <c r="C17" s="25" t="str">
        <f>IF(기초자료입력!B79&lt;&gt;"",기초자료입력!B79,"")</f>
        <v/>
      </c>
      <c r="D17" s="31" t="s">
        <v>329</v>
      </c>
      <c r="E17" s="5" t="str">
        <f>IF(기초자료입력!C79&lt;&gt;"",기초자료입력!C79,"")</f>
        <v/>
      </c>
      <c r="F17" s="5" t="str">
        <f>IF(기초자료입력!D79&lt;&gt;"",기초자료입력!D79,"")</f>
        <v/>
      </c>
      <c r="G17" s="31" t="str">
        <f>IF(AND(기초자료입력!B79&lt;&gt;"",기초자료입력!D79&lt;=기초자료입력!C79),"정상","")</f>
        <v/>
      </c>
    </row>
    <row r="18" spans="1:7" ht="24" customHeight="1" x14ac:dyDescent="0.4">
      <c r="A18" s="46"/>
      <c r="B18" s="31" t="str">
        <f>IF(기초자료입력!B80&lt;&gt;"","평가","")</f>
        <v/>
      </c>
      <c r="C18" s="25" t="str">
        <f>IF(기초자료입력!B80&lt;&gt;"",기초자료입력!B80,"")</f>
        <v/>
      </c>
      <c r="D18" s="31" t="s">
        <v>329</v>
      </c>
      <c r="E18" s="5" t="str">
        <f>IF(기초자료입력!C80&lt;&gt;"",기초자료입력!C80,"")</f>
        <v/>
      </c>
      <c r="F18" s="5" t="str">
        <f>IF(기초자료입력!D80&lt;&gt;"",기초자료입력!D80,"")</f>
        <v/>
      </c>
      <c r="G18" s="31" t="str">
        <f>IF(AND(기초자료입력!B80&lt;&gt;"",기초자료입력!D80&lt;=기초자료입력!C80),"정상","")</f>
        <v/>
      </c>
    </row>
    <row r="19" spans="1:7" ht="24" customHeight="1" x14ac:dyDescent="0.4">
      <c r="A19" s="46"/>
      <c r="B19" s="31" t="str">
        <f>IF(기초자료입력!B81&lt;&gt;"","평가","")</f>
        <v/>
      </c>
      <c r="C19" s="25" t="str">
        <f>IF(기초자료입력!B81&lt;&gt;"",기초자료입력!B81,"")</f>
        <v/>
      </c>
      <c r="D19" s="31" t="s">
        <v>329</v>
      </c>
      <c r="E19" s="5" t="str">
        <f>IF(기초자료입력!C81&lt;&gt;"",기초자료입력!C81,"")</f>
        <v/>
      </c>
      <c r="F19" s="5" t="str">
        <f>IF(기초자료입력!D81&lt;&gt;"",기초자료입력!D81,"")</f>
        <v/>
      </c>
      <c r="G19" s="31" t="str">
        <f>IF(AND(기초자료입력!B81&lt;&gt;"",기초자료입력!D81&lt;=기초자료입력!C81),"정상","")</f>
        <v/>
      </c>
    </row>
    <row r="20" spans="1:7" x14ac:dyDescent="0.4">
      <c r="A20" s="46"/>
      <c r="B20" s="100" t="s">
        <v>330</v>
      </c>
      <c r="C20" s="92"/>
      <c r="D20" s="92"/>
      <c r="E20" s="6">
        <f>SUM(E10:E19)</f>
        <v>0</v>
      </c>
      <c r="F20" s="6">
        <f>기초자료입력!D82</f>
        <v>0</v>
      </c>
      <c r="G20" s="24"/>
    </row>
    <row r="21" spans="1:7" x14ac:dyDescent="0.4">
      <c r="A21" s="46"/>
      <c r="B21" s="37"/>
      <c r="C21" s="37"/>
      <c r="D21" s="37"/>
      <c r="E21" s="37"/>
      <c r="F21" s="37"/>
      <c r="G21" s="37"/>
    </row>
    <row r="22" spans="1:7" x14ac:dyDescent="0.4">
      <c r="A22" s="46"/>
      <c r="B22" s="156" t="s">
        <v>331</v>
      </c>
      <c r="C22" s="120"/>
      <c r="D22" s="120"/>
      <c r="E22" s="120"/>
      <c r="F22" s="120"/>
      <c r="G22" s="120"/>
    </row>
    <row r="23" spans="1:7" ht="30" customHeight="1" x14ac:dyDescent="0.4">
      <c r="A23" s="46"/>
      <c r="B23" s="120" t="s">
        <v>332</v>
      </c>
      <c r="C23" s="120"/>
      <c r="D23" s="120"/>
      <c r="E23" s="120"/>
      <c r="F23" s="120"/>
      <c r="G23" s="120"/>
    </row>
    <row r="24" spans="1:7" ht="30" customHeight="1" x14ac:dyDescent="0.4">
      <c r="A24" s="46"/>
      <c r="B24" s="120" t="s">
        <v>333</v>
      </c>
      <c r="C24" s="120"/>
      <c r="D24" s="120"/>
      <c r="E24" s="120"/>
      <c r="F24" s="120"/>
      <c r="G24" s="120"/>
    </row>
    <row r="25" spans="1:7" ht="30" customHeight="1" x14ac:dyDescent="0.4">
      <c r="A25" s="46"/>
      <c r="B25" s="120" t="s">
        <v>334</v>
      </c>
      <c r="C25" s="120"/>
      <c r="D25" s="120"/>
      <c r="E25" s="120"/>
      <c r="F25" s="120"/>
      <c r="G25" s="120"/>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5DF7C-6FF3-40BA-B8FB-BE90019EE814}">
  <sheetPr codeName="Sheet26"/>
  <dimension ref="A1:I26"/>
  <sheetViews>
    <sheetView workbookViewId="0"/>
  </sheetViews>
  <sheetFormatPr defaultRowHeight="17.399999999999999" x14ac:dyDescent="0.4"/>
  <cols>
    <col min="1" max="1" width="3.19921875" customWidth="1"/>
    <col min="2" max="2" width="7.69921875" customWidth="1"/>
    <col min="3" max="3" width="20.69921875" customWidth="1"/>
    <col min="4" max="4" width="23.69921875" customWidth="1"/>
    <col min="5" max="5" width="6.69921875" customWidth="1"/>
    <col min="6" max="6" width="11.5" customWidth="1"/>
    <col min="7" max="7" width="6.69921875" customWidth="1"/>
  </cols>
  <sheetData>
    <row r="1" spans="1:9" x14ac:dyDescent="0.4">
      <c r="A1" s="61"/>
      <c r="B1" s="46"/>
      <c r="C1" s="46"/>
      <c r="D1" s="46"/>
      <c r="E1" s="46"/>
      <c r="F1" s="46"/>
      <c r="G1" s="46"/>
      <c r="H1" s="46"/>
      <c r="I1" s="46"/>
    </row>
    <row r="2" spans="1:9" x14ac:dyDescent="0.4">
      <c r="A2" s="46"/>
      <c r="B2" s="46"/>
      <c r="C2" s="46"/>
      <c r="D2" s="46"/>
      <c r="E2" s="46"/>
      <c r="F2" s="46"/>
      <c r="G2" s="46"/>
      <c r="H2" s="46"/>
      <c r="I2" s="67" t="s">
        <v>335</v>
      </c>
    </row>
    <row r="3" spans="1:9" x14ac:dyDescent="0.4">
      <c r="A3" s="46"/>
      <c r="B3" s="150" t="s">
        <v>336</v>
      </c>
      <c r="C3" s="138"/>
      <c r="D3" s="138"/>
      <c r="E3" s="138"/>
      <c r="F3" s="138"/>
      <c r="G3" s="138"/>
      <c r="H3" s="46"/>
      <c r="I3" s="46">
        <v>1</v>
      </c>
    </row>
    <row r="4" spans="1:9" x14ac:dyDescent="0.4">
      <c r="A4" s="46"/>
      <c r="B4" s="150" t="s">
        <v>337</v>
      </c>
      <c r="C4" s="138"/>
      <c r="D4" s="138"/>
      <c r="E4" s="138"/>
      <c r="F4" s="138"/>
      <c r="G4" s="138"/>
      <c r="H4" s="46"/>
      <c r="I4" s="46"/>
    </row>
    <row r="5" spans="1:9" x14ac:dyDescent="0.4">
      <c r="A5" s="46"/>
      <c r="B5" s="31" t="s">
        <v>86</v>
      </c>
      <c r="C5" s="31" t="str">
        <f>IF(기초자료입력!C4&lt;&gt;"",기초자료입력!C4,"")</f>
        <v>전주고등학교</v>
      </c>
      <c r="D5" s="31" t="s">
        <v>87</v>
      </c>
      <c r="E5" s="31">
        <f>IF(기초자료입력!C5&lt;&gt;"",기초자료입력!C5,"")</f>
        <v>2026</v>
      </c>
      <c r="F5" s="31" t="s">
        <v>338</v>
      </c>
      <c r="G5" s="31" t="str">
        <f>IFERROR(INDEX(기초자료입력!$B$44:$B$53,I3),"")</f>
        <v>스마트</v>
      </c>
      <c r="H5" s="46"/>
      <c r="I5" s="46"/>
    </row>
    <row r="6" spans="1:9" ht="24" customHeight="1" x14ac:dyDescent="0.4">
      <c r="A6" s="46"/>
      <c r="B6" s="120" t="s">
        <v>339</v>
      </c>
      <c r="C6" s="120"/>
      <c r="D6" s="120"/>
      <c r="E6" s="120"/>
      <c r="F6" s="120"/>
      <c r="G6" s="120"/>
      <c r="H6" s="46"/>
      <c r="I6" s="46"/>
    </row>
    <row r="7" spans="1:9" x14ac:dyDescent="0.4">
      <c r="A7" s="46"/>
      <c r="B7" s="37"/>
      <c r="C7" s="37"/>
      <c r="D7" s="37"/>
      <c r="E7" s="37"/>
      <c r="F7" s="37"/>
      <c r="G7" s="37"/>
      <c r="H7" s="46"/>
      <c r="I7" s="46"/>
    </row>
    <row r="8" spans="1:9" x14ac:dyDescent="0.4">
      <c r="A8" s="46"/>
      <c r="B8" s="24" t="s">
        <v>326</v>
      </c>
      <c r="C8" s="24" t="s">
        <v>75</v>
      </c>
      <c r="D8" s="24" t="s">
        <v>327</v>
      </c>
      <c r="E8" s="24" t="s">
        <v>76</v>
      </c>
      <c r="F8" s="24" t="s">
        <v>328</v>
      </c>
      <c r="G8" s="41"/>
      <c r="H8" s="46"/>
      <c r="I8" s="46"/>
    </row>
    <row r="9" spans="1:9" ht="22.05" customHeight="1" x14ac:dyDescent="0.4">
      <c r="A9" s="46"/>
      <c r="B9" s="122" t="s">
        <v>340</v>
      </c>
      <c r="C9" s="91" t="s">
        <v>341</v>
      </c>
      <c r="D9" s="25" t="s">
        <v>342</v>
      </c>
      <c r="E9" s="31">
        <v>10</v>
      </c>
      <c r="F9" s="97">
        <f>IFERROR(INDEX(기초자료입력!$C$44:$C$53,I3),"")</f>
        <v>3</v>
      </c>
      <c r="G9" s="41"/>
      <c r="H9" s="46"/>
      <c r="I9" s="46"/>
    </row>
    <row r="10" spans="1:9" ht="22.05" customHeight="1" x14ac:dyDescent="0.4">
      <c r="A10" s="46"/>
      <c r="B10" s="122"/>
      <c r="C10" s="91"/>
      <c r="D10" s="25" t="s">
        <v>343</v>
      </c>
      <c r="E10" s="31">
        <v>8</v>
      </c>
      <c r="F10" s="97"/>
      <c r="G10" s="41"/>
      <c r="H10" s="46"/>
      <c r="I10" s="46"/>
    </row>
    <row r="11" spans="1:9" ht="22.05" customHeight="1" x14ac:dyDescent="0.4">
      <c r="A11" s="46"/>
      <c r="B11" s="122"/>
      <c r="C11" s="91"/>
      <c r="D11" s="25" t="s">
        <v>344</v>
      </c>
      <c r="E11" s="31">
        <v>6</v>
      </c>
      <c r="F11" s="97"/>
      <c r="G11" s="41"/>
      <c r="H11" s="46"/>
      <c r="I11" s="46"/>
    </row>
    <row r="12" spans="1:9" ht="22.05" customHeight="1" x14ac:dyDescent="0.4">
      <c r="A12" s="46"/>
      <c r="B12" s="122"/>
      <c r="C12" s="91"/>
      <c r="D12" s="25" t="s">
        <v>345</v>
      </c>
      <c r="E12" s="31">
        <v>4</v>
      </c>
      <c r="F12" s="97"/>
      <c r="G12" s="41"/>
      <c r="H12" s="46"/>
      <c r="I12" s="46"/>
    </row>
    <row r="13" spans="1:9" ht="22.05" customHeight="1" x14ac:dyDescent="0.4">
      <c r="A13" s="46"/>
      <c r="B13" s="122"/>
      <c r="C13" s="91" t="s">
        <v>346</v>
      </c>
      <c r="D13" s="25" t="s">
        <v>347</v>
      </c>
      <c r="E13" s="31">
        <v>10</v>
      </c>
      <c r="F13" s="97">
        <f>IFERROR(INDEX(기초자료입력!$D$44:$D$53,I3),"")</f>
        <v>3</v>
      </c>
      <c r="G13" s="41"/>
      <c r="H13" s="46"/>
      <c r="I13" s="46"/>
    </row>
    <row r="14" spans="1:9" ht="22.05" customHeight="1" x14ac:dyDescent="0.4">
      <c r="A14" s="46"/>
      <c r="B14" s="122"/>
      <c r="C14" s="91"/>
      <c r="D14" s="25" t="s">
        <v>348</v>
      </c>
      <c r="E14" s="31">
        <v>8</v>
      </c>
      <c r="F14" s="97"/>
      <c r="G14" s="41"/>
      <c r="H14" s="46"/>
      <c r="I14" s="46"/>
    </row>
    <row r="15" spans="1:9" ht="22.05" customHeight="1" x14ac:dyDescent="0.4">
      <c r="A15" s="46"/>
      <c r="B15" s="122"/>
      <c r="C15" s="91"/>
      <c r="D15" s="25" t="s">
        <v>349</v>
      </c>
      <c r="E15" s="31">
        <v>5</v>
      </c>
      <c r="F15" s="97"/>
      <c r="G15" s="41"/>
      <c r="H15" s="46"/>
      <c r="I15" s="46"/>
    </row>
    <row r="16" spans="1:9" ht="22.05" customHeight="1" x14ac:dyDescent="0.4">
      <c r="A16" s="46"/>
      <c r="B16" s="122"/>
      <c r="C16" s="91" t="s">
        <v>350</v>
      </c>
      <c r="D16" s="25" t="s">
        <v>351</v>
      </c>
      <c r="E16" s="31">
        <v>15</v>
      </c>
      <c r="F16" s="97">
        <f>IFERROR(INDEX(기초자료입력!$E$44:$E$53,I3),"")</f>
        <v>3</v>
      </c>
      <c r="G16" s="41"/>
      <c r="H16" s="46"/>
      <c r="I16" s="46"/>
    </row>
    <row r="17" spans="1:9" ht="22.05" customHeight="1" x14ac:dyDescent="0.4">
      <c r="A17" s="46"/>
      <c r="B17" s="122"/>
      <c r="C17" s="91"/>
      <c r="D17" s="25" t="s">
        <v>352</v>
      </c>
      <c r="E17" s="31">
        <v>12</v>
      </c>
      <c r="F17" s="97"/>
      <c r="G17" s="41"/>
      <c r="H17" s="46"/>
      <c r="I17" s="46"/>
    </row>
    <row r="18" spans="1:9" ht="22.05" customHeight="1" x14ac:dyDescent="0.4">
      <c r="A18" s="46"/>
      <c r="B18" s="122"/>
      <c r="C18" s="91"/>
      <c r="D18" s="25" t="s">
        <v>353</v>
      </c>
      <c r="E18" s="31">
        <v>9</v>
      </c>
      <c r="F18" s="97"/>
      <c r="G18" s="41"/>
      <c r="H18" s="46"/>
      <c r="I18" s="46"/>
    </row>
    <row r="19" spans="1:9" ht="22.05" customHeight="1" x14ac:dyDescent="0.4">
      <c r="A19" s="46"/>
      <c r="B19" s="122"/>
      <c r="C19" s="91"/>
      <c r="D19" s="25" t="s">
        <v>354</v>
      </c>
      <c r="E19" s="31">
        <v>5</v>
      </c>
      <c r="F19" s="97"/>
      <c r="G19" s="41"/>
      <c r="H19" s="46"/>
      <c r="I19" s="46"/>
    </row>
    <row r="20" spans="1:9" ht="22.05" customHeight="1" x14ac:dyDescent="0.4">
      <c r="A20" s="46"/>
      <c r="B20" s="122"/>
      <c r="C20" s="91" t="s">
        <v>355</v>
      </c>
      <c r="D20" s="25" t="s">
        <v>356</v>
      </c>
      <c r="E20" s="31">
        <v>15</v>
      </c>
      <c r="F20" s="97">
        <f>IFERROR(INDEX(기초자료입력!$F$44:$F$53,I3),"")</f>
        <v>3</v>
      </c>
      <c r="G20" s="41"/>
      <c r="H20" s="46"/>
      <c r="I20" s="46"/>
    </row>
    <row r="21" spans="1:9" ht="22.05" customHeight="1" x14ac:dyDescent="0.4">
      <c r="A21" s="46"/>
      <c r="B21" s="122"/>
      <c r="C21" s="91"/>
      <c r="D21" s="25" t="s">
        <v>357</v>
      </c>
      <c r="E21" s="31">
        <v>0</v>
      </c>
      <c r="F21" s="97"/>
      <c r="G21" s="41"/>
      <c r="H21" s="46"/>
      <c r="I21" s="46"/>
    </row>
    <row r="22" spans="1:9" x14ac:dyDescent="0.4">
      <c r="A22" s="46"/>
      <c r="B22" s="100" t="s">
        <v>297</v>
      </c>
      <c r="C22" s="92"/>
      <c r="D22" s="92" t="s">
        <v>358</v>
      </c>
      <c r="E22" s="100"/>
      <c r="F22" s="24">
        <f>IF(OR(F9="",F13="",F16="",F20=""),"",F9+F13+F16+F20)</f>
        <v>12</v>
      </c>
      <c r="G22" s="41"/>
      <c r="H22" s="46"/>
      <c r="I22" s="46"/>
    </row>
    <row r="23" spans="1:9" x14ac:dyDescent="0.4">
      <c r="A23" s="46"/>
      <c r="B23" s="37"/>
      <c r="C23" s="37"/>
      <c r="D23" s="37"/>
      <c r="E23" s="37"/>
      <c r="F23" s="37"/>
      <c r="G23" s="37"/>
      <c r="H23" s="46"/>
      <c r="I23" s="46"/>
    </row>
    <row r="24" spans="1:9" ht="30" customHeight="1" x14ac:dyDescent="0.4">
      <c r="A24" s="46"/>
      <c r="B24" s="12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전주고등학교 교복 학교주관 교복 구매업체 선정을 위한 제시된 항목에 따라 객관적이고 공정하게 심사할 것을 약속합니다.</v>
      </c>
      <c r="C24" s="120"/>
      <c r="D24" s="120"/>
      <c r="E24" s="120"/>
      <c r="F24" s="120"/>
      <c r="G24" s="120"/>
      <c r="H24" s="46"/>
      <c r="I24" s="46"/>
    </row>
    <row r="25" spans="1:9" x14ac:dyDescent="0.4">
      <c r="A25" s="46"/>
      <c r="B25" s="138" t="str">
        <f>IF(기초자료입력!$C$5="","20○○년    월    일","20"&amp;RIGHT(기초자료입력!$C$5,2)&amp;"년    월    일")</f>
        <v>2026년    월    일</v>
      </c>
      <c r="C25" s="138"/>
      <c r="D25" s="138"/>
      <c r="E25" s="138"/>
      <c r="F25" s="138"/>
      <c r="G25" s="138"/>
      <c r="H25" s="46"/>
      <c r="I25" s="46"/>
    </row>
    <row r="26" spans="1:9" x14ac:dyDescent="0.4">
      <c r="A26" s="46"/>
      <c r="B26" s="138" t="s">
        <v>359</v>
      </c>
      <c r="C26" s="138"/>
      <c r="D26" s="138"/>
      <c r="E26" s="138"/>
      <c r="F26" s="138"/>
      <c r="G26" s="138"/>
      <c r="H26" s="46"/>
      <c r="I26" s="46"/>
    </row>
  </sheetData>
  <mergeCells count="17">
    <mergeCell ref="B26:G26"/>
    <mergeCell ref="C20:C21"/>
    <mergeCell ref="F20:F21"/>
    <mergeCell ref="B22:C22"/>
    <mergeCell ref="D22:E22"/>
    <mergeCell ref="B24:G24"/>
    <mergeCell ref="B25:G25"/>
    <mergeCell ref="B3:G3"/>
    <mergeCell ref="B4:G4"/>
    <mergeCell ref="B6:G6"/>
    <mergeCell ref="B9:B21"/>
    <mergeCell ref="C9:C12"/>
    <mergeCell ref="F9:F12"/>
    <mergeCell ref="C13:C15"/>
    <mergeCell ref="F13:F15"/>
    <mergeCell ref="C16:C19"/>
    <mergeCell ref="F16:F19"/>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CED0A-06F1-4AF8-9CB7-459DA0A91CCC}">
  <sheetPr codeName="Sheet27"/>
  <dimension ref="A1:I18"/>
  <sheetViews>
    <sheetView workbookViewId="0"/>
  </sheetViews>
  <sheetFormatPr defaultRowHeight="17.399999999999999" x14ac:dyDescent="0.4"/>
  <cols>
    <col min="1" max="1" width="3.19921875" customWidth="1"/>
    <col min="2" max="2" width="12.69921875" customWidth="1"/>
    <col min="3" max="3" width="14.69921875" customWidth="1"/>
    <col min="4" max="4" width="34.69921875" customWidth="1"/>
    <col min="5" max="6" width="8.69921875" customWidth="1"/>
  </cols>
  <sheetData>
    <row r="1" spans="1:9" x14ac:dyDescent="0.4">
      <c r="A1" s="61"/>
      <c r="B1" s="46"/>
      <c r="C1" s="46"/>
      <c r="D1" s="46"/>
      <c r="E1" s="46"/>
      <c r="F1" s="46"/>
      <c r="G1" s="46"/>
      <c r="H1" s="46"/>
      <c r="I1" s="46"/>
    </row>
    <row r="2" spans="1:9" x14ac:dyDescent="0.4">
      <c r="A2" s="46"/>
      <c r="B2" s="46"/>
      <c r="C2" s="46"/>
      <c r="D2" s="46"/>
      <c r="E2" s="46"/>
      <c r="F2" s="46"/>
      <c r="G2" s="46"/>
      <c r="H2" s="46"/>
      <c r="I2" s="67" t="s">
        <v>335</v>
      </c>
    </row>
    <row r="3" spans="1:9" x14ac:dyDescent="0.4">
      <c r="A3" s="46"/>
      <c r="B3" s="150" t="s">
        <v>360</v>
      </c>
      <c r="C3" s="138"/>
      <c r="D3" s="138"/>
      <c r="E3" s="138"/>
      <c r="F3" s="138"/>
      <c r="G3" s="46"/>
      <c r="H3" s="46"/>
      <c r="I3" s="46">
        <v>1</v>
      </c>
    </row>
    <row r="4" spans="1:9" x14ac:dyDescent="0.4">
      <c r="A4" s="46"/>
      <c r="B4" s="150" t="s">
        <v>361</v>
      </c>
      <c r="C4" s="138"/>
      <c r="D4" s="138"/>
      <c r="E4" s="138"/>
      <c r="F4" s="138"/>
      <c r="G4" s="46"/>
      <c r="H4" s="46"/>
      <c r="I4" s="46"/>
    </row>
    <row r="5" spans="1:9" x14ac:dyDescent="0.4">
      <c r="A5" s="46"/>
      <c r="B5" s="31" t="s">
        <v>86</v>
      </c>
      <c r="C5" s="31" t="str">
        <f>IF(기초자료입력!C4&lt;&gt;"",기초자료입력!C4,"")</f>
        <v>전주고등학교</v>
      </c>
      <c r="D5" s="31" t="s">
        <v>87</v>
      </c>
      <c r="E5" s="31">
        <f>IF(기초자료입력!C5&lt;&gt;"",기초자료입력!C5,"")</f>
        <v>2026</v>
      </c>
      <c r="F5" s="31" t="s">
        <v>362</v>
      </c>
      <c r="G5" s="46"/>
      <c r="H5" s="46"/>
      <c r="I5" s="46"/>
    </row>
    <row r="6" spans="1:9" x14ac:dyDescent="0.4">
      <c r="A6" s="46"/>
      <c r="B6" s="138" t="str">
        <f>IFERROR(INDEX(기초자료입력!$B$44:$B$53,I3),"")</f>
        <v>스마트</v>
      </c>
      <c r="C6" s="138"/>
      <c r="D6" s="138"/>
      <c r="E6" s="138"/>
      <c r="F6" s="138"/>
      <c r="G6" s="46"/>
      <c r="H6" s="46"/>
      <c r="I6" s="46"/>
    </row>
    <row r="7" spans="1:9" ht="24" customHeight="1" x14ac:dyDescent="0.4">
      <c r="A7" s="46"/>
      <c r="B7" s="120" t="s">
        <v>339</v>
      </c>
      <c r="C7" s="120"/>
      <c r="D7" s="120"/>
      <c r="E7" s="120"/>
      <c r="F7" s="120"/>
      <c r="G7" s="46"/>
      <c r="H7" s="46"/>
      <c r="I7" s="46"/>
    </row>
    <row r="8" spans="1:9" x14ac:dyDescent="0.4">
      <c r="A8" s="46"/>
      <c r="B8" s="24" t="s">
        <v>326</v>
      </c>
      <c r="C8" s="24" t="s">
        <v>75</v>
      </c>
      <c r="D8" s="24" t="s">
        <v>327</v>
      </c>
      <c r="E8" s="24" t="s">
        <v>76</v>
      </c>
      <c r="F8" s="24" t="s">
        <v>328</v>
      </c>
      <c r="G8" s="46"/>
      <c r="H8" s="46"/>
      <c r="I8" s="46"/>
    </row>
    <row r="9" spans="1:9" ht="45" customHeight="1" x14ac:dyDescent="0.4">
      <c r="A9" s="46"/>
      <c r="B9" s="122" t="s">
        <v>363</v>
      </c>
      <c r="C9" s="31" t="s">
        <v>364</v>
      </c>
      <c r="D9" s="25" t="s">
        <v>365</v>
      </c>
      <c r="E9" s="31">
        <v>15</v>
      </c>
      <c r="F9" s="31">
        <f>IFERROR(IF(INDEX(기초자료입력!$H$44:$H$53,I3)="탁월",15,IF(INDEX(기초자료입력!$H$44:$H$53,I3)="우수",12,IF(INDEX(기초자료입력!$H$44:$H$53,I3)="보통",9,IF(INDEX(기초자료입력!$H$44:$H$53,I3)="미흡",6,IF(INDEX(기초자료입력!$H$44:$H$53,I3)="불량",3,""))))),"")</f>
        <v>15</v>
      </c>
      <c r="G9" s="46"/>
      <c r="H9" s="46"/>
      <c r="I9" s="46"/>
    </row>
    <row r="10" spans="1:9" ht="45" customHeight="1" x14ac:dyDescent="0.4">
      <c r="A10" s="46"/>
      <c r="B10" s="122"/>
      <c r="C10" s="31" t="s">
        <v>366</v>
      </c>
      <c r="D10" s="25" t="s">
        <v>367</v>
      </c>
      <c r="E10" s="31">
        <v>10</v>
      </c>
      <c r="F10" s="31">
        <f>IFERROR(IF(INDEX(기초자료입력!$I$44:$I$53,I3)="탁월",10,IF(INDEX(기초자료입력!$I$44:$I$53,I3)="우수",8,IF(INDEX(기초자료입력!$I$44:$I$53,I3)="보통",6,IF(INDEX(기초자료입력!$I$44:$I$53,I3)="미흡",4,IF(INDEX(기초자료입력!$I$44:$I$53,I3)="불량",2,""))))),"")</f>
        <v>8</v>
      </c>
      <c r="G10" s="46"/>
      <c r="H10" s="46"/>
      <c r="I10" s="46"/>
    </row>
    <row r="11" spans="1:9" ht="45" customHeight="1" x14ac:dyDescent="0.4">
      <c r="A11" s="46"/>
      <c r="B11" s="122"/>
      <c r="C11" s="31" t="s">
        <v>368</v>
      </c>
      <c r="D11" s="25" t="s">
        <v>369</v>
      </c>
      <c r="E11" s="31">
        <v>15</v>
      </c>
      <c r="F11" s="31">
        <f>IFERROR(IF(INDEX(기초자료입력!$J$44:$J$53,I3)="탁월",15,IF(INDEX(기초자료입력!$J$44:$J$53,I3)="우수",12,IF(INDEX(기초자료입력!$J$44:$J$53,I3)="보통",9,IF(INDEX(기초자료입력!$J$44:$J$53,I3)="미흡",6,IF(INDEX(기초자료입력!$J$44:$J$53,I3)="불량",3,""))))),"")</f>
        <v>15</v>
      </c>
      <c r="G11" s="46"/>
      <c r="H11" s="46"/>
      <c r="I11" s="46"/>
    </row>
    <row r="12" spans="1:9" ht="45" customHeight="1" x14ac:dyDescent="0.4">
      <c r="A12" s="46"/>
      <c r="B12" s="122"/>
      <c r="C12" s="31" t="s">
        <v>370</v>
      </c>
      <c r="D12" s="25" t="s">
        <v>371</v>
      </c>
      <c r="E12" s="31">
        <v>10</v>
      </c>
      <c r="F12" s="31">
        <f>IFERROR(IF(INDEX(기초자료입력!$K$44:$K$53,I3)="탁월",10,IF(INDEX(기초자료입력!$K$44:$K$53,I3)="우수",8,IF(INDEX(기초자료입력!$K$44:$K$53,I3)="보통",6,IF(INDEX(기초자료입력!$K$44:$K$53,I3)="미흡",4,IF(INDEX(기초자료입력!$K$44:$K$53,I3)="불량",2,""))))),"")</f>
        <v>10</v>
      </c>
      <c r="G12" s="46"/>
      <c r="H12" s="46"/>
      <c r="I12" s="46"/>
    </row>
    <row r="13" spans="1:9" ht="45" customHeight="1" x14ac:dyDescent="0.4">
      <c r="A13" s="46"/>
      <c r="B13" s="122"/>
      <c r="C13" s="31" t="s">
        <v>372</v>
      </c>
      <c r="D13" s="25" t="s">
        <v>373</v>
      </c>
      <c r="E13" s="31" t="s">
        <v>374</v>
      </c>
      <c r="F13" s="31">
        <f>IFERROR(INDEX(기초자료입력!$L$44:$L$53,I3),"")</f>
        <v>1</v>
      </c>
      <c r="G13" s="46"/>
      <c r="H13" s="46"/>
      <c r="I13" s="46"/>
    </row>
    <row r="14" spans="1:9" x14ac:dyDescent="0.4">
      <c r="A14" s="46"/>
      <c r="B14" s="100" t="s">
        <v>297</v>
      </c>
      <c r="C14" s="100"/>
      <c r="D14" s="100" t="s">
        <v>358</v>
      </c>
      <c r="E14" s="100"/>
      <c r="F14" s="24">
        <f>IF(OR(F9="",F10="",F11="",F12="",F13=""),"",F9+F10+F11+F12+F13)</f>
        <v>49</v>
      </c>
      <c r="G14" s="46"/>
      <c r="H14" s="46"/>
      <c r="I14" s="46"/>
    </row>
    <row r="15" spans="1:9" x14ac:dyDescent="0.4">
      <c r="A15" s="46"/>
      <c r="B15" s="37"/>
      <c r="C15" s="37"/>
      <c r="D15" s="37"/>
      <c r="E15" s="37"/>
      <c r="F15" s="37"/>
      <c r="G15" s="46"/>
      <c r="H15" s="46"/>
      <c r="I15" s="46"/>
    </row>
    <row r="16" spans="1:9" ht="30" customHeight="1" x14ac:dyDescent="0.4">
      <c r="A16" s="46"/>
      <c r="B16" s="12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전주고등학교 교복 학교주관 교복 구매업체 선정을 위한 제시된 항목에 따라 객관적이고 공정하게 심사할 것을 약속합니다.</v>
      </c>
      <c r="C16" s="120"/>
      <c r="D16" s="120"/>
      <c r="E16" s="120"/>
      <c r="F16" s="120"/>
      <c r="G16" s="46"/>
      <c r="H16" s="46"/>
      <c r="I16" s="46"/>
    </row>
    <row r="17" spans="1:9" x14ac:dyDescent="0.4">
      <c r="A17" s="46"/>
      <c r="B17" s="138" t="str">
        <f>IF(기초자료입력!$C$5="","20○○년    월    일","20"&amp;RIGHT(기초자료입력!$C$5,2)&amp;"년    월    일")</f>
        <v>2026년    월    일</v>
      </c>
      <c r="C17" s="138"/>
      <c r="D17" s="138"/>
      <c r="E17" s="138"/>
      <c r="F17" s="138"/>
      <c r="G17" s="46"/>
      <c r="H17" s="46"/>
      <c r="I17" s="46"/>
    </row>
    <row r="18" spans="1:9" x14ac:dyDescent="0.4">
      <c r="A18" s="46"/>
      <c r="B18" s="138" t="s">
        <v>375</v>
      </c>
      <c r="C18" s="138"/>
      <c r="D18" s="138"/>
      <c r="E18" s="138"/>
      <c r="F18" s="138"/>
      <c r="G18" s="46"/>
      <c r="H18" s="46"/>
      <c r="I18" s="46"/>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4B382-8E25-4BDF-933A-A3D3533CE478}">
  <sheetPr codeName="Sheet28"/>
  <dimension ref="A1:G30"/>
  <sheetViews>
    <sheetView workbookViewId="0"/>
  </sheetViews>
  <sheetFormatPr defaultRowHeight="17.399999999999999" x14ac:dyDescent="0.4"/>
  <cols>
    <col min="1" max="1" width="3.19921875" customWidth="1"/>
    <col min="2" max="2" width="24.69921875" customWidth="1"/>
    <col min="3" max="4" width="10.69921875" customWidth="1"/>
    <col min="5" max="5" width="28.296875" customWidth="1"/>
  </cols>
  <sheetData>
    <row r="1" spans="1:7" x14ac:dyDescent="0.4">
      <c r="A1" s="61"/>
      <c r="B1" s="46"/>
      <c r="C1" s="46"/>
      <c r="D1" s="46"/>
      <c r="E1" s="46"/>
      <c r="F1" s="46"/>
      <c r="G1" s="46"/>
    </row>
    <row r="2" spans="1:7" x14ac:dyDescent="0.4">
      <c r="A2" s="46"/>
      <c r="B2" s="46"/>
      <c r="C2" s="46"/>
      <c r="D2" s="46"/>
      <c r="E2" s="46"/>
      <c r="F2" s="46"/>
      <c r="G2" s="67" t="s">
        <v>335</v>
      </c>
    </row>
    <row r="3" spans="1:7" x14ac:dyDescent="0.4">
      <c r="A3" s="46"/>
      <c r="B3" s="157" t="str">
        <f>IF(기초자료입력!C5&lt;&gt;"",기초자료입력!C5,"20○○")&amp;"년도 신입생 교복 제출서류 자기확인서"</f>
        <v>2026년도 신입생 교복 제출서류 자기확인서</v>
      </c>
      <c r="C3" s="158"/>
      <c r="D3" s="158"/>
      <c r="E3" s="158"/>
      <c r="F3" s="46"/>
      <c r="G3" s="46">
        <v>1</v>
      </c>
    </row>
    <row r="4" spans="1:7" x14ac:dyDescent="0.4">
      <c r="A4" s="46"/>
      <c r="B4" s="60"/>
      <c r="C4" s="60"/>
      <c r="D4" s="60"/>
      <c r="E4" s="60"/>
      <c r="F4" s="46"/>
      <c r="G4" s="46"/>
    </row>
    <row r="5" spans="1:7" ht="19.95" customHeight="1" x14ac:dyDescent="0.4">
      <c r="A5" s="46"/>
      <c r="B5" s="159" t="s">
        <v>376</v>
      </c>
      <c r="C5" s="159"/>
      <c r="D5" s="159"/>
      <c r="E5" s="159"/>
      <c r="F5" s="46"/>
      <c r="G5" s="46"/>
    </row>
    <row r="6" spans="1:7" x14ac:dyDescent="0.4">
      <c r="A6" s="46"/>
      <c r="B6" s="60"/>
      <c r="C6" s="60"/>
      <c r="D6" s="60"/>
      <c r="E6" s="60"/>
      <c r="F6" s="46"/>
      <c r="G6" s="46"/>
    </row>
    <row r="7" spans="1:7" ht="24" customHeight="1" x14ac:dyDescent="0.4">
      <c r="A7" s="46"/>
      <c r="B7" s="8" t="s">
        <v>52</v>
      </c>
      <c r="C7" s="8" t="s">
        <v>377</v>
      </c>
      <c r="D7" s="8" t="s">
        <v>378</v>
      </c>
      <c r="E7" s="8" t="s">
        <v>379</v>
      </c>
      <c r="F7" s="46"/>
      <c r="G7" s="46"/>
    </row>
    <row r="8" spans="1:7" ht="19.95" customHeight="1" x14ac:dyDescent="0.4">
      <c r="A8" s="46"/>
      <c r="B8" s="9" t="str">
        <f>IFERROR(IF(INDEX(기초자료입력!$B$44:$B$53,$G$3)=0,"",INDEX(기초자료입력!$B$44:$B$53,$G$3)),"")</f>
        <v>스마트</v>
      </c>
      <c r="C8" s="9" t="str">
        <f>IFERROR(IF(INDEX(기초자료입력!$S$44:$S$53,$G$3)="","",INDEX(기초자료입력!$S$44:$S$53,$G$3)),"")</f>
        <v>상상로</v>
      </c>
      <c r="D8" s="9" t="str">
        <f>IFERROR(IF(INDEX(기초자료입력!$X$44:$X$53,$G$3)="","",INDEX(기초자료입력!$X$44:$X$53,$G$3)),"")</f>
        <v/>
      </c>
      <c r="E8" s="9"/>
      <c r="F8" s="46"/>
      <c r="G8" s="46"/>
    </row>
    <row r="9" spans="1:7" x14ac:dyDescent="0.4">
      <c r="A9" s="46"/>
      <c r="B9" s="40"/>
      <c r="C9" s="10"/>
      <c r="D9" s="10"/>
      <c r="E9" s="40"/>
      <c r="F9" s="46"/>
      <c r="G9" s="46"/>
    </row>
    <row r="10" spans="1:7" ht="24" customHeight="1" x14ac:dyDescent="0.4">
      <c r="A10" s="46"/>
      <c r="B10" s="8" t="s">
        <v>380</v>
      </c>
      <c r="C10" s="8" t="s">
        <v>47</v>
      </c>
      <c r="D10" s="8" t="s">
        <v>381</v>
      </c>
      <c r="E10" s="8" t="s">
        <v>382</v>
      </c>
      <c r="F10" s="46"/>
      <c r="G10" s="46"/>
    </row>
    <row r="11" spans="1:7" ht="16.05" customHeight="1" x14ac:dyDescent="0.4">
      <c r="A11" s="46"/>
      <c r="B11" s="11" t="s">
        <v>383</v>
      </c>
      <c r="C11" s="12" t="s">
        <v>384</v>
      </c>
      <c r="D11" s="12"/>
      <c r="E11" s="11"/>
      <c r="F11" s="46"/>
      <c r="G11" s="46"/>
    </row>
    <row r="12" spans="1:7" ht="16.05" customHeight="1" x14ac:dyDescent="0.4">
      <c r="A12" s="46"/>
      <c r="B12" s="11" t="s">
        <v>385</v>
      </c>
      <c r="C12" s="12" t="s">
        <v>384</v>
      </c>
      <c r="D12" s="12"/>
      <c r="E12" s="11"/>
      <c r="F12" s="46"/>
      <c r="G12" s="46"/>
    </row>
    <row r="13" spans="1:7" ht="16.05" customHeight="1" x14ac:dyDescent="0.4">
      <c r="A13" s="46"/>
      <c r="B13" s="11" t="s">
        <v>386</v>
      </c>
      <c r="C13" s="12" t="s">
        <v>384</v>
      </c>
      <c r="D13" s="12"/>
      <c r="E13" s="11"/>
      <c r="F13" s="46"/>
      <c r="G13" s="46"/>
    </row>
    <row r="14" spans="1:7" ht="16.05" customHeight="1" x14ac:dyDescent="0.4">
      <c r="A14" s="46"/>
      <c r="B14" s="11" t="s">
        <v>387</v>
      </c>
      <c r="C14" s="12" t="s">
        <v>384</v>
      </c>
      <c r="D14" s="12"/>
      <c r="E14" s="11" t="s">
        <v>388</v>
      </c>
      <c r="F14" s="46"/>
      <c r="G14" s="46"/>
    </row>
    <row r="15" spans="1:7" ht="16.05" customHeight="1" x14ac:dyDescent="0.4">
      <c r="A15" s="46"/>
      <c r="B15" s="11" t="s">
        <v>389</v>
      </c>
      <c r="C15" s="12" t="s">
        <v>384</v>
      </c>
      <c r="D15" s="12"/>
      <c r="E15" s="11"/>
      <c r="F15" s="46"/>
      <c r="G15" s="46"/>
    </row>
    <row r="16" spans="1:7" ht="16.05" customHeight="1" x14ac:dyDescent="0.4">
      <c r="A16" s="46"/>
      <c r="B16" s="11" t="s">
        <v>390</v>
      </c>
      <c r="C16" s="12" t="s">
        <v>384</v>
      </c>
      <c r="D16" s="12"/>
      <c r="E16" s="11"/>
      <c r="F16" s="46"/>
      <c r="G16" s="46"/>
    </row>
    <row r="17" spans="1:7" ht="16.05" customHeight="1" x14ac:dyDescent="0.4">
      <c r="A17" s="46"/>
      <c r="B17" s="11" t="s">
        <v>391</v>
      </c>
      <c r="C17" s="12" t="s">
        <v>384</v>
      </c>
      <c r="D17" s="12"/>
      <c r="E17" s="11"/>
      <c r="F17" s="46"/>
      <c r="G17" s="46"/>
    </row>
    <row r="18" spans="1:7" ht="16.05" customHeight="1" x14ac:dyDescent="0.4">
      <c r="A18" s="46"/>
      <c r="B18" s="11" t="s">
        <v>392</v>
      </c>
      <c r="C18" s="12" t="s">
        <v>384</v>
      </c>
      <c r="D18" s="12"/>
      <c r="E18" s="11"/>
      <c r="F18" s="46"/>
      <c r="G18" s="46"/>
    </row>
    <row r="19" spans="1:7" ht="16.05" customHeight="1" x14ac:dyDescent="0.4">
      <c r="A19" s="46"/>
      <c r="B19" s="11" t="s">
        <v>393</v>
      </c>
      <c r="C19" s="12" t="s">
        <v>384</v>
      </c>
      <c r="D19" s="12"/>
      <c r="E19" s="11"/>
      <c r="F19" s="46"/>
      <c r="G19" s="46"/>
    </row>
    <row r="20" spans="1:7" ht="16.05" customHeight="1" x14ac:dyDescent="0.4">
      <c r="A20" s="46"/>
      <c r="B20" s="11" t="s">
        <v>394</v>
      </c>
      <c r="C20" s="12" t="s">
        <v>384</v>
      </c>
      <c r="D20" s="12"/>
      <c r="E20" s="11"/>
      <c r="F20" s="46"/>
      <c r="G20" s="46"/>
    </row>
    <row r="21" spans="1:7" ht="16.05" customHeight="1" x14ac:dyDescent="0.4">
      <c r="A21" s="46"/>
      <c r="B21" s="11" t="s">
        <v>395</v>
      </c>
      <c r="C21" s="12" t="s">
        <v>384</v>
      </c>
      <c r="D21" s="12"/>
      <c r="E21" s="11"/>
      <c r="F21" s="46"/>
      <c r="G21" s="46"/>
    </row>
    <row r="22" spans="1:7" ht="24" customHeight="1" x14ac:dyDescent="0.4">
      <c r="A22" s="46"/>
      <c r="B22" s="11" t="s">
        <v>396</v>
      </c>
      <c r="C22" s="12" t="s">
        <v>384</v>
      </c>
      <c r="D22" s="12"/>
      <c r="E22" s="11" t="s">
        <v>397</v>
      </c>
      <c r="F22" s="46"/>
      <c r="G22" s="46"/>
    </row>
    <row r="23" spans="1:7" ht="16.05" customHeight="1" x14ac:dyDescent="0.4">
      <c r="A23" s="46"/>
      <c r="B23" s="11" t="s">
        <v>398</v>
      </c>
      <c r="C23" s="12" t="s">
        <v>399</v>
      </c>
      <c r="D23" s="12"/>
      <c r="E23" s="11" t="s">
        <v>400</v>
      </c>
      <c r="F23" s="46"/>
      <c r="G23" s="46"/>
    </row>
    <row r="24" spans="1:7" ht="16.05" customHeight="1" x14ac:dyDescent="0.4">
      <c r="A24" s="46"/>
      <c r="B24" s="11" t="s">
        <v>401</v>
      </c>
      <c r="C24" s="12" t="s">
        <v>399</v>
      </c>
      <c r="D24" s="12"/>
      <c r="E24" s="11" t="s">
        <v>400</v>
      </c>
      <c r="F24" s="46"/>
      <c r="G24" s="46"/>
    </row>
    <row r="25" spans="1:7" ht="16.05" customHeight="1" x14ac:dyDescent="0.4">
      <c r="A25" s="46"/>
      <c r="B25" s="11" t="s">
        <v>402</v>
      </c>
      <c r="C25" s="12" t="s">
        <v>399</v>
      </c>
      <c r="D25" s="12"/>
      <c r="E25" s="11" t="s">
        <v>400</v>
      </c>
      <c r="F25" s="46"/>
      <c r="G25" s="46"/>
    </row>
    <row r="26" spans="1:7" ht="16.05" customHeight="1" x14ac:dyDescent="0.4">
      <c r="A26" s="46"/>
      <c r="B26" s="11" t="s">
        <v>403</v>
      </c>
      <c r="C26" s="12" t="s">
        <v>399</v>
      </c>
      <c r="D26" s="12"/>
      <c r="E26" s="11" t="s">
        <v>400</v>
      </c>
      <c r="F26" s="46"/>
      <c r="G26" s="46"/>
    </row>
    <row r="27" spans="1:7" ht="16.05" customHeight="1" x14ac:dyDescent="0.4">
      <c r="A27" s="46"/>
      <c r="B27" s="11" t="s">
        <v>404</v>
      </c>
      <c r="C27" s="12" t="s">
        <v>399</v>
      </c>
      <c r="D27" s="12"/>
      <c r="E27" s="11" t="s">
        <v>400</v>
      </c>
      <c r="F27" s="46"/>
      <c r="G27" s="46"/>
    </row>
    <row r="28" spans="1:7" ht="16.05" customHeight="1" x14ac:dyDescent="0.4">
      <c r="A28" s="46"/>
      <c r="B28" s="11" t="s">
        <v>405</v>
      </c>
      <c r="C28" s="12" t="s">
        <v>399</v>
      </c>
      <c r="D28" s="12"/>
      <c r="E28" s="11" t="s">
        <v>400</v>
      </c>
      <c r="F28" s="46"/>
      <c r="G28" s="46"/>
    </row>
    <row r="29" spans="1:7" ht="16.05" customHeight="1" x14ac:dyDescent="0.4">
      <c r="A29" s="46"/>
      <c r="B29" s="11" t="s">
        <v>406</v>
      </c>
      <c r="C29" s="12" t="s">
        <v>399</v>
      </c>
      <c r="D29" s="12"/>
      <c r="E29" s="11" t="s">
        <v>400</v>
      </c>
      <c r="F29" s="46"/>
      <c r="G29" s="46"/>
    </row>
    <row r="30" spans="1:7" ht="16.05" customHeight="1" x14ac:dyDescent="0.4">
      <c r="A30" s="46"/>
      <c r="B30" s="11" t="s">
        <v>407</v>
      </c>
      <c r="C30" s="12" t="s">
        <v>408</v>
      </c>
      <c r="D30" s="12"/>
      <c r="E30" s="11" t="s">
        <v>409</v>
      </c>
      <c r="F30" s="46"/>
      <c r="G30" s="46"/>
    </row>
  </sheetData>
  <mergeCells count="2">
    <mergeCell ref="B3:E3"/>
    <mergeCell ref="B5:E5"/>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28854-B1F3-486E-A55B-9D76C6D559DC}">
  <sheetPr codeName="Sheet29"/>
  <dimension ref="A1:I25"/>
  <sheetViews>
    <sheetView workbookViewId="0"/>
  </sheetViews>
  <sheetFormatPr defaultRowHeight="17.399999999999999" x14ac:dyDescent="0.4"/>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x14ac:dyDescent="0.4">
      <c r="A1" s="61"/>
      <c r="B1" s="46"/>
      <c r="C1" s="46"/>
      <c r="D1" s="46"/>
      <c r="E1" s="46"/>
      <c r="F1" s="46"/>
      <c r="G1" s="46"/>
      <c r="H1" s="46"/>
      <c r="I1" s="46"/>
    </row>
    <row r="2" spans="1:9" x14ac:dyDescent="0.4">
      <c r="A2" s="46"/>
      <c r="B2" s="46"/>
      <c r="C2" s="46"/>
      <c r="D2" s="46"/>
      <c r="E2" s="46"/>
      <c r="F2" s="46"/>
      <c r="G2" s="46"/>
      <c r="H2" s="46"/>
      <c r="I2" s="67" t="s">
        <v>335</v>
      </c>
    </row>
    <row r="3" spans="1:9" x14ac:dyDescent="0.4">
      <c r="A3" s="46"/>
      <c r="B3" s="150" t="s">
        <v>410</v>
      </c>
      <c r="C3" s="138"/>
      <c r="D3" s="138"/>
      <c r="E3" s="138"/>
      <c r="F3" s="138"/>
      <c r="G3" s="46"/>
      <c r="H3" s="46"/>
      <c r="I3" s="46">
        <v>1</v>
      </c>
    </row>
    <row r="4" spans="1:9" ht="28.05" customHeight="1" x14ac:dyDescent="0.4">
      <c r="A4" s="46"/>
      <c r="B4" s="120" t="s">
        <v>411</v>
      </c>
      <c r="C4" s="120"/>
      <c r="D4" s="120"/>
      <c r="E4" s="120"/>
      <c r="F4" s="120"/>
      <c r="G4" s="46"/>
      <c r="H4" s="46"/>
      <c r="I4" s="46"/>
    </row>
    <row r="5" spans="1:9" x14ac:dyDescent="0.4">
      <c r="A5" s="46"/>
      <c r="B5" s="31" t="s">
        <v>52</v>
      </c>
      <c r="C5" s="97" t="str">
        <f>IFERROR(IF(INDEX(기초자료입력!$B$44:$B$53,$I$3)=0,"",INDEX(기초자료입력!$B$44:$B$53,$I$3)),"")</f>
        <v>스마트</v>
      </c>
      <c r="D5" s="97"/>
      <c r="E5" s="97"/>
      <c r="F5" s="97"/>
      <c r="G5" s="46"/>
      <c r="H5" s="46"/>
      <c r="I5" s="46"/>
    </row>
    <row r="6" spans="1:9" x14ac:dyDescent="0.4">
      <c r="A6" s="46"/>
      <c r="B6" s="37"/>
      <c r="C6" s="37"/>
      <c r="D6" s="37"/>
      <c r="E6" s="37"/>
      <c r="F6" s="37"/>
      <c r="G6" s="46"/>
      <c r="H6" s="46"/>
      <c r="I6" s="46"/>
    </row>
    <row r="7" spans="1:9" x14ac:dyDescent="0.4">
      <c r="A7" s="46"/>
      <c r="B7" s="24" t="s">
        <v>326</v>
      </c>
      <c r="C7" s="24" t="s">
        <v>75</v>
      </c>
      <c r="D7" s="24" t="s">
        <v>327</v>
      </c>
      <c r="E7" s="24" t="s">
        <v>76</v>
      </c>
      <c r="F7" s="24" t="s">
        <v>412</v>
      </c>
      <c r="G7" s="46"/>
      <c r="H7" s="46"/>
      <c r="I7" s="46"/>
    </row>
    <row r="8" spans="1:9" ht="22.05" customHeight="1" x14ac:dyDescent="0.4">
      <c r="A8" s="46"/>
      <c r="B8" s="122" t="s">
        <v>340</v>
      </c>
      <c r="C8" s="91" t="s">
        <v>413</v>
      </c>
      <c r="D8" s="25" t="s">
        <v>342</v>
      </c>
      <c r="E8" s="31">
        <v>10</v>
      </c>
      <c r="F8" s="97">
        <f>IFERROR(IF(INDEX(기초자료입력!$B$44:$B$53,$I$3)=0,"",INDEX(기초자료입력!$N$44:$N$53,$I$3)),"")</f>
        <v>1</v>
      </c>
      <c r="G8" s="46"/>
      <c r="H8" s="46"/>
      <c r="I8" s="46"/>
    </row>
    <row r="9" spans="1:9" ht="22.05" customHeight="1" x14ac:dyDescent="0.4">
      <c r="A9" s="46"/>
      <c r="B9" s="122"/>
      <c r="C9" s="91"/>
      <c r="D9" s="25" t="s">
        <v>343</v>
      </c>
      <c r="E9" s="31">
        <v>8</v>
      </c>
      <c r="F9" s="97"/>
      <c r="G9" s="46"/>
      <c r="H9" s="46"/>
      <c r="I9" s="46"/>
    </row>
    <row r="10" spans="1:9" ht="22.05" customHeight="1" x14ac:dyDescent="0.4">
      <c r="A10" s="46"/>
      <c r="B10" s="122"/>
      <c r="C10" s="91"/>
      <c r="D10" s="25" t="s">
        <v>414</v>
      </c>
      <c r="E10" s="31">
        <v>6</v>
      </c>
      <c r="F10" s="97"/>
      <c r="G10" s="46"/>
      <c r="H10" s="46"/>
      <c r="I10" s="46"/>
    </row>
    <row r="11" spans="1:9" ht="22.05" customHeight="1" x14ac:dyDescent="0.4">
      <c r="A11" s="46"/>
      <c r="B11" s="122"/>
      <c r="C11" s="91"/>
      <c r="D11" s="25" t="s">
        <v>345</v>
      </c>
      <c r="E11" s="31">
        <v>4</v>
      </c>
      <c r="F11" s="97"/>
      <c r="G11" s="46"/>
      <c r="H11" s="46"/>
      <c r="I11" s="46"/>
    </row>
    <row r="12" spans="1:9" ht="22.05" customHeight="1" x14ac:dyDescent="0.4">
      <c r="A12" s="46"/>
      <c r="B12" s="122"/>
      <c r="C12" s="91" t="s">
        <v>415</v>
      </c>
      <c r="D12" s="25" t="s">
        <v>347</v>
      </c>
      <c r="E12" s="31">
        <v>10</v>
      </c>
      <c r="F12" s="97">
        <f>IFERROR(IF(INDEX(기초자료입력!$B$44:$B$53,$I$3)=0,"",INDEX(기초자료입력!$O$44:$O$53,$I$3)),"")</f>
        <v>1</v>
      </c>
      <c r="G12" s="46"/>
      <c r="H12" s="46"/>
      <c r="I12" s="46"/>
    </row>
    <row r="13" spans="1:9" ht="22.05" customHeight="1" x14ac:dyDescent="0.4">
      <c r="A13" s="46"/>
      <c r="B13" s="122"/>
      <c r="C13" s="91"/>
      <c r="D13" s="25" t="s">
        <v>348</v>
      </c>
      <c r="E13" s="31">
        <v>8</v>
      </c>
      <c r="F13" s="97"/>
      <c r="G13" s="46"/>
      <c r="H13" s="46"/>
      <c r="I13" s="46"/>
    </row>
    <row r="14" spans="1:9" ht="22.05" customHeight="1" x14ac:dyDescent="0.4">
      <c r="A14" s="46"/>
      <c r="B14" s="122"/>
      <c r="C14" s="91"/>
      <c r="D14" s="25" t="s">
        <v>349</v>
      </c>
      <c r="E14" s="31">
        <v>5</v>
      </c>
      <c r="F14" s="97"/>
      <c r="G14" s="46"/>
      <c r="H14" s="46"/>
      <c r="I14" s="46"/>
    </row>
    <row r="15" spans="1:9" ht="22.05" customHeight="1" x14ac:dyDescent="0.4">
      <c r="A15" s="46"/>
      <c r="B15" s="122"/>
      <c r="C15" s="91" t="s">
        <v>416</v>
      </c>
      <c r="D15" s="25" t="s">
        <v>351</v>
      </c>
      <c r="E15" s="31">
        <v>15</v>
      </c>
      <c r="F15" s="97">
        <f>IFERROR(IF(INDEX(기초자료입력!$B$44:$B$53,$I$3)=0,"",INDEX(기초자료입력!$P$44:$P$53,$I$3)),"")</f>
        <v>1</v>
      </c>
      <c r="G15" s="46"/>
      <c r="H15" s="46"/>
      <c r="I15" s="46"/>
    </row>
    <row r="16" spans="1:9" ht="22.05" customHeight="1" x14ac:dyDescent="0.4">
      <c r="A16" s="46"/>
      <c r="B16" s="122"/>
      <c r="C16" s="91"/>
      <c r="D16" s="25" t="s">
        <v>417</v>
      </c>
      <c r="E16" s="31">
        <v>12</v>
      </c>
      <c r="F16" s="97"/>
      <c r="G16" s="46"/>
      <c r="H16" s="46"/>
      <c r="I16" s="46"/>
    </row>
    <row r="17" spans="1:9" ht="22.05" customHeight="1" x14ac:dyDescent="0.4">
      <c r="A17" s="46"/>
      <c r="B17" s="122"/>
      <c r="C17" s="91"/>
      <c r="D17" s="25" t="s">
        <v>418</v>
      </c>
      <c r="E17" s="31">
        <v>9</v>
      </c>
      <c r="F17" s="97"/>
      <c r="G17" s="46"/>
      <c r="H17" s="46"/>
      <c r="I17" s="46"/>
    </row>
    <row r="18" spans="1:9" ht="22.05" customHeight="1" x14ac:dyDescent="0.4">
      <c r="A18" s="46"/>
      <c r="B18" s="122"/>
      <c r="C18" s="91"/>
      <c r="D18" s="25" t="s">
        <v>419</v>
      </c>
      <c r="E18" s="31">
        <v>5</v>
      </c>
      <c r="F18" s="97"/>
      <c r="G18" s="46"/>
      <c r="H18" s="46"/>
      <c r="I18" s="46"/>
    </row>
    <row r="19" spans="1:9" ht="22.05" customHeight="1" x14ac:dyDescent="0.4">
      <c r="A19" s="46"/>
      <c r="B19" s="122"/>
      <c r="C19" s="91" t="s">
        <v>355</v>
      </c>
      <c r="D19" s="25" t="s">
        <v>356</v>
      </c>
      <c r="E19" s="31">
        <v>15</v>
      </c>
      <c r="F19" s="97">
        <f>IFERROR(IF(INDEX(기초자료입력!$B$44:$B$53,$I$3)=0,"",INDEX(기초자료입력!$Q$44:$Q$53,$I$3)),"")</f>
        <v>1</v>
      </c>
      <c r="G19" s="46"/>
      <c r="H19" s="46"/>
      <c r="I19" s="46"/>
    </row>
    <row r="20" spans="1:9" ht="22.05" customHeight="1" x14ac:dyDescent="0.4">
      <c r="A20" s="46"/>
      <c r="B20" s="122"/>
      <c r="C20" s="91"/>
      <c r="D20" s="25" t="s">
        <v>357</v>
      </c>
      <c r="E20" s="31">
        <v>0</v>
      </c>
      <c r="F20" s="97"/>
      <c r="G20" s="46"/>
      <c r="H20" s="46"/>
      <c r="I20" s="46"/>
    </row>
    <row r="21" spans="1:9" x14ac:dyDescent="0.4">
      <c r="A21" s="46"/>
      <c r="B21" s="100" t="s">
        <v>297</v>
      </c>
      <c r="C21" s="92"/>
      <c r="D21" s="92" t="s">
        <v>358</v>
      </c>
      <c r="E21" s="100"/>
      <c r="F21" s="24">
        <f>IF(OR(F8="",F12="",F15="",F19=""),"",F8+F12+F15+F19)</f>
        <v>4</v>
      </c>
      <c r="G21" s="46"/>
      <c r="H21" s="46"/>
      <c r="I21" s="46"/>
    </row>
    <row r="22" spans="1:9" x14ac:dyDescent="0.4">
      <c r="A22" s="46"/>
      <c r="B22" s="37"/>
      <c r="C22" s="37"/>
      <c r="D22" s="37"/>
      <c r="E22" s="37"/>
      <c r="F22" s="37"/>
      <c r="G22" s="46"/>
      <c r="H22" s="46"/>
      <c r="I22" s="46"/>
    </row>
    <row r="23" spans="1:9" ht="28.05" customHeight="1" x14ac:dyDescent="0.4">
      <c r="A23" s="46"/>
      <c r="B23" s="120" t="s">
        <v>420</v>
      </c>
      <c r="C23" s="120"/>
      <c r="D23" s="120"/>
      <c r="E23" s="120"/>
      <c r="F23" s="120"/>
      <c r="G23" s="46"/>
      <c r="H23" s="46"/>
      <c r="I23" s="46"/>
    </row>
    <row r="24" spans="1:9" x14ac:dyDescent="0.4">
      <c r="A24" s="46"/>
      <c r="B24" s="37"/>
      <c r="C24" s="37"/>
      <c r="D24" s="37"/>
      <c r="E24" s="37"/>
      <c r="F24" s="37"/>
      <c r="G24" s="46"/>
      <c r="H24" s="46"/>
      <c r="I24" s="46"/>
    </row>
    <row r="25" spans="1:9" x14ac:dyDescent="0.4">
      <c r="A25" s="46"/>
      <c r="B25" s="99" t="str">
        <f>"업체명: "&amp;IFERROR(IF(INDEX(기초자료입력!$B$44:$B$53,$I$3)=0,"",INDEX(기초자료입력!$B$44:$B$53,$I$3)),"")&amp;"     작성자:                         대표자: "&amp;IFERROR(IF(INDEX(기초자료입력!$S$44:$S$53,$I$3)="","",INDEX(기초자료입력!$S$44:$S$53,$I$3)),"")&amp;"          (인)"</f>
        <v>업체명: 스마트     작성자:                         대표자: 상상로          (인)</v>
      </c>
      <c r="C25" s="99"/>
      <c r="D25" s="99"/>
      <c r="E25" s="99"/>
      <c r="F25" s="99"/>
      <c r="G25" s="46"/>
      <c r="H25" s="46"/>
      <c r="I25" s="46"/>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0338D-BA54-42DC-9EF4-9E10041067C9}">
  <sheetPr codeName="Sheet30"/>
  <dimension ref="A1:N25"/>
  <sheetViews>
    <sheetView workbookViewId="0"/>
  </sheetViews>
  <sheetFormatPr defaultRowHeight="17.399999999999999" x14ac:dyDescent="0.4"/>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x14ac:dyDescent="0.4">
      <c r="A1" s="61"/>
      <c r="B1" s="46"/>
      <c r="C1" s="46"/>
      <c r="D1" s="46"/>
      <c r="E1" s="46"/>
      <c r="F1" s="46"/>
      <c r="G1" s="46"/>
      <c r="H1" s="46"/>
      <c r="I1" s="46"/>
      <c r="J1" s="46"/>
      <c r="K1" s="46"/>
      <c r="L1" s="46"/>
      <c r="M1" s="46"/>
      <c r="N1" s="46"/>
    </row>
    <row r="2" spans="1:14" ht="10.050000000000001" customHeight="1" x14ac:dyDescent="0.4">
      <c r="A2" s="46"/>
      <c r="B2" s="46"/>
      <c r="C2" s="46"/>
      <c r="D2" s="46"/>
      <c r="E2" s="46"/>
      <c r="F2" s="46"/>
      <c r="G2" s="46"/>
      <c r="H2" s="46"/>
      <c r="I2" s="46"/>
      <c r="J2" s="46"/>
      <c r="K2" s="46"/>
      <c r="L2" s="46"/>
      <c r="M2" s="46"/>
      <c r="N2" s="67" t="s">
        <v>335</v>
      </c>
    </row>
    <row r="3" spans="1:14" ht="30" customHeight="1" x14ac:dyDescent="0.4">
      <c r="A3" s="46"/>
      <c r="B3" s="160" t="s">
        <v>421</v>
      </c>
      <c r="C3" s="122"/>
      <c r="D3" s="122"/>
      <c r="E3" s="122"/>
      <c r="F3" s="122"/>
      <c r="G3" s="122"/>
      <c r="H3" s="122"/>
      <c r="I3" s="122"/>
      <c r="J3" s="122"/>
      <c r="K3" s="122" t="s">
        <v>422</v>
      </c>
      <c r="L3" s="122"/>
      <c r="M3" s="46"/>
      <c r="N3" s="46">
        <v>1</v>
      </c>
    </row>
    <row r="4" spans="1:14" ht="24" customHeight="1" x14ac:dyDescent="0.4">
      <c r="A4" s="46"/>
      <c r="B4" s="122"/>
      <c r="C4" s="122"/>
      <c r="D4" s="122"/>
      <c r="E4" s="122"/>
      <c r="F4" s="122"/>
      <c r="G4" s="122"/>
      <c r="H4" s="122"/>
      <c r="I4" s="122"/>
      <c r="J4" s="122"/>
      <c r="K4" s="122"/>
      <c r="L4" s="122"/>
      <c r="M4" s="46"/>
      <c r="N4" s="46"/>
    </row>
    <row r="5" spans="1:14" x14ac:dyDescent="0.4">
      <c r="A5" s="46"/>
      <c r="B5" s="85"/>
      <c r="C5" s="85"/>
      <c r="D5" s="85"/>
      <c r="E5" s="85"/>
      <c r="F5" s="85"/>
      <c r="G5" s="85"/>
      <c r="H5" s="85"/>
      <c r="I5" s="85"/>
      <c r="J5" s="85"/>
      <c r="K5" s="85"/>
      <c r="L5" s="85"/>
      <c r="M5" s="46"/>
      <c r="N5" s="46"/>
    </row>
    <row r="6" spans="1:14" ht="22.95" customHeight="1" x14ac:dyDescent="0.4">
      <c r="A6" s="46"/>
      <c r="B6" s="122" t="s">
        <v>423</v>
      </c>
      <c r="C6" s="122"/>
      <c r="D6" s="122" t="s">
        <v>424</v>
      </c>
      <c r="E6" s="97"/>
      <c r="F6" s="97" t="str">
        <f>IFERROR(IF(INDEX(기초자료입력!$B$44:$B$53,$N$3)=0,"",INDEX(기초자료입력!$B$44:$B$53,$N$3)),"")</f>
        <v>스마트</v>
      </c>
      <c r="G6" s="97"/>
      <c r="H6" s="97"/>
      <c r="I6" s="31" t="s">
        <v>425</v>
      </c>
      <c r="J6" s="97"/>
      <c r="K6" s="97"/>
      <c r="L6" s="97"/>
      <c r="M6" s="46"/>
      <c r="N6" s="46"/>
    </row>
    <row r="7" spans="1:14" ht="22.95" customHeight="1" x14ac:dyDescent="0.4">
      <c r="A7" s="46"/>
      <c r="B7" s="122"/>
      <c r="C7" s="122"/>
      <c r="D7" s="97" t="s">
        <v>426</v>
      </c>
      <c r="E7" s="97"/>
      <c r="F7" s="97"/>
      <c r="G7" s="97"/>
      <c r="H7" s="97"/>
      <c r="I7" s="31" t="s">
        <v>427</v>
      </c>
      <c r="J7" s="97"/>
      <c r="K7" s="97"/>
      <c r="L7" s="97"/>
      <c r="M7" s="46"/>
      <c r="N7" s="46"/>
    </row>
    <row r="8" spans="1:14" ht="22.95" customHeight="1" x14ac:dyDescent="0.4">
      <c r="A8" s="46"/>
      <c r="B8" s="122"/>
      <c r="C8" s="122"/>
      <c r="D8" s="97" t="s">
        <v>377</v>
      </c>
      <c r="E8" s="97"/>
      <c r="F8" s="97" t="str">
        <f>IFERROR(IF(INDEX(기초자료입력!$S$44:$S$53,$N$3)="","",INDEX(기초자료입력!$S$44:$S$53,$N$3)),"")</f>
        <v>상상로</v>
      </c>
      <c r="G8" s="97"/>
      <c r="H8" s="97"/>
      <c r="I8" s="31" t="s">
        <v>428</v>
      </c>
      <c r="J8" s="97"/>
      <c r="K8" s="97"/>
      <c r="L8" s="97"/>
      <c r="M8" s="46"/>
      <c r="N8" s="46"/>
    </row>
    <row r="9" spans="1:14" ht="22.95" customHeight="1" x14ac:dyDescent="0.4">
      <c r="A9" s="46"/>
      <c r="B9" s="85"/>
      <c r="C9" s="85"/>
      <c r="D9" s="85"/>
      <c r="E9" s="85"/>
      <c r="F9" s="85"/>
      <c r="G9" s="85"/>
      <c r="H9" s="85"/>
      <c r="I9" s="85"/>
      <c r="J9" s="85"/>
      <c r="K9" s="85"/>
      <c r="L9" s="85"/>
      <c r="M9" s="46"/>
      <c r="N9" s="46"/>
    </row>
    <row r="10" spans="1:14" ht="22.95" customHeight="1" x14ac:dyDescent="0.4">
      <c r="A10" s="46"/>
      <c r="B10" s="122" t="s">
        <v>429</v>
      </c>
      <c r="C10" s="122"/>
      <c r="D10" s="122" t="s">
        <v>430</v>
      </c>
      <c r="E10" s="97"/>
      <c r="F10" s="97" t="str">
        <f>IF(기초자료입력!$C$4="","",기초자료입력!$C$4&amp;" 공고 제20○○-00호")</f>
        <v>전주고등학교 공고 제20○○-00호</v>
      </c>
      <c r="G10" s="97"/>
      <c r="H10" s="97"/>
      <c r="I10" s="31" t="s">
        <v>431</v>
      </c>
      <c r="J10" s="97"/>
      <c r="K10" s="97"/>
      <c r="L10" s="97"/>
      <c r="M10" s="46"/>
      <c r="N10" s="46"/>
    </row>
    <row r="11" spans="1:14" ht="22.95" customHeight="1" x14ac:dyDescent="0.4">
      <c r="A11" s="46"/>
      <c r="B11" s="122"/>
      <c r="C11" s="122"/>
      <c r="D11" s="97" t="s">
        <v>432</v>
      </c>
      <c r="E11" s="97"/>
      <c r="F11" s="97" t="str">
        <f>IF(OR(기초자료입력!$C$4="",기초자료입력!$C$5=""),"",기초자료입력!$C$4&amp;" "&amp;기초자료입력!$C$5&amp;"학년도 교복 학교주관 구매 입찰")</f>
        <v>전주고등학교 2026학년도 교복 학교주관 구매 입찰</v>
      </c>
      <c r="G11" s="97"/>
      <c r="H11" s="97"/>
      <c r="I11" s="97"/>
      <c r="J11" s="97"/>
      <c r="K11" s="97"/>
      <c r="L11" s="97"/>
      <c r="M11" s="46"/>
      <c r="N11" s="46"/>
    </row>
    <row r="12" spans="1:14" x14ac:dyDescent="0.4">
      <c r="A12" s="46"/>
      <c r="B12" s="85"/>
      <c r="C12" s="85"/>
      <c r="D12" s="85"/>
      <c r="E12" s="85"/>
      <c r="F12" s="85"/>
      <c r="G12" s="85"/>
      <c r="H12" s="85"/>
      <c r="I12" s="85"/>
      <c r="J12" s="85"/>
      <c r="K12" s="85"/>
      <c r="L12" s="85"/>
      <c r="M12" s="46"/>
      <c r="N12" s="46"/>
    </row>
    <row r="13" spans="1:14" ht="40.049999999999997" customHeight="1" x14ac:dyDescent="0.4">
      <c r="A13" s="46"/>
      <c r="B13" s="97" t="s">
        <v>433</v>
      </c>
      <c r="C13" s="97"/>
      <c r="D13" s="161" t="s">
        <v>434</v>
      </c>
      <c r="E13" s="161"/>
      <c r="F13" s="161"/>
      <c r="G13" s="161"/>
      <c r="H13" s="161"/>
      <c r="I13" s="161"/>
      <c r="J13" s="161"/>
      <c r="K13" s="161"/>
      <c r="L13" s="161"/>
      <c r="M13" s="46"/>
      <c r="N13" s="46"/>
    </row>
    <row r="14" spans="1:14" x14ac:dyDescent="0.4">
      <c r="A14" s="46"/>
      <c r="B14" s="85"/>
      <c r="C14" s="85"/>
      <c r="D14" s="85"/>
      <c r="E14" s="85"/>
      <c r="F14" s="85"/>
      <c r="G14" s="85"/>
      <c r="H14" s="85"/>
      <c r="I14" s="85"/>
      <c r="J14" s="85"/>
      <c r="K14" s="85"/>
      <c r="L14" s="85"/>
      <c r="M14" s="46"/>
      <c r="N14" s="46"/>
    </row>
    <row r="15" spans="1:14" ht="22.05" customHeight="1" x14ac:dyDescent="0.4">
      <c r="A15" s="46"/>
      <c r="B15" s="122" t="s">
        <v>435</v>
      </c>
      <c r="C15" s="122"/>
      <c r="D15" s="122" t="s">
        <v>436</v>
      </c>
      <c r="E15" s="122"/>
      <c r="F15" s="122"/>
      <c r="G15" s="122"/>
      <c r="H15" s="122"/>
      <c r="I15" s="122" t="s">
        <v>437</v>
      </c>
      <c r="J15" s="122"/>
      <c r="K15" s="122"/>
      <c r="L15" s="122"/>
      <c r="M15" s="46"/>
      <c r="N15" s="46"/>
    </row>
    <row r="16" spans="1:14" ht="22.05" customHeight="1" x14ac:dyDescent="0.4">
      <c r="A16" s="46"/>
      <c r="B16" s="122"/>
      <c r="C16" s="122"/>
      <c r="D16" s="122"/>
      <c r="E16" s="122"/>
      <c r="F16" s="122"/>
      <c r="G16" s="122"/>
      <c r="H16" s="122"/>
      <c r="I16" s="122"/>
      <c r="J16" s="122"/>
      <c r="K16" s="122"/>
      <c r="L16" s="122"/>
      <c r="M16" s="46"/>
      <c r="N16" s="46"/>
    </row>
    <row r="17" spans="1:14" ht="22.05" customHeight="1" x14ac:dyDescent="0.4">
      <c r="A17" s="46"/>
      <c r="B17" s="122"/>
      <c r="C17" s="122"/>
      <c r="D17" s="122"/>
      <c r="E17" s="122"/>
      <c r="F17" s="122"/>
      <c r="G17" s="122"/>
      <c r="H17" s="122"/>
      <c r="I17" s="122"/>
      <c r="J17" s="122"/>
      <c r="K17" s="122"/>
      <c r="L17" s="122"/>
      <c r="M17" s="46"/>
      <c r="N17" s="46"/>
    </row>
    <row r="18" spans="1:14" ht="22.05" customHeight="1" x14ac:dyDescent="0.4">
      <c r="A18" s="46"/>
      <c r="B18" s="122"/>
      <c r="C18" s="122"/>
      <c r="D18" s="122"/>
      <c r="E18" s="122"/>
      <c r="F18" s="122"/>
      <c r="G18" s="122"/>
      <c r="H18" s="122"/>
      <c r="I18" s="122"/>
      <c r="J18" s="122"/>
      <c r="K18" s="122"/>
      <c r="L18" s="122"/>
      <c r="M18" s="46"/>
      <c r="N18" s="46"/>
    </row>
    <row r="19" spans="1:14" x14ac:dyDescent="0.4">
      <c r="A19" s="46"/>
      <c r="B19" s="37"/>
      <c r="C19" s="37"/>
      <c r="D19" s="37"/>
      <c r="E19" s="37"/>
      <c r="F19" s="37"/>
      <c r="G19" s="37"/>
      <c r="H19" s="37"/>
      <c r="I19" s="37"/>
      <c r="J19" s="37"/>
      <c r="K19" s="37"/>
      <c r="L19" s="37"/>
      <c r="M19" s="46"/>
      <c r="N19" s="46"/>
    </row>
    <row r="20" spans="1:14" ht="42" customHeight="1" x14ac:dyDescent="0.4">
      <c r="A20" s="46"/>
      <c r="B20" s="120"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전주고등학교의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120"/>
      <c r="D20" s="120"/>
      <c r="E20" s="120"/>
      <c r="F20" s="120"/>
      <c r="G20" s="120"/>
      <c r="H20" s="120"/>
      <c r="I20" s="120"/>
      <c r="J20" s="120"/>
      <c r="K20" s="120"/>
      <c r="L20" s="120"/>
      <c r="M20" s="46"/>
      <c r="N20" s="46"/>
    </row>
    <row r="21" spans="1:14" x14ac:dyDescent="0.4">
      <c r="A21" s="46"/>
      <c r="B21" s="99" t="s">
        <v>438</v>
      </c>
      <c r="C21" s="99"/>
      <c r="D21" s="99"/>
      <c r="E21" s="99"/>
      <c r="F21" s="99"/>
      <c r="G21" s="99"/>
      <c r="H21" s="99"/>
      <c r="I21" s="99"/>
      <c r="J21" s="99"/>
      <c r="K21" s="99"/>
      <c r="L21" s="99"/>
      <c r="M21" s="46"/>
      <c r="N21" s="46"/>
    </row>
    <row r="22" spans="1:14" x14ac:dyDescent="0.4">
      <c r="A22" s="46"/>
      <c r="B22" s="37"/>
      <c r="C22" s="37"/>
      <c r="D22" s="37"/>
      <c r="E22" s="37"/>
      <c r="F22" s="37"/>
      <c r="G22" s="37"/>
      <c r="H22" s="37"/>
      <c r="I22" s="37"/>
      <c r="J22" s="37"/>
      <c r="K22" s="37"/>
      <c r="L22" s="37"/>
      <c r="M22" s="46"/>
      <c r="N22" s="46"/>
    </row>
    <row r="23" spans="1:14" x14ac:dyDescent="0.4">
      <c r="A23" s="46"/>
      <c r="B23" s="99" t="str">
        <f>IF(OR(기초자료입력!$C$4="",기초자료입력!$C$5=""),"","20"&amp;RIGHT(기초자료입력!$C$5,2)&amp;". . .")</f>
        <v>2026. . .</v>
      </c>
      <c r="C23" s="99"/>
      <c r="D23" s="99"/>
      <c r="E23" s="99"/>
      <c r="F23" s="99"/>
      <c r="G23" s="99"/>
      <c r="H23" s="99"/>
      <c r="I23" s="99"/>
      <c r="J23" s="99"/>
      <c r="K23" s="99"/>
      <c r="L23" s="99"/>
      <c r="M23" s="46"/>
      <c r="N23" s="46"/>
    </row>
    <row r="24" spans="1:14" x14ac:dyDescent="0.4">
      <c r="A24" s="46"/>
      <c r="B24" s="99" t="str">
        <f>"업체명: "&amp;IFERROR(IF(INDEX(기초자료입력!$B$44:$B$53,$N$3)=0,"",INDEX(기초자료입력!$B$44:$B$53,$N$3)),"")&amp;"                 대표자: "&amp;IFERROR(IF(INDEX(기초자료입력!$S$44:$S$53,$N$3)="","",INDEX(기초자료입력!$S$44:$S$53,$N$3)),"")&amp;"          (인)"</f>
        <v>업체명: 스마트                 대표자: 상상로          (인)</v>
      </c>
      <c r="C24" s="99"/>
      <c r="D24" s="99"/>
      <c r="E24" s="99"/>
      <c r="F24" s="99"/>
      <c r="G24" s="99"/>
      <c r="H24" s="99"/>
      <c r="I24" s="99"/>
      <c r="J24" s="99"/>
      <c r="K24" s="99"/>
      <c r="L24" s="99"/>
      <c r="M24" s="46"/>
      <c r="N24" s="46"/>
    </row>
    <row r="25" spans="1:14" x14ac:dyDescent="0.4">
      <c r="A25" s="46"/>
      <c r="B25" s="99" t="str">
        <f>IF(기초자료입력!$C$4="","○○○○학교장 귀하",기초자료입력!$C$4&amp;"장 귀하")</f>
        <v>전주고등학교장 귀하</v>
      </c>
      <c r="C25" s="99"/>
      <c r="D25" s="99"/>
      <c r="E25" s="99"/>
      <c r="F25" s="99"/>
      <c r="G25" s="99"/>
      <c r="H25" s="99"/>
      <c r="I25" s="99"/>
      <c r="J25" s="99"/>
      <c r="K25" s="99"/>
      <c r="L25" s="99"/>
      <c r="M25" s="46"/>
      <c r="N25" s="46"/>
    </row>
  </sheetData>
  <mergeCells count="32">
    <mergeCell ref="B9:L9"/>
    <mergeCell ref="B12:L12"/>
    <mergeCell ref="B14:L14"/>
    <mergeCell ref="B21:L21"/>
    <mergeCell ref="B23:L23"/>
    <mergeCell ref="B10:C11"/>
    <mergeCell ref="D10:E10"/>
    <mergeCell ref="F10:H10"/>
    <mergeCell ref="J10:L10"/>
    <mergeCell ref="D11:E11"/>
    <mergeCell ref="F11:L11"/>
    <mergeCell ref="B24:L24"/>
    <mergeCell ref="B25:L25"/>
    <mergeCell ref="B13:C13"/>
    <mergeCell ref="D13:L13"/>
    <mergeCell ref="B15:C18"/>
    <mergeCell ref="D15:H18"/>
    <mergeCell ref="I15:L18"/>
    <mergeCell ref="B20:L20"/>
    <mergeCell ref="B3:J4"/>
    <mergeCell ref="K3:L4"/>
    <mergeCell ref="B6:C8"/>
    <mergeCell ref="D6:E6"/>
    <mergeCell ref="F6:H6"/>
    <mergeCell ref="J6:L6"/>
    <mergeCell ref="D7:E7"/>
    <mergeCell ref="F7:H7"/>
    <mergeCell ref="J7:L7"/>
    <mergeCell ref="D8:E8"/>
    <mergeCell ref="F8:H8"/>
    <mergeCell ref="J8:L8"/>
    <mergeCell ref="B5:L5"/>
  </mergeCells>
  <phoneticPr fontId="6" type="noConversion"/>
  <printOptions horizont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9FD6-C803-4FB4-997E-AFB903C52F64}">
  <sheetPr codeName="Sheet31"/>
  <dimension ref="A1:G2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ht="10.050000000000001" customHeight="1" x14ac:dyDescent="0.4">
      <c r="A1" s="61"/>
      <c r="B1" s="46"/>
      <c r="C1" s="46"/>
      <c r="D1" s="46"/>
      <c r="E1" s="46"/>
      <c r="F1" s="46"/>
      <c r="G1" s="46"/>
    </row>
    <row r="2" spans="1:7" ht="10.050000000000001" customHeight="1" x14ac:dyDescent="0.4">
      <c r="A2" s="46"/>
      <c r="B2" s="46"/>
      <c r="C2" s="46"/>
      <c r="D2" s="46"/>
      <c r="E2" s="46"/>
      <c r="F2" s="46"/>
      <c r="G2" s="67" t="s">
        <v>335</v>
      </c>
    </row>
    <row r="3" spans="1:7" ht="22.05" customHeight="1" x14ac:dyDescent="0.4">
      <c r="A3" s="46"/>
      <c r="B3" s="127" t="s">
        <v>439</v>
      </c>
      <c r="C3" s="130"/>
      <c r="D3" s="130"/>
      <c r="E3" s="130"/>
      <c r="F3" s="46"/>
      <c r="G3" s="46">
        <v>1</v>
      </c>
    </row>
    <row r="4" spans="1:7" ht="22.05" customHeight="1" x14ac:dyDescent="0.4">
      <c r="A4" s="46"/>
      <c r="B4" s="130"/>
      <c r="C4" s="130"/>
      <c r="D4" s="130"/>
      <c r="E4" s="130"/>
      <c r="F4" s="46"/>
      <c r="G4" s="46"/>
    </row>
    <row r="5" spans="1:7" ht="28.05" customHeight="1" x14ac:dyDescent="0.4">
      <c r="A5" s="46"/>
      <c r="B5" s="162" t="s">
        <v>440</v>
      </c>
      <c r="C5" s="162"/>
      <c r="D5" s="162"/>
      <c r="E5" s="162"/>
      <c r="F5" s="46"/>
      <c r="G5" s="46"/>
    </row>
    <row r="6" spans="1:7" ht="7.95" customHeight="1" x14ac:dyDescent="0.4">
      <c r="A6" s="46"/>
      <c r="B6" s="115"/>
      <c r="C6" s="115"/>
      <c r="D6" s="115"/>
      <c r="E6" s="115"/>
      <c r="F6" s="46"/>
      <c r="G6" s="46"/>
    </row>
    <row r="7" spans="1:7" ht="19.95" customHeight="1" x14ac:dyDescent="0.4">
      <c r="A7" s="46"/>
      <c r="B7" s="45" t="s">
        <v>441</v>
      </c>
      <c r="C7" s="110" t="str">
        <f>IFERROR(IF(INDEX(기초자료입력!$B$44:$B$53,$G$3)=0,"",INDEX(기초자료입력!$B$44:$B$53,$G$3)),"")</f>
        <v>스마트</v>
      </c>
      <c r="D7" s="110"/>
      <c r="E7" s="110"/>
      <c r="F7" s="46"/>
      <c r="G7" s="46"/>
    </row>
    <row r="8" spans="1:7" ht="19.95" customHeight="1" x14ac:dyDescent="0.4">
      <c r="A8" s="46"/>
      <c r="B8" s="45" t="s">
        <v>442</v>
      </c>
      <c r="C8" s="110"/>
      <c r="D8" s="110"/>
      <c r="E8" s="110"/>
      <c r="F8" s="46"/>
      <c r="G8" s="46"/>
    </row>
    <row r="9" spans="1:7" ht="19.95" customHeight="1" x14ac:dyDescent="0.4">
      <c r="A9" s="46"/>
      <c r="B9" s="45" t="s">
        <v>443</v>
      </c>
      <c r="C9" s="110" t="str">
        <f>IFERROR(IF(INDEX(기초자료입력!$S$44:$S$53,$G$3)="","",INDEX(기초자료입력!$S$44:$S$53,$G$3)),"")</f>
        <v>상상로</v>
      </c>
      <c r="D9" s="110"/>
      <c r="E9" s="110"/>
      <c r="F9" s="46"/>
      <c r="G9" s="46"/>
    </row>
    <row r="10" spans="1:7" ht="7.95" customHeight="1" x14ac:dyDescent="0.4">
      <c r="A10" s="46"/>
      <c r="B10" s="48"/>
      <c r="C10" s="48"/>
      <c r="D10" s="48"/>
      <c r="E10" s="48"/>
      <c r="F10" s="46"/>
      <c r="G10" s="46"/>
    </row>
    <row r="11" spans="1:7" ht="18" customHeight="1" x14ac:dyDescent="0.4">
      <c r="A11" s="46"/>
      <c r="B11" s="162"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전주고등학교(주소지 전북 )가 시행하는 교복 ‘학교주관구매’가 원만히 추진될 수 있도록 20○○.00.00. 일자로 공고한 입찰에 참가하기에 신고합니다.</v>
      </c>
      <c r="C11" s="162"/>
      <c r="D11" s="162"/>
      <c r="E11" s="162"/>
      <c r="F11" s="46"/>
      <c r="G11" s="46"/>
    </row>
    <row r="12" spans="1:7" ht="18" customHeight="1" x14ac:dyDescent="0.4">
      <c r="A12" s="46"/>
      <c r="B12" s="162"/>
      <c r="C12" s="162"/>
      <c r="D12" s="162"/>
      <c r="E12" s="162"/>
      <c r="F12" s="46"/>
      <c r="G12" s="46"/>
    </row>
    <row r="13" spans="1:7" ht="18" customHeight="1" x14ac:dyDescent="0.4">
      <c r="A13" s="46"/>
      <c r="B13" s="162"/>
      <c r="C13" s="162"/>
      <c r="D13" s="162"/>
      <c r="E13" s="162"/>
      <c r="F13" s="46"/>
      <c r="G13" s="46"/>
    </row>
    <row r="14" spans="1:7" ht="7.95" customHeight="1" x14ac:dyDescent="0.4">
      <c r="A14" s="46"/>
      <c r="B14" s="115"/>
      <c r="C14" s="115"/>
      <c r="D14" s="115"/>
      <c r="E14" s="115"/>
      <c r="F14" s="46"/>
      <c r="G14" s="46"/>
    </row>
    <row r="15" spans="1:7" ht="22.05" customHeight="1" x14ac:dyDescent="0.4">
      <c r="A15" s="46"/>
      <c r="B15" s="162" t="s">
        <v>444</v>
      </c>
      <c r="C15" s="162"/>
      <c r="D15" s="162"/>
      <c r="E15" s="162"/>
      <c r="F15" s="46"/>
      <c r="G15" s="46"/>
    </row>
    <row r="16" spans="1:7" ht="22.05" customHeight="1" x14ac:dyDescent="0.4">
      <c r="A16" s="46"/>
      <c r="B16" s="162"/>
      <c r="C16" s="162"/>
      <c r="D16" s="162"/>
      <c r="E16" s="162"/>
      <c r="F16" s="46"/>
      <c r="G16" s="46"/>
    </row>
    <row r="17" spans="1:7" ht="7.95" customHeight="1" x14ac:dyDescent="0.4">
      <c r="A17" s="46"/>
      <c r="B17" s="115"/>
      <c r="C17" s="115"/>
      <c r="D17" s="115"/>
      <c r="E17" s="115"/>
      <c r="F17" s="46"/>
      <c r="G17" s="46"/>
    </row>
    <row r="18" spans="1:7" ht="19.95" customHeight="1" x14ac:dyDescent="0.4">
      <c r="A18" s="46"/>
      <c r="B18" s="130" t="str">
        <f>IF(기초자료입력!$C$18&lt;&gt;"",TEXT(기초자료입력!$C$18,"yyyy. m. d."),IF(기초자료입력!$C$5="","20○○. ○○. ○○","20"&amp;RIGHT(기초자료입력!$C$5,2)&amp;". ○○. ○○"))</f>
        <v>2027. 1. 1.</v>
      </c>
      <c r="C18" s="130"/>
      <c r="D18" s="130"/>
      <c r="E18" s="130"/>
      <c r="F18" s="46"/>
      <c r="G18" s="46"/>
    </row>
    <row r="19" spans="1:7" ht="19.95" customHeight="1" x14ac:dyDescent="0.4">
      <c r="A19" s="46"/>
      <c r="B19" s="130" t="str">
        <f>"위 신고인 사업자 대표 성명 "&amp;IFERROR(IF(INDEX(기초자료입력!$S$44:$S$53,$G$3)="","○○○",INDEX(기초자료입력!$S$44:$S$53,$G$3)),"○○○")&amp;"                         사업자 직인"</f>
        <v>위 신고인 사업자 대표 성명 상상로                         사업자 직인</v>
      </c>
      <c r="C19" s="130"/>
      <c r="D19" s="130"/>
      <c r="E19" s="130"/>
      <c r="F19" s="46"/>
      <c r="G19" s="46"/>
    </row>
    <row r="20" spans="1:7" ht="19.95" customHeight="1" x14ac:dyDescent="0.4">
      <c r="A20" s="46"/>
      <c r="B20" s="130" t="str">
        <f>IF(기초자료입력!$C$4="","○○○○학교장 귀하",기초자료입력!$C$4&amp;"장 귀하")</f>
        <v>전주고등학교장 귀하</v>
      </c>
      <c r="C20" s="130"/>
      <c r="D20" s="130"/>
      <c r="E20" s="130"/>
      <c r="F20" s="46"/>
      <c r="G20" s="46"/>
    </row>
  </sheetData>
  <mergeCells count="13">
    <mergeCell ref="B15:E16"/>
    <mergeCell ref="B18:E18"/>
    <mergeCell ref="B19:E19"/>
    <mergeCell ref="B20:E20"/>
    <mergeCell ref="B3:E4"/>
    <mergeCell ref="B5:E5"/>
    <mergeCell ref="C7:E7"/>
    <mergeCell ref="C8:E8"/>
    <mergeCell ref="C9:E9"/>
    <mergeCell ref="B11:E13"/>
    <mergeCell ref="B6:E6"/>
    <mergeCell ref="B14:E14"/>
    <mergeCell ref="B17:E17"/>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D06D1-0AA0-4BC0-AFE0-5A3A866BFD1F}">
  <sheetPr codeName="Sheet32"/>
  <dimension ref="B1:G31"/>
  <sheetViews>
    <sheetView workbookViewId="0"/>
  </sheetViews>
  <sheetFormatPr defaultRowHeight="17.399999999999999" x14ac:dyDescent="0.4"/>
  <cols>
    <col min="1" max="1" width="3.19921875" customWidth="1"/>
    <col min="2" max="2" width="19.69921875" customWidth="1"/>
    <col min="3" max="3" width="17.69921875" customWidth="1"/>
    <col min="4" max="4" width="14.69921875" customWidth="1"/>
    <col min="5" max="5" width="18.69921875" customWidth="1"/>
  </cols>
  <sheetData>
    <row r="1" spans="2:7" ht="12" customHeight="1" x14ac:dyDescent="0.4">
      <c r="B1" s="163"/>
      <c r="C1" s="77"/>
      <c r="D1" s="77"/>
      <c r="E1" s="77"/>
      <c r="F1" s="46"/>
      <c r="G1" s="46"/>
    </row>
    <row r="2" spans="2:7" ht="7.95" customHeight="1" x14ac:dyDescent="0.4">
      <c r="B2" s="46"/>
      <c r="C2" s="46"/>
      <c r="D2" s="46"/>
      <c r="E2" s="46"/>
      <c r="F2" s="46"/>
      <c r="G2" s="67" t="s">
        <v>335</v>
      </c>
    </row>
    <row r="3" spans="2:7" ht="25.05" customHeight="1" x14ac:dyDescent="0.4">
      <c r="B3" s="164" t="str">
        <f>IF(기초자료입력!$C$5="","20○○학년도","20"&amp;RIGHT(기초자료입력!$C$5,2)&amp;"학년도")&amp;" "&amp;IF(기초자료입력!$C$4="","○○○○학교",기초자료입력!$C$4)&amp;" 교복(동·하복) 납품 제안서"</f>
        <v>2026학년도 전주고등학교 교복(동·하복) 납품 제안서</v>
      </c>
      <c r="C3" s="165"/>
      <c r="D3" s="165"/>
      <c r="E3" s="165"/>
      <c r="F3" s="46"/>
      <c r="G3" s="46">
        <v>1</v>
      </c>
    </row>
    <row r="4" spans="2:7" ht="25.05" customHeight="1" x14ac:dyDescent="0.4">
      <c r="B4" s="165"/>
      <c r="C4" s="165"/>
      <c r="D4" s="165"/>
      <c r="E4" s="165"/>
      <c r="F4" s="46"/>
      <c r="G4" s="46"/>
    </row>
    <row r="5" spans="2:7" ht="28.05" customHeight="1" x14ac:dyDescent="0.4">
      <c r="B5" s="159" t="s">
        <v>445</v>
      </c>
      <c r="C5" s="109"/>
      <c r="D5" s="109"/>
      <c r="E5" s="109"/>
      <c r="F5" s="46"/>
      <c r="G5" s="46"/>
    </row>
    <row r="6" spans="2:7" ht="6" customHeight="1" x14ac:dyDescent="0.4">
      <c r="B6" s="48"/>
      <c r="C6" s="48"/>
      <c r="D6" s="48"/>
      <c r="E6" s="48"/>
      <c r="F6" s="46"/>
      <c r="G6" s="46"/>
    </row>
    <row r="7" spans="2:7" ht="18" customHeight="1" x14ac:dyDescent="0.4">
      <c r="B7" s="127" t="s">
        <v>446</v>
      </c>
      <c r="C7" s="130"/>
      <c r="D7" s="130"/>
      <c r="E7" s="130"/>
      <c r="F7" s="46"/>
      <c r="G7" s="46"/>
    </row>
    <row r="8" spans="2:7" ht="18" customHeight="1" x14ac:dyDescent="0.4">
      <c r="B8" s="29" t="s">
        <v>447</v>
      </c>
      <c r="C8" s="130" t="str">
        <f>IFERROR(IF(INDEX(기초자료입력!$B$44:$B$53,$G$3)=0,"",INDEX(기초자료입력!$B$44:$B$53,$G$3)),"")</f>
        <v>스마트</v>
      </c>
      <c r="D8" s="130"/>
      <c r="E8" s="130"/>
      <c r="F8" s="46"/>
      <c r="G8" s="46"/>
    </row>
    <row r="9" spans="2:7" ht="18" customHeight="1" x14ac:dyDescent="0.4">
      <c r="B9" s="29" t="s">
        <v>377</v>
      </c>
      <c r="C9" s="130" t="str">
        <f>IFERROR(IF(INDEX(기초자료입력!$S$44:$S$53,$G$3)="","",INDEX(기초자료입력!$S$44:$S$53,$G$3)),"")</f>
        <v>상상로</v>
      </c>
      <c r="D9" s="130"/>
      <c r="E9" s="130"/>
      <c r="F9" s="46"/>
      <c r="G9" s="46"/>
    </row>
    <row r="10" spans="2:7" ht="18" customHeight="1" x14ac:dyDescent="0.4">
      <c r="B10" s="29" t="s">
        <v>448</v>
      </c>
      <c r="C10" s="130"/>
      <c r="D10" s="130"/>
      <c r="E10" s="130"/>
      <c r="F10" s="46"/>
      <c r="G10" s="46"/>
    </row>
    <row r="11" spans="2:7" ht="18" customHeight="1" x14ac:dyDescent="0.4">
      <c r="B11" s="29" t="s">
        <v>309</v>
      </c>
      <c r="C11" s="130"/>
      <c r="D11" s="130"/>
      <c r="E11" s="130"/>
      <c r="F11" s="46"/>
      <c r="G11" s="46"/>
    </row>
    <row r="12" spans="2:7" ht="18" customHeight="1" x14ac:dyDescent="0.4">
      <c r="B12" s="29" t="s">
        <v>378</v>
      </c>
      <c r="C12" s="130" t="str">
        <f>"전화: "&amp;IFERROR(IF(INDEX(기초자료입력!$X$44:$X$53,$G$3)="","",INDEX(기초자료입력!$X$44:$X$53,$G$3)),"")&amp;"                         FAX:"</f>
        <v>전화:                          FAX:</v>
      </c>
      <c r="D12" s="130"/>
      <c r="E12" s="130"/>
      <c r="F12" s="46"/>
      <c r="G12" s="46"/>
    </row>
    <row r="13" spans="2:7" ht="18" customHeight="1" x14ac:dyDescent="0.4">
      <c r="B13" s="29" t="s">
        <v>449</v>
      </c>
      <c r="C13" s="130"/>
      <c r="D13" s="130"/>
      <c r="E13" s="130"/>
      <c r="F13" s="46"/>
      <c r="G13" s="46"/>
    </row>
    <row r="14" spans="2:7" ht="18" customHeight="1" x14ac:dyDescent="0.4">
      <c r="B14" s="29" t="s">
        <v>450</v>
      </c>
      <c r="C14" s="130"/>
      <c r="D14" s="130"/>
      <c r="E14" s="130"/>
      <c r="F14" s="46"/>
      <c r="G14" s="46"/>
    </row>
    <row r="15" spans="2:7" ht="18" customHeight="1" x14ac:dyDescent="0.4">
      <c r="B15" s="29" t="s">
        <v>451</v>
      </c>
      <c r="C15" s="130"/>
      <c r="D15" s="130"/>
      <c r="E15" s="130"/>
      <c r="F15" s="46"/>
      <c r="G15" s="46"/>
    </row>
    <row r="16" spans="2:7" ht="24" customHeight="1" x14ac:dyDescent="0.4">
      <c r="B16" s="110" t="s">
        <v>452</v>
      </c>
      <c r="C16" s="110"/>
      <c r="D16" s="110"/>
      <c r="E16" s="110"/>
      <c r="F16" s="46"/>
      <c r="G16" s="46"/>
    </row>
    <row r="17" spans="2:7" ht="24" customHeight="1" x14ac:dyDescent="0.4">
      <c r="B17" s="110"/>
      <c r="C17" s="110"/>
      <c r="D17" s="110"/>
      <c r="E17" s="110"/>
      <c r="F17" s="46"/>
      <c r="G17" s="46"/>
    </row>
    <row r="18" spans="2:7" ht="6" customHeight="1" x14ac:dyDescent="0.4">
      <c r="B18" s="48"/>
      <c r="C18" s="48"/>
      <c r="D18" s="48"/>
      <c r="E18" s="48"/>
      <c r="F18" s="46"/>
      <c r="G18" s="46"/>
    </row>
    <row r="19" spans="2:7" ht="18" customHeight="1" x14ac:dyDescent="0.4">
      <c r="B19" s="111" t="s">
        <v>453</v>
      </c>
      <c r="C19" s="110"/>
      <c r="D19" s="110"/>
      <c r="E19" s="110"/>
      <c r="F19" s="46"/>
      <c r="G19" s="46"/>
    </row>
    <row r="20" spans="2:7" ht="16.05" customHeight="1" x14ac:dyDescent="0.4">
      <c r="B20" s="162" t="s">
        <v>454</v>
      </c>
      <c r="C20" s="162"/>
      <c r="D20" s="162"/>
      <c r="E20" s="162"/>
      <c r="F20" s="46"/>
      <c r="G20" s="46"/>
    </row>
    <row r="21" spans="2:7" ht="16.05" customHeight="1" x14ac:dyDescent="0.4">
      <c r="B21" s="162"/>
      <c r="C21" s="162"/>
      <c r="D21" s="162"/>
      <c r="E21" s="162"/>
      <c r="F21" s="46"/>
      <c r="G21" s="46"/>
    </row>
    <row r="22" spans="2:7" ht="16.05" customHeight="1" x14ac:dyDescent="0.4">
      <c r="B22" s="162"/>
      <c r="C22" s="162"/>
      <c r="D22" s="162"/>
      <c r="E22" s="162"/>
      <c r="F22" s="46"/>
      <c r="G22" s="46"/>
    </row>
    <row r="23" spans="2:7" ht="16.05" customHeight="1" x14ac:dyDescent="0.4">
      <c r="B23" s="162"/>
      <c r="C23" s="162"/>
      <c r="D23" s="162"/>
      <c r="E23" s="162"/>
      <c r="F23" s="46"/>
      <c r="G23" s="46"/>
    </row>
    <row r="24" spans="2:7" ht="16.05" customHeight="1" x14ac:dyDescent="0.4">
      <c r="B24" s="162"/>
      <c r="C24" s="162"/>
      <c r="D24" s="162"/>
      <c r="E24" s="162"/>
      <c r="F24" s="46"/>
      <c r="G24" s="46"/>
    </row>
    <row r="25" spans="2:7" ht="16.05" customHeight="1" x14ac:dyDescent="0.4">
      <c r="B25" s="162"/>
      <c r="C25" s="162"/>
      <c r="D25" s="162"/>
      <c r="E25" s="162"/>
      <c r="F25" s="46"/>
      <c r="G25" s="46"/>
    </row>
    <row r="26" spans="2:7" ht="16.05" customHeight="1" x14ac:dyDescent="0.4">
      <c r="B26" s="162"/>
      <c r="C26" s="162"/>
      <c r="D26" s="162"/>
      <c r="E26" s="162"/>
      <c r="F26" s="46"/>
      <c r="G26" s="46"/>
    </row>
    <row r="27" spans="2:7" ht="16.05" customHeight="1" x14ac:dyDescent="0.4">
      <c r="B27" s="162"/>
      <c r="C27" s="162"/>
      <c r="D27" s="162"/>
      <c r="E27" s="162"/>
      <c r="F27" s="46"/>
      <c r="G27" s="46"/>
    </row>
    <row r="28" spans="2:7" ht="6" customHeight="1" x14ac:dyDescent="0.4">
      <c r="B28" s="48"/>
      <c r="C28" s="48"/>
      <c r="D28" s="48"/>
      <c r="E28" s="48"/>
      <c r="F28" s="46"/>
      <c r="G28" s="46"/>
    </row>
    <row r="29" spans="2:7" ht="18" customHeight="1" x14ac:dyDescent="0.4">
      <c r="B29" s="130" t="str">
        <f>IF(기초자료입력!$C$5="","20○○. ○○. ○○","20"&amp;RIGHT(기초자료입력!$C$5,2)&amp;". ○○. ○○")</f>
        <v>2026. ○○. ○○</v>
      </c>
      <c r="C29" s="130"/>
      <c r="D29" s="130"/>
      <c r="E29" s="130"/>
      <c r="F29" s="46"/>
      <c r="G29" s="46"/>
    </row>
    <row r="30" spans="2:7" ht="18" customHeight="1" x14ac:dyDescent="0.4">
      <c r="B30" s="130" t="s">
        <v>455</v>
      </c>
      <c r="C30" s="130"/>
      <c r="D30" s="130"/>
      <c r="E30" s="130"/>
      <c r="F30" s="46"/>
      <c r="G30" s="46"/>
    </row>
    <row r="31" spans="2:7" ht="18" customHeight="1" x14ac:dyDescent="0.4">
      <c r="B31" s="130" t="str">
        <f>IF(기초자료입력!$C$4="","○○○○학교장 귀하",기초자료입력!$C$4&amp;"장 귀하")</f>
        <v>전주고등학교장 귀하</v>
      </c>
      <c r="C31" s="130"/>
      <c r="D31" s="130"/>
      <c r="E31" s="130"/>
      <c r="F31" s="46"/>
      <c r="G31" s="46"/>
    </row>
  </sheetData>
  <mergeCells count="18">
    <mergeCell ref="B31:E31"/>
    <mergeCell ref="C10:E10"/>
    <mergeCell ref="C11:E11"/>
    <mergeCell ref="C12:E12"/>
    <mergeCell ref="C13:E13"/>
    <mergeCell ref="C14:E14"/>
    <mergeCell ref="C15:E15"/>
    <mergeCell ref="B16:E17"/>
    <mergeCell ref="B19:E19"/>
    <mergeCell ref="B20:E27"/>
    <mergeCell ref="B29:E29"/>
    <mergeCell ref="B30:E30"/>
    <mergeCell ref="C9:E9"/>
    <mergeCell ref="B1:E1"/>
    <mergeCell ref="B3:E4"/>
    <mergeCell ref="B5:E5"/>
    <mergeCell ref="B7:E7"/>
    <mergeCell ref="C8:E8"/>
  </mergeCells>
  <phoneticPr fontId="6" type="noConversion"/>
  <printOptions horizont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006CE-DAC8-45ED-ACC5-DE1C1BF428C0}">
  <sheetPr codeName="Sheet33"/>
  <dimension ref="B1:I25"/>
  <sheetViews>
    <sheetView workbookViewId="0"/>
  </sheetViews>
  <sheetFormatPr defaultRowHeight="17.399999999999999" x14ac:dyDescent="0.4"/>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x14ac:dyDescent="0.4">
      <c r="B1" s="163"/>
      <c r="C1" s="77"/>
      <c r="D1" s="77"/>
      <c r="E1" s="77"/>
      <c r="F1" s="77"/>
      <c r="G1" s="77"/>
      <c r="H1" s="46"/>
      <c r="I1" s="46"/>
    </row>
    <row r="2" spans="2:9" ht="7.95" customHeight="1" x14ac:dyDescent="0.4">
      <c r="B2" s="46"/>
      <c r="C2" s="46"/>
      <c r="D2" s="46"/>
      <c r="E2" s="46"/>
      <c r="F2" s="46"/>
      <c r="G2" s="46"/>
      <c r="H2" s="46"/>
      <c r="I2" s="67" t="s">
        <v>335</v>
      </c>
    </row>
    <row r="3" spans="2:9" ht="24" customHeight="1" x14ac:dyDescent="0.4">
      <c r="B3" s="127" t="s">
        <v>200</v>
      </c>
      <c r="C3" s="130"/>
      <c r="D3" s="130"/>
      <c r="E3" s="130"/>
      <c r="F3" s="130"/>
      <c r="G3" s="130"/>
      <c r="H3" s="46"/>
      <c r="I3" s="46">
        <v>1</v>
      </c>
    </row>
    <row r="4" spans="2:9" ht="24" customHeight="1" x14ac:dyDescent="0.4">
      <c r="B4" s="130"/>
      <c r="C4" s="130"/>
      <c r="D4" s="130"/>
      <c r="E4" s="130"/>
      <c r="F4" s="130"/>
      <c r="G4" s="130"/>
      <c r="H4" s="46"/>
      <c r="I4" s="46"/>
    </row>
    <row r="5" spans="2:9" ht="19.95" customHeight="1" x14ac:dyDescent="0.4">
      <c r="B5" s="130" t="str">
        <f>"(제안자: "&amp;IFERROR(IF(INDEX(기초자료입력!$B$44:$B$53,$I$3)=0,"",INDEX(기초자료입력!$B$44:$B$53,$I$3)),"")&amp;")"</f>
        <v>(제안자: 스마트)</v>
      </c>
      <c r="C5" s="130"/>
      <c r="D5" s="130"/>
      <c r="E5" s="130"/>
      <c r="F5" s="130"/>
      <c r="G5" s="130"/>
      <c r="H5" s="46"/>
      <c r="I5" s="46"/>
    </row>
    <row r="6" spans="2:9" ht="6" customHeight="1" x14ac:dyDescent="0.4">
      <c r="B6" s="48"/>
      <c r="C6" s="48"/>
      <c r="D6" s="48"/>
      <c r="E6" s="48"/>
      <c r="F6" s="48"/>
      <c r="G6" s="48"/>
      <c r="H6" s="46"/>
      <c r="I6" s="46"/>
    </row>
    <row r="7" spans="2:9" ht="19.95" customHeight="1" x14ac:dyDescent="0.4">
      <c r="B7" s="127" t="s">
        <v>456</v>
      </c>
      <c r="C7" s="130"/>
      <c r="D7" s="130"/>
      <c r="E7" s="130"/>
      <c r="F7" s="130"/>
      <c r="G7" s="130"/>
      <c r="H7" s="46"/>
      <c r="I7" s="46"/>
    </row>
    <row r="8" spans="2:9" ht="6" customHeight="1" x14ac:dyDescent="0.4">
      <c r="B8" s="48"/>
      <c r="C8" s="48"/>
      <c r="D8" s="48"/>
      <c r="E8" s="48"/>
      <c r="F8" s="48"/>
      <c r="G8" s="48"/>
      <c r="H8" s="46"/>
      <c r="I8" s="46"/>
    </row>
    <row r="9" spans="2:9" ht="30" customHeight="1" x14ac:dyDescent="0.4">
      <c r="B9" s="13" t="s">
        <v>85</v>
      </c>
      <c r="C9" s="13" t="s">
        <v>457</v>
      </c>
      <c r="D9" s="13" t="s">
        <v>458</v>
      </c>
      <c r="E9" s="13" t="s">
        <v>459</v>
      </c>
      <c r="F9" s="13" t="s">
        <v>460</v>
      </c>
      <c r="G9" s="13" t="s">
        <v>317</v>
      </c>
      <c r="H9" s="46"/>
      <c r="I9" s="46"/>
    </row>
    <row r="10" spans="2:9" ht="24" customHeight="1" x14ac:dyDescent="0.4">
      <c r="B10" s="43">
        <v>1</v>
      </c>
      <c r="C10" s="44"/>
      <c r="D10" s="44"/>
      <c r="E10" s="44"/>
      <c r="F10" s="44"/>
      <c r="G10" s="44"/>
      <c r="H10" s="46"/>
      <c r="I10" s="46"/>
    </row>
    <row r="11" spans="2:9" ht="24" customHeight="1" x14ac:dyDescent="0.4">
      <c r="B11" s="43">
        <v>2</v>
      </c>
      <c r="C11" s="44"/>
      <c r="D11" s="44"/>
      <c r="E11" s="44"/>
      <c r="F11" s="44"/>
      <c r="G11" s="44"/>
      <c r="H11" s="46"/>
      <c r="I11" s="46"/>
    </row>
    <row r="12" spans="2:9" ht="24" customHeight="1" x14ac:dyDescent="0.4">
      <c r="B12" s="43">
        <v>3</v>
      </c>
      <c r="C12" s="44"/>
      <c r="D12" s="44"/>
      <c r="E12" s="44"/>
      <c r="F12" s="44"/>
      <c r="G12" s="44"/>
      <c r="H12" s="46"/>
      <c r="I12" s="46"/>
    </row>
    <row r="13" spans="2:9" ht="24" customHeight="1" x14ac:dyDescent="0.4">
      <c r="B13" s="43">
        <v>4</v>
      </c>
      <c r="C13" s="44"/>
      <c r="D13" s="44"/>
      <c r="E13" s="44"/>
      <c r="F13" s="44"/>
      <c r="G13" s="44"/>
      <c r="H13" s="46"/>
      <c r="I13" s="46"/>
    </row>
    <row r="14" spans="2:9" ht="24" customHeight="1" x14ac:dyDescent="0.4">
      <c r="B14" s="43">
        <v>5</v>
      </c>
      <c r="C14" s="44"/>
      <c r="D14" s="44"/>
      <c r="E14" s="44"/>
      <c r="F14" s="44"/>
      <c r="G14" s="44"/>
      <c r="H14" s="46"/>
      <c r="I14" s="46"/>
    </row>
    <row r="15" spans="2:9" ht="24" customHeight="1" x14ac:dyDescent="0.4">
      <c r="B15" s="43">
        <v>6</v>
      </c>
      <c r="C15" s="44"/>
      <c r="D15" s="44"/>
      <c r="E15" s="44"/>
      <c r="F15" s="44"/>
      <c r="G15" s="44"/>
      <c r="H15" s="46"/>
      <c r="I15" s="46"/>
    </row>
    <row r="16" spans="2:9" ht="24" customHeight="1" x14ac:dyDescent="0.4">
      <c r="B16" s="43">
        <v>7</v>
      </c>
      <c r="C16" s="44"/>
      <c r="D16" s="44"/>
      <c r="E16" s="44"/>
      <c r="F16" s="44"/>
      <c r="G16" s="44"/>
      <c r="H16" s="46"/>
      <c r="I16" s="46"/>
    </row>
    <row r="17" spans="2:9" ht="24" customHeight="1" x14ac:dyDescent="0.4">
      <c r="B17" s="43">
        <v>8</v>
      </c>
      <c r="C17" s="44"/>
      <c r="D17" s="44"/>
      <c r="E17" s="44"/>
      <c r="F17" s="44"/>
      <c r="G17" s="44"/>
      <c r="H17" s="46"/>
      <c r="I17" s="46"/>
    </row>
    <row r="18" spans="2:9" ht="24" customHeight="1" x14ac:dyDescent="0.4">
      <c r="B18" s="43">
        <v>9</v>
      </c>
      <c r="C18" s="44"/>
      <c r="D18" s="44"/>
      <c r="E18" s="44"/>
      <c r="F18" s="44"/>
      <c r="G18" s="44"/>
      <c r="H18" s="46"/>
      <c r="I18" s="46"/>
    </row>
    <row r="19" spans="2:9" ht="6" customHeight="1" x14ac:dyDescent="0.4">
      <c r="B19" s="48"/>
      <c r="C19" s="48"/>
      <c r="D19" s="48"/>
      <c r="E19" s="48"/>
      <c r="F19" s="48"/>
      <c r="G19" s="48"/>
      <c r="H19" s="46"/>
      <c r="I19" s="46"/>
    </row>
    <row r="20" spans="2:9" ht="18" customHeight="1" x14ac:dyDescent="0.4">
      <c r="B20" s="110" t="s">
        <v>461</v>
      </c>
      <c r="C20" s="110"/>
      <c r="D20" s="110"/>
      <c r="E20" s="110"/>
      <c r="F20" s="110"/>
      <c r="G20" s="110"/>
      <c r="H20" s="46"/>
      <c r="I20" s="46"/>
    </row>
    <row r="21" spans="2:9" ht="18" customHeight="1" x14ac:dyDescent="0.4">
      <c r="B21" s="110" t="s">
        <v>462</v>
      </c>
      <c r="C21" s="110"/>
      <c r="D21" s="110"/>
      <c r="E21" s="110"/>
      <c r="F21" s="110"/>
      <c r="G21" s="110"/>
      <c r="H21" s="46"/>
      <c r="I21" s="46"/>
    </row>
    <row r="22" spans="2:9" ht="7.95" customHeight="1" x14ac:dyDescent="0.4">
      <c r="B22" s="48"/>
      <c r="C22" s="48"/>
      <c r="D22" s="48"/>
      <c r="E22" s="48"/>
      <c r="F22" s="48"/>
      <c r="G22" s="48"/>
      <c r="H22" s="46"/>
      <c r="I22" s="46"/>
    </row>
    <row r="23" spans="2:9" ht="18" customHeight="1" x14ac:dyDescent="0.4">
      <c r="B23" s="130" t="str">
        <f>IF(기초자료입력!$C$5="","20○○.  .  .","20"&amp;RIGHT(기초자료입력!$C$5,2)&amp;".  .  .")</f>
        <v>2026.  .  .</v>
      </c>
      <c r="C23" s="130"/>
      <c r="D23" s="130"/>
      <c r="E23" s="130"/>
      <c r="F23" s="130"/>
      <c r="G23" s="130"/>
      <c r="H23" s="46"/>
      <c r="I23" s="46"/>
    </row>
    <row r="24" spans="2:9" ht="18" customHeight="1" x14ac:dyDescent="0.4">
      <c r="B24" s="130" t="s">
        <v>463</v>
      </c>
      <c r="C24" s="130"/>
      <c r="D24" s="130"/>
      <c r="E24" s="130"/>
      <c r="F24" s="130"/>
      <c r="G24" s="130"/>
      <c r="H24" s="46"/>
      <c r="I24" s="46"/>
    </row>
    <row r="25" spans="2:9" ht="18" customHeight="1" x14ac:dyDescent="0.4">
      <c r="B25" s="130" t="str">
        <f>IF(기초자료입력!$C$4="","○○○○학교장 귀하",기초자료입력!$C$4&amp;"장 귀하")</f>
        <v>전주고등학교장 귀하</v>
      </c>
      <c r="C25" s="130"/>
      <c r="D25" s="130"/>
      <c r="E25" s="130"/>
      <c r="F25" s="130"/>
      <c r="G25" s="130"/>
      <c r="H25" s="46"/>
      <c r="I25" s="46"/>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22C32-A2A2-4C5D-B070-3E07E7AF4639}">
  <sheetPr codeName="Sheet34"/>
  <dimension ref="B1:G21"/>
  <sheetViews>
    <sheetView workbookViewId="0"/>
  </sheetViews>
  <sheetFormatPr defaultRowHeight="17.399999999999999" x14ac:dyDescent="0.4"/>
  <cols>
    <col min="1" max="1" width="3.19921875" customWidth="1"/>
    <col min="2" max="2" width="10.69921875" customWidth="1"/>
    <col min="3" max="4" width="16.69921875" customWidth="1"/>
    <col min="5" max="5" width="24.69921875" customWidth="1"/>
  </cols>
  <sheetData>
    <row r="1" spans="2:7" ht="12" customHeight="1" x14ac:dyDescent="0.4">
      <c r="B1" s="163"/>
      <c r="C1" s="77"/>
      <c r="D1" s="77"/>
      <c r="E1" s="77"/>
      <c r="F1" s="46"/>
      <c r="G1" s="46"/>
    </row>
    <row r="2" spans="2:7" ht="7.95" customHeight="1" x14ac:dyDescent="0.4">
      <c r="B2" s="46"/>
      <c r="C2" s="46"/>
      <c r="D2" s="46"/>
      <c r="E2" s="46"/>
      <c r="F2" s="46"/>
      <c r="G2" s="67" t="s">
        <v>335</v>
      </c>
    </row>
    <row r="3" spans="2:7" ht="24" customHeight="1" x14ac:dyDescent="0.4">
      <c r="B3" s="127" t="s">
        <v>464</v>
      </c>
      <c r="C3" s="130"/>
      <c r="D3" s="130"/>
      <c r="E3" s="130"/>
      <c r="F3" s="46"/>
      <c r="G3" s="46">
        <v>1</v>
      </c>
    </row>
    <row r="4" spans="2:7" ht="24" customHeight="1" x14ac:dyDescent="0.4">
      <c r="B4" s="130"/>
      <c r="C4" s="130"/>
      <c r="D4" s="130"/>
      <c r="E4" s="130"/>
      <c r="F4" s="46"/>
      <c r="G4" s="46"/>
    </row>
    <row r="5" spans="2:7" ht="19.95" customHeight="1" x14ac:dyDescent="0.4">
      <c r="B5" s="130" t="str">
        <f>"(제안자: "&amp;IFERROR(IF(INDEX(기초자료입력!$B$44:$B$53,$G$3)=0,"",INDEX(기초자료입력!$B$44:$B$53,$G$3)),"")&amp;")"</f>
        <v>(제안자: 스마트)</v>
      </c>
      <c r="C5" s="130"/>
      <c r="D5" s="130"/>
      <c r="E5" s="130"/>
      <c r="F5" s="46"/>
      <c r="G5" s="46"/>
    </row>
    <row r="6" spans="2:7" ht="16.05" customHeight="1" x14ac:dyDescent="0.4">
      <c r="B6" s="130" t="s">
        <v>465</v>
      </c>
      <c r="C6" s="130"/>
      <c r="D6" s="130"/>
      <c r="E6" s="130"/>
      <c r="F6" s="46"/>
      <c r="G6" s="46"/>
    </row>
    <row r="7" spans="2:7" ht="18" customHeight="1" x14ac:dyDescent="0.4">
      <c r="B7" s="111" t="s">
        <v>466</v>
      </c>
      <c r="C7" s="110"/>
      <c r="D7" s="110"/>
      <c r="E7" s="110"/>
      <c r="F7" s="46"/>
      <c r="G7" s="46"/>
    </row>
    <row r="8" spans="2:7" ht="6" customHeight="1" x14ac:dyDescent="0.4">
      <c r="B8" s="48"/>
      <c r="C8" s="48"/>
      <c r="D8" s="48"/>
      <c r="E8" s="48"/>
      <c r="F8" s="46"/>
      <c r="G8" s="46"/>
    </row>
    <row r="9" spans="2:7" ht="22.05" customHeight="1" x14ac:dyDescent="0.4">
      <c r="B9" s="13" t="s">
        <v>326</v>
      </c>
      <c r="C9" s="13" t="s">
        <v>467</v>
      </c>
      <c r="D9" s="13" t="s">
        <v>468</v>
      </c>
      <c r="E9" s="13" t="s">
        <v>469</v>
      </c>
      <c r="F9" s="46"/>
      <c r="G9" s="46"/>
    </row>
    <row r="10" spans="2:7" ht="22.05" customHeight="1" x14ac:dyDescent="0.4">
      <c r="B10" s="130" t="s">
        <v>318</v>
      </c>
      <c r="C10" s="43" t="s">
        <v>470</v>
      </c>
      <c r="D10" s="43"/>
      <c r="E10" s="43"/>
      <c r="F10" s="46"/>
      <c r="G10" s="46"/>
    </row>
    <row r="11" spans="2:7" ht="22.05" customHeight="1" x14ac:dyDescent="0.4">
      <c r="B11" s="130"/>
      <c r="C11" s="43" t="s">
        <v>471</v>
      </c>
      <c r="D11" s="43"/>
      <c r="E11" s="43"/>
      <c r="F11" s="46"/>
      <c r="G11" s="46"/>
    </row>
    <row r="12" spans="2:7" ht="22.05" customHeight="1" x14ac:dyDescent="0.4">
      <c r="B12" s="130"/>
      <c r="C12" s="43" t="s">
        <v>472</v>
      </c>
      <c r="D12" s="43"/>
      <c r="E12" s="43"/>
      <c r="F12" s="46"/>
      <c r="G12" s="46"/>
    </row>
    <row r="13" spans="2:7" ht="22.05" customHeight="1" x14ac:dyDescent="0.4">
      <c r="B13" s="130"/>
      <c r="C13" s="43" t="s">
        <v>473</v>
      </c>
      <c r="D13" s="43"/>
      <c r="E13" s="43"/>
      <c r="F13" s="46"/>
      <c r="G13" s="46"/>
    </row>
    <row r="14" spans="2:7" ht="22.05" customHeight="1" x14ac:dyDescent="0.4">
      <c r="B14" s="130" t="s">
        <v>319</v>
      </c>
      <c r="C14" s="43" t="s">
        <v>474</v>
      </c>
      <c r="D14" s="43"/>
      <c r="E14" s="43"/>
      <c r="F14" s="46"/>
      <c r="G14" s="46"/>
    </row>
    <row r="15" spans="2:7" ht="22.05" customHeight="1" x14ac:dyDescent="0.4">
      <c r="B15" s="130"/>
      <c r="C15" s="43" t="s">
        <v>475</v>
      </c>
      <c r="D15" s="43"/>
      <c r="E15" s="43"/>
      <c r="F15" s="46"/>
      <c r="G15" s="46"/>
    </row>
    <row r="16" spans="2:7" ht="6" customHeight="1" x14ac:dyDescent="0.4">
      <c r="B16" s="48"/>
      <c r="C16" s="48"/>
      <c r="D16" s="48"/>
      <c r="E16" s="48"/>
      <c r="F16" s="46"/>
      <c r="G16" s="46"/>
    </row>
    <row r="17" spans="2:7" ht="19.95" customHeight="1" x14ac:dyDescent="0.4">
      <c r="B17" s="162" t="s">
        <v>476</v>
      </c>
      <c r="C17" s="162"/>
      <c r="D17" s="162"/>
      <c r="E17" s="162"/>
      <c r="F17" s="46"/>
      <c r="G17" s="46"/>
    </row>
    <row r="18" spans="2:7" ht="7.95" customHeight="1" x14ac:dyDescent="0.4">
      <c r="B18" s="115"/>
      <c r="C18" s="115"/>
      <c r="D18" s="115"/>
      <c r="E18" s="115"/>
      <c r="F18" s="46"/>
      <c r="G18" s="46"/>
    </row>
    <row r="19" spans="2:7" ht="18" customHeight="1" x14ac:dyDescent="0.4">
      <c r="B19" s="130" t="str">
        <f>IF(기초자료입력!$C$5="","20○○.  .  .","20"&amp;RIGHT(기초자료입력!$C$5,2)&amp;".  .  .")</f>
        <v>2026.  .  .</v>
      </c>
      <c r="C19" s="130"/>
      <c r="D19" s="130"/>
      <c r="E19" s="130"/>
      <c r="F19" s="46"/>
      <c r="G19" s="46"/>
    </row>
    <row r="20" spans="2:7" ht="18" customHeight="1" x14ac:dyDescent="0.4">
      <c r="B20" s="130" t="s">
        <v>463</v>
      </c>
      <c r="C20" s="130"/>
      <c r="D20" s="130"/>
      <c r="E20" s="130"/>
      <c r="F20" s="46"/>
      <c r="G20" s="46"/>
    </row>
    <row r="21" spans="2:7" ht="18" customHeight="1" x14ac:dyDescent="0.4">
      <c r="B21" s="130" t="str">
        <f>IF(기초자료입력!$C$4="","○○○○학교장 귀하",기초자료입력!$C$4&amp;"장 귀하")</f>
        <v>전주고등학교장 귀하</v>
      </c>
      <c r="C21" s="130"/>
      <c r="D21" s="130"/>
      <c r="E21" s="130"/>
      <c r="F21" s="46"/>
      <c r="G21" s="46"/>
    </row>
  </sheetData>
  <mergeCells count="12">
    <mergeCell ref="B14:B15"/>
    <mergeCell ref="B17:E17"/>
    <mergeCell ref="B19:E19"/>
    <mergeCell ref="B20:E20"/>
    <mergeCell ref="B21:E21"/>
    <mergeCell ref="B18:E18"/>
    <mergeCell ref="B10:B13"/>
    <mergeCell ref="B1:E1"/>
    <mergeCell ref="B3:E4"/>
    <mergeCell ref="B5:E5"/>
    <mergeCell ref="B6:E6"/>
    <mergeCell ref="B7:E7"/>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212BB-3234-4906-A192-ECF4E2D42DF5}">
  <sheetPr codeName="Sheet35"/>
  <dimension ref="A1:G19"/>
  <sheetViews>
    <sheetView workbookViewId="0"/>
  </sheetViews>
  <sheetFormatPr defaultRowHeight="17.399999999999999" x14ac:dyDescent="0.4"/>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x14ac:dyDescent="0.4">
      <c r="A1" s="61"/>
      <c r="B1" s="46"/>
      <c r="C1" s="46"/>
      <c r="D1" s="46"/>
      <c r="E1" s="46"/>
      <c r="F1" s="46"/>
      <c r="G1" s="46"/>
    </row>
    <row r="2" spans="1:7" x14ac:dyDescent="0.4">
      <c r="A2" s="46"/>
      <c r="B2" s="46"/>
      <c r="C2" s="46"/>
      <c r="D2" s="46"/>
      <c r="E2" s="46"/>
      <c r="F2" s="46"/>
      <c r="G2" s="46"/>
    </row>
    <row r="3" spans="1:7" ht="30" customHeight="1" x14ac:dyDescent="0.4">
      <c r="A3" s="46"/>
      <c r="B3" s="125" t="s">
        <v>313</v>
      </c>
      <c r="C3" s="126"/>
      <c r="D3" s="126"/>
      <c r="E3" s="126"/>
      <c r="F3" s="126"/>
      <c r="G3" s="126"/>
    </row>
    <row r="4" spans="1:7" x14ac:dyDescent="0.4">
      <c r="A4" s="46"/>
      <c r="B4" s="126" t="s">
        <v>314</v>
      </c>
      <c r="C4" s="126"/>
      <c r="D4" s="126"/>
      <c r="E4" s="126"/>
      <c r="F4" s="126"/>
      <c r="G4" s="126"/>
    </row>
    <row r="5" spans="1:7" x14ac:dyDescent="0.4">
      <c r="A5" s="46"/>
      <c r="B5" s="48"/>
      <c r="C5" s="48"/>
      <c r="D5" s="48"/>
      <c r="E5" s="48"/>
      <c r="F5" s="48"/>
      <c r="G5" s="48"/>
    </row>
    <row r="6" spans="1:7" x14ac:dyDescent="0.4">
      <c r="A6" s="46"/>
      <c r="B6" s="43" t="s">
        <v>86</v>
      </c>
      <c r="C6" s="43" t="str">
        <f>IF(기초자료입력!C4&lt;&gt;"",기초자료입력!C4,"")</f>
        <v>전주고등학교</v>
      </c>
      <c r="D6" s="43" t="s">
        <v>87</v>
      </c>
      <c r="E6" s="43">
        <f>IF(기초자료입력!C5&lt;&gt;"",기초자료입력!C5,"")</f>
        <v>2026</v>
      </c>
      <c r="F6" s="43" t="s">
        <v>90</v>
      </c>
      <c r="G6" s="51" t="str">
        <f>IF(기초자료입력!C12&lt;&gt;"",기초자료입력!C12,"")</f>
        <v>전주고 교복구매건</v>
      </c>
    </row>
    <row r="7" spans="1:7" x14ac:dyDescent="0.4">
      <c r="A7" s="46"/>
      <c r="B7" s="48"/>
      <c r="C7" s="48"/>
      <c r="D7" s="48"/>
      <c r="E7" s="48"/>
      <c r="F7" s="48"/>
      <c r="G7" s="48"/>
    </row>
    <row r="8" spans="1:7" x14ac:dyDescent="0.4">
      <c r="A8" s="46"/>
      <c r="B8" s="127" t="s">
        <v>315</v>
      </c>
      <c r="C8" s="127"/>
      <c r="D8" s="29" t="s">
        <v>47</v>
      </c>
      <c r="E8" s="29" t="s">
        <v>316</v>
      </c>
      <c r="F8" s="127" t="s">
        <v>317</v>
      </c>
      <c r="G8" s="127"/>
    </row>
    <row r="9" spans="1:7" x14ac:dyDescent="0.4">
      <c r="A9" s="46"/>
      <c r="B9" s="130" t="s">
        <v>318</v>
      </c>
      <c r="C9" s="43" t="str">
        <f>IF(기초자료입력!B29&lt;&gt;"",기초자료입력!B29,"후드 점퍼")</f>
        <v>상의</v>
      </c>
      <c r="D9" s="43">
        <f>IF(기초자료입력!C29&lt;&gt;"",기초자료입력!C29,1)</f>
        <v>200</v>
      </c>
      <c r="E9" s="43" t="str">
        <f>IF(SUM(기초자료입력!$D$29:$D$34)=0,"",TEXT(기초자료입력!D29/SUM(기초자료입력!$D$29:$D$34)*100,"0.0")&amp;"%")</f>
        <v>50.0%</v>
      </c>
      <c r="F9" s="162" t="s">
        <v>320</v>
      </c>
      <c r="G9" s="162"/>
    </row>
    <row r="10" spans="1:7" x14ac:dyDescent="0.4">
      <c r="A10" s="46"/>
      <c r="B10" s="130"/>
      <c r="C10" s="43" t="str">
        <f>IF(기초자료입력!B30&lt;&gt;"",기초자료입력!B30,"집업티")</f>
        <v>하의</v>
      </c>
      <c r="D10" s="43">
        <f>IF(기초자료입력!C30&lt;&gt;"",기초자료입력!C30,1)</f>
        <v>200</v>
      </c>
      <c r="E10" s="43" t="str">
        <f>IF(SUM(기초자료입력!$D$29:$D$34)=0,"",TEXT(기초자료입력!D30/SUM(기초자료입력!$D$29:$D$34)*100,"0.0")&amp;"%")</f>
        <v>50.0%</v>
      </c>
      <c r="F10" s="162"/>
      <c r="G10" s="162"/>
    </row>
    <row r="11" spans="1:7" x14ac:dyDescent="0.4">
      <c r="A11" s="46"/>
      <c r="B11" s="130"/>
      <c r="C11" s="43" t="str">
        <f>IF(기초자료입력!B31&lt;&gt;"",기초자료입력!B31,"맨투맨티")</f>
        <v>맨투맨티</v>
      </c>
      <c r="D11" s="43">
        <f>IF(기초자료입력!C31&lt;&gt;"",기초자료입력!C31,1)</f>
        <v>1</v>
      </c>
      <c r="E11" s="43" t="str">
        <f>IF(SUM(기초자료입력!$D$29:$D$34)=0,"",TEXT(기초자료입력!D31/SUM(기초자료입력!$D$29:$D$34)*100,"0.0")&amp;"%")</f>
        <v>0.0%</v>
      </c>
      <c r="F11" s="162"/>
      <c r="G11" s="162"/>
    </row>
    <row r="12" spans="1:7" x14ac:dyDescent="0.4">
      <c r="A12" s="46"/>
      <c r="B12" s="130"/>
      <c r="C12" s="43" t="str">
        <f>IF(기초자료입력!B32&lt;&gt;"",기초자료입력!B32,"긴바지(치마)")</f>
        <v>긴바지(치마)</v>
      </c>
      <c r="D12" s="43">
        <f>IF(기초자료입력!C32&lt;&gt;"",기초자료입력!C32,1)</f>
        <v>1</v>
      </c>
      <c r="E12" s="43" t="str">
        <f>IF(SUM(기초자료입력!$D$29:$D$34)=0,"",TEXT(기초자료입력!D32/SUM(기초자료입력!$D$29:$D$34)*100,"0.0")&amp;"%")</f>
        <v>0.0%</v>
      </c>
      <c r="F12" s="162"/>
      <c r="G12" s="162"/>
    </row>
    <row r="13" spans="1:7" x14ac:dyDescent="0.4">
      <c r="A13" s="46"/>
      <c r="B13" s="130" t="s">
        <v>319</v>
      </c>
      <c r="C13" s="43" t="str">
        <f>IF(기초자료입력!B33&lt;&gt;"",기초자료입력!B33,"반팔티")</f>
        <v>반팔티</v>
      </c>
      <c r="D13" s="43">
        <f>IF(기초자료입력!C33&lt;&gt;"",기초자료입력!C33,1)</f>
        <v>1</v>
      </c>
      <c r="E13" s="43" t="str">
        <f>IF(SUM(기초자료입력!$D$29:$D$34)=0,"",TEXT(기초자료입력!D33/SUM(기초자료입력!$D$29:$D$34)*100,"0.0")&amp;"%")</f>
        <v>0.0%</v>
      </c>
      <c r="F13" s="162"/>
      <c r="G13" s="162"/>
    </row>
    <row r="14" spans="1:7" x14ac:dyDescent="0.4">
      <c r="A14" s="46"/>
      <c r="B14" s="130"/>
      <c r="C14" s="43" t="str">
        <f>IF(기초자료입력!B34&lt;&gt;"",기초자료입력!B34,"반바지")</f>
        <v>반바지</v>
      </c>
      <c r="D14" s="43">
        <f>IF(기초자료입력!C34&lt;&gt;"",기초자료입력!C34,1)</f>
        <v>1</v>
      </c>
      <c r="E14" s="43" t="str">
        <f>IF(SUM(기초자료입력!$D$29:$D$34)=0,"",TEXT(기초자료입력!D34/SUM(기초자료입력!$D$29:$D$34)*100,"0.0")&amp;"%")</f>
        <v>0.0%</v>
      </c>
      <c r="F14" s="162"/>
      <c r="G14" s="162"/>
    </row>
    <row r="15" spans="1:7" x14ac:dyDescent="0.4">
      <c r="A15" s="46"/>
      <c r="B15" s="127" t="s">
        <v>297</v>
      </c>
      <c r="C15" s="127"/>
      <c r="D15" s="29">
        <f>SUM(D9:D14)</f>
        <v>404</v>
      </c>
      <c r="E15" s="29" t="str">
        <f>"100%"</f>
        <v>100%</v>
      </c>
      <c r="F15" s="111"/>
      <c r="G15" s="111"/>
    </row>
    <row r="16" spans="1:7" x14ac:dyDescent="0.4">
      <c r="A16" s="46"/>
      <c r="B16" s="48"/>
      <c r="C16" s="48"/>
      <c r="D16" s="48"/>
      <c r="E16" s="48"/>
      <c r="F16" s="48"/>
      <c r="G16" s="48"/>
    </row>
    <row r="17" spans="1:7" x14ac:dyDescent="0.4">
      <c r="A17" s="46"/>
      <c r="B17" s="112" t="str">
        <f>IF(기초자료입력!$C$5="","20○○년    월    일","20"&amp;RIGHT(기초자료입력!$C$5,2)&amp;"년    월    일")</f>
        <v>2026년    월    일</v>
      </c>
      <c r="C17" s="112"/>
      <c r="D17" s="112"/>
      <c r="E17" s="112"/>
      <c r="F17" s="112"/>
      <c r="G17" s="112"/>
    </row>
    <row r="18" spans="1:7" x14ac:dyDescent="0.4">
      <c r="A18" s="46"/>
      <c r="B18" s="112" t="s">
        <v>321</v>
      </c>
      <c r="C18" s="112"/>
      <c r="D18" s="112"/>
      <c r="E18" s="112"/>
      <c r="F18" s="112"/>
      <c r="G18" s="112"/>
    </row>
    <row r="19" spans="1:7" x14ac:dyDescent="0.4">
      <c r="A19" s="46"/>
      <c r="B19" s="112" t="str">
        <f>IF(기초자료입력!C4&lt;&gt;"",기초자료입력!C4,"○○○○학교")&amp;"장 귀하"</f>
        <v>전주고등학교장 귀하</v>
      </c>
      <c r="C19" s="112"/>
      <c r="D19" s="112"/>
      <c r="E19" s="112"/>
      <c r="F19" s="112"/>
      <c r="G19" s="112"/>
    </row>
  </sheetData>
  <mergeCells count="12">
    <mergeCell ref="B15:C15"/>
    <mergeCell ref="F15:G15"/>
    <mergeCell ref="B17:G17"/>
    <mergeCell ref="B18:G18"/>
    <mergeCell ref="B19:G19"/>
    <mergeCell ref="B13:B14"/>
    <mergeCell ref="F9:G14"/>
    <mergeCell ref="B3:G3"/>
    <mergeCell ref="B4:G4"/>
    <mergeCell ref="B8:C8"/>
    <mergeCell ref="F8:G8"/>
    <mergeCell ref="B9:B1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7C95D-B212-4536-B048-7C85798DA65F}">
  <sheetPr codeName="Sheet36"/>
  <dimension ref="B1:G31"/>
  <sheetViews>
    <sheetView workbookViewId="0"/>
  </sheetViews>
  <sheetFormatPr defaultRowHeight="17.399999999999999" x14ac:dyDescent="0.4"/>
  <cols>
    <col min="1" max="1" width="3.19921875" customWidth="1"/>
    <col min="2" max="5" width="20.69921875" customWidth="1"/>
  </cols>
  <sheetData>
    <row r="1" spans="2:7" ht="12" customHeight="1" x14ac:dyDescent="0.4">
      <c r="B1" s="163"/>
      <c r="C1" s="77"/>
      <c r="D1" s="77"/>
      <c r="E1" s="77"/>
      <c r="F1" s="46"/>
      <c r="G1" s="46"/>
    </row>
    <row r="2" spans="2:7" ht="7.95" customHeight="1" x14ac:dyDescent="0.4">
      <c r="B2" s="46"/>
      <c r="C2" s="46"/>
      <c r="D2" s="46"/>
      <c r="E2" s="46"/>
      <c r="F2" s="46"/>
      <c r="G2" s="67" t="s">
        <v>335</v>
      </c>
    </row>
    <row r="3" spans="2:7" ht="25.95" customHeight="1" x14ac:dyDescent="0.4">
      <c r="B3" s="127" t="s">
        <v>209</v>
      </c>
      <c r="C3" s="130"/>
      <c r="D3" s="130"/>
      <c r="E3" s="130"/>
      <c r="F3" s="46"/>
      <c r="G3" s="46">
        <v>1</v>
      </c>
    </row>
    <row r="4" spans="2:7" ht="25.95" customHeight="1" x14ac:dyDescent="0.4">
      <c r="B4" s="130"/>
      <c r="C4" s="130"/>
      <c r="D4" s="130"/>
      <c r="E4" s="130"/>
      <c r="F4" s="46"/>
      <c r="G4" s="46"/>
    </row>
    <row r="5" spans="2:7" ht="6" customHeight="1" x14ac:dyDescent="0.4">
      <c r="B5" s="48"/>
      <c r="C5" s="48"/>
      <c r="D5" s="48"/>
      <c r="E5" s="48"/>
      <c r="F5" s="46"/>
      <c r="G5" s="46"/>
    </row>
    <row r="6" spans="2:7" ht="18" customHeight="1" x14ac:dyDescent="0.4">
      <c r="B6" s="111" t="s">
        <v>477</v>
      </c>
      <c r="C6" s="110"/>
      <c r="D6" s="110"/>
      <c r="E6" s="110"/>
      <c r="F6" s="46"/>
      <c r="G6" s="46"/>
    </row>
    <row r="7" spans="2:7" ht="19.95" customHeight="1" x14ac:dyDescent="0.4">
      <c r="B7" s="162" t="s">
        <v>478</v>
      </c>
      <c r="C7" s="162"/>
      <c r="D7" s="162"/>
      <c r="E7" s="162"/>
      <c r="F7" s="46"/>
      <c r="G7" s="46"/>
    </row>
    <row r="8" spans="2:7" ht="6" customHeight="1" x14ac:dyDescent="0.4">
      <c r="B8" s="115"/>
      <c r="C8" s="115"/>
      <c r="D8" s="115"/>
      <c r="E8" s="115"/>
      <c r="F8" s="46"/>
      <c r="G8" s="46"/>
    </row>
    <row r="9" spans="2:7" ht="18" customHeight="1" x14ac:dyDescent="0.4">
      <c r="B9" s="111" t="s">
        <v>479</v>
      </c>
      <c r="C9" s="110"/>
      <c r="D9" s="110"/>
      <c r="E9" s="110"/>
      <c r="F9" s="46"/>
      <c r="G9" s="46"/>
    </row>
    <row r="10" spans="2:7" ht="19.95" customHeight="1" x14ac:dyDescent="0.4">
      <c r="B10" s="162" t="s">
        <v>480</v>
      </c>
      <c r="C10" s="162"/>
      <c r="D10" s="162"/>
      <c r="E10" s="162"/>
      <c r="F10" s="46"/>
      <c r="G10" s="46"/>
    </row>
    <row r="11" spans="2:7" ht="19.95" customHeight="1" x14ac:dyDescent="0.4">
      <c r="B11" s="162" t="s">
        <v>481</v>
      </c>
      <c r="C11" s="162"/>
      <c r="D11" s="162"/>
      <c r="E11" s="162"/>
      <c r="F11" s="46"/>
      <c r="G11" s="46"/>
    </row>
    <row r="12" spans="2:7" ht="19.95" customHeight="1" x14ac:dyDescent="0.4">
      <c r="B12" s="162" t="s">
        <v>482</v>
      </c>
      <c r="C12" s="162"/>
      <c r="D12" s="162"/>
      <c r="E12" s="162"/>
      <c r="F12" s="46"/>
      <c r="G12" s="46"/>
    </row>
    <row r="13" spans="2:7" ht="19.95" customHeight="1" x14ac:dyDescent="0.4">
      <c r="B13" s="162" t="s">
        <v>483</v>
      </c>
      <c r="C13" s="162"/>
      <c r="D13" s="162"/>
      <c r="E13" s="162"/>
      <c r="F13" s="46"/>
      <c r="G13" s="46"/>
    </row>
    <row r="14" spans="2:7" ht="6" customHeight="1" x14ac:dyDescent="0.4">
      <c r="B14" s="115"/>
      <c r="C14" s="115"/>
      <c r="D14" s="115"/>
      <c r="E14" s="115"/>
      <c r="F14" s="46"/>
      <c r="G14" s="46"/>
    </row>
    <row r="15" spans="2:7" ht="25.95" customHeight="1" x14ac:dyDescent="0.4">
      <c r="B15" s="166" t="s">
        <v>484</v>
      </c>
      <c r="C15" s="162"/>
      <c r="D15" s="162"/>
      <c r="E15" s="162"/>
      <c r="F15" s="46"/>
      <c r="G15" s="46"/>
    </row>
    <row r="16" spans="2:7" ht="18" customHeight="1" x14ac:dyDescent="0.4">
      <c r="B16" s="162" t="s">
        <v>485</v>
      </c>
      <c r="C16" s="162"/>
      <c r="D16" s="162"/>
      <c r="E16" s="162"/>
      <c r="F16" s="46"/>
      <c r="G16" s="46"/>
    </row>
    <row r="17" spans="2:7" ht="18" customHeight="1" x14ac:dyDescent="0.4">
      <c r="B17" s="162" t="s">
        <v>486</v>
      </c>
      <c r="C17" s="162"/>
      <c r="D17" s="162"/>
      <c r="E17" s="162"/>
      <c r="F17" s="46"/>
      <c r="G17" s="46"/>
    </row>
    <row r="18" spans="2:7" ht="19.95" customHeight="1" x14ac:dyDescent="0.4">
      <c r="B18" s="162" t="s">
        <v>487</v>
      </c>
      <c r="C18" s="162"/>
      <c r="D18" s="162"/>
      <c r="E18" s="162"/>
      <c r="F18" s="46"/>
      <c r="G18" s="46"/>
    </row>
    <row r="19" spans="2:7" ht="6" customHeight="1" x14ac:dyDescent="0.4">
      <c r="B19" s="115"/>
      <c r="C19" s="115"/>
      <c r="D19" s="115"/>
      <c r="E19" s="115"/>
      <c r="F19" s="46"/>
      <c r="G19" s="46"/>
    </row>
    <row r="20" spans="2:7" ht="18" customHeight="1" x14ac:dyDescent="0.4">
      <c r="B20" s="111" t="s">
        <v>488</v>
      </c>
      <c r="C20" s="110"/>
      <c r="D20" s="110"/>
      <c r="E20" s="110"/>
      <c r="F20" s="46"/>
      <c r="G20" s="46"/>
    </row>
    <row r="21" spans="2:7" ht="19.95" customHeight="1" x14ac:dyDescent="0.4">
      <c r="B21" s="162" t="s">
        <v>489</v>
      </c>
      <c r="C21" s="162"/>
      <c r="D21" s="162"/>
      <c r="E21" s="162"/>
      <c r="F21" s="46"/>
      <c r="G21" s="46"/>
    </row>
    <row r="22" spans="2:7" ht="18" customHeight="1" x14ac:dyDescent="0.4">
      <c r="B22" s="162" t="s">
        <v>490</v>
      </c>
      <c r="C22" s="162"/>
      <c r="D22" s="162"/>
      <c r="E22" s="162"/>
      <c r="F22" s="46"/>
      <c r="G22" s="46"/>
    </row>
    <row r="23" spans="2:7" ht="22.05" customHeight="1" x14ac:dyDescent="0.4">
      <c r="B23" s="162" t="s">
        <v>491</v>
      </c>
      <c r="C23" s="162"/>
      <c r="D23" s="162"/>
      <c r="E23" s="162"/>
      <c r="F23" s="46"/>
      <c r="G23" s="46"/>
    </row>
    <row r="24" spans="2:7" ht="22.05" customHeight="1" x14ac:dyDescent="0.4">
      <c r="B24" s="162"/>
      <c r="C24" s="162"/>
      <c r="D24" s="162"/>
      <c r="E24" s="162"/>
      <c r="F24" s="46"/>
      <c r="G24" s="46"/>
    </row>
    <row r="25" spans="2:7" ht="18" customHeight="1" x14ac:dyDescent="0.4">
      <c r="B25" s="162" t="s">
        <v>492</v>
      </c>
      <c r="C25" s="162"/>
      <c r="D25" s="162"/>
      <c r="E25" s="162"/>
      <c r="F25" s="46"/>
      <c r="G25" s="46"/>
    </row>
    <row r="26" spans="2:7" ht="18" customHeight="1" x14ac:dyDescent="0.4">
      <c r="B26" s="110" t="s">
        <v>493</v>
      </c>
      <c r="C26" s="110"/>
      <c r="D26" s="110"/>
      <c r="E26" s="110"/>
      <c r="F26" s="46"/>
      <c r="G26" s="46"/>
    </row>
    <row r="27" spans="2:7" ht="18" customHeight="1" x14ac:dyDescent="0.4">
      <c r="B27" s="110" t="s">
        <v>493</v>
      </c>
      <c r="C27" s="110"/>
      <c r="D27" s="110"/>
      <c r="E27" s="110"/>
      <c r="F27" s="46"/>
      <c r="G27" s="46"/>
    </row>
    <row r="28" spans="2:7" ht="7.95" customHeight="1" x14ac:dyDescent="0.4">
      <c r="B28" s="115"/>
      <c r="C28" s="115"/>
      <c r="D28" s="115"/>
      <c r="E28" s="115"/>
      <c r="F28" s="46"/>
      <c r="G28" s="46"/>
    </row>
    <row r="29" spans="2:7" ht="18" customHeight="1" x14ac:dyDescent="0.4">
      <c r="B29" s="130" t="str">
        <f>IF(기초자료입력!$C$5="","20○○년   월   일","20"&amp;RIGHT(기초자료입력!$C$5,2)&amp;"년   월   일")</f>
        <v>2026년   월   일</v>
      </c>
      <c r="C29" s="130"/>
      <c r="D29" s="130"/>
      <c r="E29" s="130"/>
      <c r="F29" s="46"/>
      <c r="G29" s="46"/>
    </row>
    <row r="30" spans="2:7" ht="18" customHeight="1" x14ac:dyDescent="0.4">
      <c r="B30" s="130" t="s">
        <v>463</v>
      </c>
      <c r="C30" s="130"/>
      <c r="D30" s="130"/>
      <c r="E30" s="130"/>
      <c r="F30" s="46"/>
      <c r="G30" s="46"/>
    </row>
    <row r="31" spans="2:7" ht="18" customHeight="1" x14ac:dyDescent="0.4">
      <c r="B31" s="130" t="str">
        <f>IF(기초자료입력!$C$4="","○○○○학교장 귀하",기초자료입력!$C$4&amp;"장 귀하")</f>
        <v>전주고등학교장 귀하</v>
      </c>
      <c r="C31" s="130"/>
      <c r="D31" s="130"/>
      <c r="E31" s="130"/>
      <c r="F31" s="46"/>
      <c r="G31" s="46"/>
    </row>
  </sheetData>
  <mergeCells count="27">
    <mergeCell ref="B26:E26"/>
    <mergeCell ref="B27:E27"/>
    <mergeCell ref="B29:E29"/>
    <mergeCell ref="B30:E30"/>
    <mergeCell ref="B31:E31"/>
    <mergeCell ref="B28:E28"/>
    <mergeCell ref="B25:E25"/>
    <mergeCell ref="B11:E11"/>
    <mergeCell ref="B12:E12"/>
    <mergeCell ref="B13:E13"/>
    <mergeCell ref="B15:E15"/>
    <mergeCell ref="B16:E16"/>
    <mergeCell ref="B17:E17"/>
    <mergeCell ref="B18:E18"/>
    <mergeCell ref="B20:E20"/>
    <mergeCell ref="B21:E21"/>
    <mergeCell ref="B22:E22"/>
    <mergeCell ref="B23:E24"/>
    <mergeCell ref="B14:E14"/>
    <mergeCell ref="B19:E19"/>
    <mergeCell ref="B10:E10"/>
    <mergeCell ref="B1:E1"/>
    <mergeCell ref="B3:E4"/>
    <mergeCell ref="B6:E6"/>
    <mergeCell ref="B7:E7"/>
    <mergeCell ref="B9:E9"/>
    <mergeCell ref="B8:E8"/>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75F19-7DCD-490F-8B3F-215080C919CC}">
  <sheetPr codeName="Sheet37"/>
  <dimension ref="A1:F24"/>
  <sheetViews>
    <sheetView workbookViewId="0"/>
  </sheetViews>
  <sheetFormatPr defaultRowHeight="17.399999999999999" x14ac:dyDescent="0.4"/>
  <cols>
    <col min="1" max="1" width="3.19921875" customWidth="1"/>
    <col min="2" max="3" width="16.69921875" customWidth="1"/>
    <col min="4" max="6" width="14.69921875" customWidth="1"/>
  </cols>
  <sheetData>
    <row r="1" spans="1:6" ht="12" customHeight="1" x14ac:dyDescent="0.4">
      <c r="A1" s="61"/>
      <c r="B1" s="46"/>
      <c r="C1" s="46"/>
      <c r="D1" s="46"/>
      <c r="E1" s="46"/>
      <c r="F1" s="46"/>
    </row>
    <row r="2" spans="1:6" x14ac:dyDescent="0.4">
      <c r="A2" s="46"/>
      <c r="B2" s="46"/>
      <c r="C2" s="46"/>
      <c r="D2" s="46"/>
      <c r="E2" s="46"/>
      <c r="F2" s="46"/>
    </row>
    <row r="3" spans="1:6" ht="24" customHeight="1" x14ac:dyDescent="0.4">
      <c r="A3" s="46"/>
      <c r="B3" s="168" t="s">
        <v>808</v>
      </c>
      <c r="C3" s="169"/>
      <c r="D3" s="169"/>
      <c r="E3" s="169"/>
      <c r="F3" s="169"/>
    </row>
    <row r="4" spans="1:6" ht="24" customHeight="1" x14ac:dyDescent="0.4">
      <c r="A4" s="46"/>
      <c r="B4" s="169"/>
      <c r="C4" s="169"/>
      <c r="D4" s="169"/>
      <c r="E4" s="169"/>
      <c r="F4" s="169"/>
    </row>
    <row r="5" spans="1:6" ht="10.050000000000001" customHeight="1" x14ac:dyDescent="0.4">
      <c r="A5" s="46"/>
      <c r="B5" s="47"/>
      <c r="C5" s="47"/>
      <c r="D5" s="47"/>
      <c r="E5" s="47"/>
      <c r="F5" s="47"/>
    </row>
    <row r="6" spans="1:6" ht="19.95" customHeight="1" x14ac:dyDescent="0.4">
      <c r="A6" s="46"/>
      <c r="B6" s="167" t="s">
        <v>809</v>
      </c>
      <c r="C6" s="167"/>
      <c r="D6" s="167"/>
      <c r="E6" s="167"/>
      <c r="F6" s="167"/>
    </row>
    <row r="7" spans="1:6" ht="19.95" customHeight="1" x14ac:dyDescent="0.4">
      <c r="A7" s="46"/>
      <c r="B7" s="167" t="s">
        <v>810</v>
      </c>
      <c r="C7" s="167"/>
      <c r="D7" s="167"/>
      <c r="E7" s="167"/>
      <c r="F7" s="167"/>
    </row>
    <row r="8" spans="1:6" ht="19.95" customHeight="1" x14ac:dyDescent="0.4">
      <c r="A8" s="46"/>
      <c r="B8" s="167" t="s">
        <v>811</v>
      </c>
      <c r="C8" s="167"/>
      <c r="D8" s="167"/>
      <c r="E8" s="167"/>
      <c r="F8" s="167"/>
    </row>
    <row r="9" spans="1:6" ht="19.95" customHeight="1" x14ac:dyDescent="0.4">
      <c r="A9" s="46"/>
      <c r="B9" s="167" t="s">
        <v>812</v>
      </c>
      <c r="C9" s="167"/>
      <c r="D9" s="167"/>
      <c r="E9" s="167"/>
      <c r="F9" s="167"/>
    </row>
    <row r="10" spans="1:6" ht="19.95" customHeight="1" x14ac:dyDescent="0.4">
      <c r="A10" s="46"/>
      <c r="B10" s="167" t="s">
        <v>813</v>
      </c>
      <c r="C10" s="167"/>
      <c r="D10" s="167"/>
      <c r="E10" s="167"/>
      <c r="F10" s="167"/>
    </row>
    <row r="11" spans="1:6" ht="10.050000000000001" customHeight="1" x14ac:dyDescent="0.4">
      <c r="A11" s="46"/>
      <c r="B11" s="47"/>
      <c r="C11" s="47"/>
      <c r="D11" s="47"/>
      <c r="E11" s="47"/>
      <c r="F11" s="47"/>
    </row>
    <row r="12" spans="1:6" ht="78" customHeight="1" x14ac:dyDescent="0.4">
      <c r="A12" s="46"/>
      <c r="B12" s="170"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「2026학년도 전주고등학교 교복(동·하복) 학교주관구매」제안서를 제출함에 있어 일체의 권한을 다음의 사람에게 위임합니다.</v>
      </c>
      <c r="C12" s="170"/>
      <c r="D12" s="170"/>
      <c r="E12" s="170"/>
      <c r="F12" s="170"/>
    </row>
    <row r="13" spans="1:6" ht="10.050000000000001" customHeight="1" x14ac:dyDescent="0.4">
      <c r="A13" s="46"/>
      <c r="B13" s="47"/>
      <c r="C13" s="47"/>
      <c r="D13" s="47"/>
      <c r="E13" s="47"/>
      <c r="F13" s="47"/>
    </row>
    <row r="14" spans="1:6" ht="10.050000000000001" customHeight="1" x14ac:dyDescent="0.4">
      <c r="A14" s="46"/>
      <c r="B14" s="47"/>
      <c r="C14" s="47"/>
      <c r="D14" s="47"/>
      <c r="E14" s="47"/>
      <c r="F14" s="47"/>
    </row>
    <row r="15" spans="1:6" ht="19.95" customHeight="1" x14ac:dyDescent="0.4">
      <c r="A15" s="46"/>
      <c r="B15" s="28" t="s">
        <v>814</v>
      </c>
      <c r="C15" s="103"/>
      <c r="D15" s="103"/>
      <c r="E15" s="103"/>
      <c r="F15" s="103"/>
    </row>
    <row r="16" spans="1:6" ht="19.95" customHeight="1" x14ac:dyDescent="0.4">
      <c r="A16" s="46"/>
      <c r="B16" s="28" t="s">
        <v>428</v>
      </c>
      <c r="C16" s="27"/>
      <c r="D16" s="28" t="s">
        <v>427</v>
      </c>
      <c r="E16" s="103"/>
      <c r="F16" s="103"/>
    </row>
    <row r="17" spans="1:6" ht="19.95" customHeight="1" x14ac:dyDescent="0.4">
      <c r="A17" s="46"/>
      <c r="B17" s="28" t="s">
        <v>815</v>
      </c>
      <c r="C17" s="103"/>
      <c r="D17" s="103"/>
      <c r="E17" s="103"/>
      <c r="F17" s="103"/>
    </row>
    <row r="18" spans="1:6" ht="10.050000000000001" customHeight="1" x14ac:dyDescent="0.4">
      <c r="A18" s="46"/>
      <c r="B18" s="47"/>
      <c r="C18" s="47"/>
      <c r="D18" s="47"/>
      <c r="E18" s="47"/>
      <c r="F18" s="47"/>
    </row>
    <row r="19" spans="1:6" ht="16.05" customHeight="1" x14ac:dyDescent="0.4">
      <c r="A19" s="46"/>
      <c r="B19" s="167" t="s">
        <v>816</v>
      </c>
      <c r="C19" s="167"/>
      <c r="D19" s="167"/>
      <c r="E19" s="167"/>
      <c r="F19" s="167"/>
    </row>
    <row r="20" spans="1:6" ht="16.05" customHeight="1" x14ac:dyDescent="0.4">
      <c r="A20" s="46"/>
      <c r="B20" s="167" t="s">
        <v>817</v>
      </c>
      <c r="C20" s="167"/>
      <c r="D20" s="167"/>
      <c r="E20" s="167"/>
      <c r="F20" s="167"/>
    </row>
    <row r="21" spans="1:6" ht="18" customHeight="1" x14ac:dyDescent="0.4">
      <c r="A21" s="46"/>
      <c r="B21" s="47" t="str">
        <f>IF(기초자료입력!C8&lt;&gt;"",TEXT(기초자료입력!C8,"yyyy. mm. dd."),"20○○.    .    .")</f>
        <v>2026. 01. 01.</v>
      </c>
      <c r="C21" s="47"/>
      <c r="D21" s="47"/>
      <c r="E21" s="47"/>
      <c r="F21" s="47"/>
    </row>
    <row r="22" spans="1:6" ht="22.05" customHeight="1" x14ac:dyDescent="0.4">
      <c r="A22" s="46"/>
      <c r="B22" s="167" t="s">
        <v>818</v>
      </c>
      <c r="C22" s="167"/>
      <c r="D22" s="167"/>
      <c r="E22" s="167"/>
      <c r="F22" s="167"/>
    </row>
    <row r="23" spans="1:6" ht="10.050000000000001" customHeight="1" x14ac:dyDescent="0.4">
      <c r="A23" s="46"/>
      <c r="B23" s="47"/>
      <c r="C23" s="47"/>
      <c r="D23" s="47"/>
      <c r="E23" s="47"/>
      <c r="F23" s="47"/>
    </row>
    <row r="24" spans="1:6" ht="19.95" customHeight="1" x14ac:dyDescent="0.4">
      <c r="A24" s="46"/>
      <c r="B24" s="169" t="str">
        <f>IF(기초자료입력!$C$4="","◯◯◯◯학교장 귀하",기초자료입력!$C$4&amp;"장 귀하")</f>
        <v>전주고등학교장 귀하</v>
      </c>
      <c r="C24" s="169"/>
      <c r="D24" s="169"/>
      <c r="E24" s="169"/>
      <c r="F24" s="169"/>
    </row>
  </sheetData>
  <mergeCells count="14">
    <mergeCell ref="B22:F22"/>
    <mergeCell ref="B24:F24"/>
    <mergeCell ref="B12:F12"/>
    <mergeCell ref="C15:F15"/>
    <mergeCell ref="E16:F16"/>
    <mergeCell ref="C17:F17"/>
    <mergeCell ref="B19:F19"/>
    <mergeCell ref="B20:F20"/>
    <mergeCell ref="B10:F10"/>
    <mergeCell ref="B3:F4"/>
    <mergeCell ref="B6:F6"/>
    <mergeCell ref="B7:F7"/>
    <mergeCell ref="B8:F8"/>
    <mergeCell ref="B9:F9"/>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C1D42-08FF-4985-9A55-98F091DDBA6A}">
  <sheetPr codeName="Sheet38"/>
  <dimension ref="A1:F25"/>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2" customHeight="1" x14ac:dyDescent="0.4">
      <c r="A1" s="61"/>
      <c r="B1" s="46"/>
      <c r="C1" s="46"/>
      <c r="D1" s="46"/>
      <c r="E1" s="46"/>
      <c r="F1" s="46"/>
    </row>
    <row r="2" spans="1:6" x14ac:dyDescent="0.4">
      <c r="A2" s="46"/>
      <c r="B2" s="46"/>
      <c r="C2" s="46"/>
      <c r="D2" s="46"/>
      <c r="E2" s="46"/>
      <c r="F2" s="46"/>
    </row>
    <row r="3" spans="1:6" ht="24" customHeight="1" x14ac:dyDescent="0.4">
      <c r="A3" s="46"/>
      <c r="B3" s="168" t="s">
        <v>220</v>
      </c>
      <c r="C3" s="169"/>
      <c r="D3" s="169"/>
      <c r="E3" s="169"/>
      <c r="F3" s="169"/>
    </row>
    <row r="4" spans="1:6" ht="24" customHeight="1" x14ac:dyDescent="0.4">
      <c r="A4" s="46"/>
      <c r="B4" s="169"/>
      <c r="C4" s="169"/>
      <c r="D4" s="169"/>
      <c r="E4" s="169"/>
      <c r="F4" s="169"/>
    </row>
    <row r="5" spans="1:6" ht="10.050000000000001" customHeight="1" x14ac:dyDescent="0.4">
      <c r="A5" s="46"/>
      <c r="B5" s="47"/>
      <c r="C5" s="47"/>
      <c r="D5" s="47"/>
      <c r="E5" s="47"/>
      <c r="F5" s="47"/>
    </row>
    <row r="6" spans="1:6" ht="100.05" customHeight="1" x14ac:dyDescent="0.4">
      <c r="A6" s="46"/>
      <c r="B6" s="170"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「2026학년도 전주고등학교 교복(동복·하복) 학교주관구매 입찰」제안서를 제출함에 있어, 「개인정보보호법」제15조 및 같은 법 제17조에 의거하여 아래와 같이 정보수집·제공에 동의합니다.</v>
      </c>
      <c r="C6" s="170"/>
      <c r="D6" s="170"/>
      <c r="E6" s="170"/>
      <c r="F6" s="170"/>
    </row>
    <row r="7" spans="1:6" x14ac:dyDescent="0.4">
      <c r="A7" s="46"/>
      <c r="B7" s="169"/>
      <c r="C7" s="169"/>
      <c r="D7" s="169"/>
      <c r="E7" s="169"/>
      <c r="F7" s="169"/>
    </row>
    <row r="8" spans="1:6" x14ac:dyDescent="0.4">
      <c r="A8" s="46"/>
      <c r="B8" s="169"/>
      <c r="C8" s="169"/>
      <c r="D8" s="169"/>
      <c r="E8" s="169"/>
      <c r="F8" s="169"/>
    </row>
    <row r="9" spans="1:6" ht="18" customHeight="1" x14ac:dyDescent="0.4">
      <c r="A9" s="46"/>
      <c r="B9" s="170" t="s">
        <v>819</v>
      </c>
      <c r="C9" s="167"/>
      <c r="D9" s="167"/>
      <c r="E9" s="167"/>
      <c r="F9" s="167"/>
    </row>
    <row r="10" spans="1:6" ht="18" customHeight="1" x14ac:dyDescent="0.4">
      <c r="A10" s="46"/>
      <c r="B10" s="170" t="s">
        <v>820</v>
      </c>
      <c r="C10" s="167"/>
      <c r="D10" s="167"/>
      <c r="E10" s="167"/>
      <c r="F10" s="167"/>
    </row>
    <row r="11" spans="1:6" ht="18" customHeight="1" x14ac:dyDescent="0.4">
      <c r="A11" s="46"/>
      <c r="B11" s="170" t="s">
        <v>821</v>
      </c>
      <c r="C11" s="167"/>
      <c r="D11" s="167"/>
      <c r="E11" s="167"/>
      <c r="F11" s="167"/>
    </row>
    <row r="12" spans="1:6" ht="78" customHeight="1" x14ac:dyDescent="0.4">
      <c r="A12" s="46"/>
      <c r="B12" s="170" t="s">
        <v>822</v>
      </c>
      <c r="C12" s="170"/>
      <c r="D12" s="170"/>
      <c r="E12" s="170"/>
      <c r="F12" s="170"/>
    </row>
    <row r="13" spans="1:6" ht="10.050000000000001" customHeight="1" x14ac:dyDescent="0.4">
      <c r="A13" s="46"/>
      <c r="B13" s="47"/>
      <c r="C13" s="47"/>
      <c r="D13" s="47"/>
      <c r="E13" s="47"/>
      <c r="F13" s="47"/>
    </row>
    <row r="14" spans="1:6" ht="10.050000000000001" customHeight="1" x14ac:dyDescent="0.4">
      <c r="A14" s="46"/>
      <c r="B14" s="47"/>
      <c r="C14" s="47"/>
      <c r="D14" s="47"/>
      <c r="E14" s="47"/>
      <c r="F14" s="47"/>
    </row>
    <row r="15" spans="1:6" ht="10.050000000000001" customHeight="1" x14ac:dyDescent="0.4">
      <c r="A15" s="46"/>
      <c r="B15" s="47"/>
      <c r="C15" s="47"/>
      <c r="D15" s="47"/>
      <c r="E15" s="47"/>
      <c r="F15" s="47"/>
    </row>
    <row r="16" spans="1:6" ht="24" customHeight="1" x14ac:dyDescent="0.4">
      <c r="A16" s="46"/>
      <c r="B16" s="168" t="s">
        <v>823</v>
      </c>
      <c r="C16" s="169"/>
      <c r="D16" s="169"/>
      <c r="E16" s="169"/>
      <c r="F16" s="169"/>
    </row>
    <row r="17" spans="1:6" ht="13.95" customHeight="1" x14ac:dyDescent="0.4">
      <c r="A17" s="46"/>
      <c r="B17" s="171" t="s">
        <v>824</v>
      </c>
      <c r="C17" s="167"/>
      <c r="D17" s="167"/>
      <c r="E17" s="167"/>
      <c r="F17" s="167"/>
    </row>
    <row r="18" spans="1:6" ht="10.050000000000001" customHeight="1" x14ac:dyDescent="0.4">
      <c r="A18" s="46"/>
      <c r="B18" s="47"/>
      <c r="C18" s="47"/>
      <c r="D18" s="47"/>
      <c r="E18" s="47"/>
      <c r="F18" s="47"/>
    </row>
    <row r="19" spans="1:6" ht="19.95" customHeight="1" x14ac:dyDescent="0.4">
      <c r="A19" s="46"/>
      <c r="B19" s="169" t="str">
        <f>IF(기초자료입력!C8&lt;&gt;"",TEXT(기초자료입력!C8,"yyyy. mm. dd."),"20○○.    .    .")</f>
        <v>2026. 01. 01.</v>
      </c>
      <c r="C19" s="169"/>
      <c r="D19" s="169"/>
      <c r="E19" s="169"/>
      <c r="F19" s="169"/>
    </row>
    <row r="20" spans="1:6" ht="13.95" customHeight="1" x14ac:dyDescent="0.4">
      <c r="A20" s="46"/>
      <c r="B20" s="47"/>
      <c r="C20" s="47"/>
      <c r="D20" s="47"/>
      <c r="E20" s="47"/>
      <c r="F20" s="47"/>
    </row>
    <row r="21" spans="1:6" ht="18" customHeight="1" x14ac:dyDescent="0.4">
      <c r="A21" s="46"/>
      <c r="B21" s="167" t="s">
        <v>825</v>
      </c>
      <c r="C21" s="167"/>
      <c r="D21" s="167"/>
      <c r="E21" s="167"/>
      <c r="F21" s="167"/>
    </row>
    <row r="22" spans="1:6" ht="18" customHeight="1" x14ac:dyDescent="0.4">
      <c r="A22" s="46"/>
      <c r="B22" s="167" t="s">
        <v>826</v>
      </c>
      <c r="C22" s="167"/>
      <c r="D22" s="167"/>
      <c r="E22" s="167"/>
      <c r="F22" s="167"/>
    </row>
    <row r="23" spans="1:6" ht="22.05" customHeight="1" x14ac:dyDescent="0.4">
      <c r="A23" s="46"/>
      <c r="B23" s="167" t="s">
        <v>827</v>
      </c>
      <c r="C23" s="167"/>
      <c r="D23" s="167"/>
      <c r="E23" s="167"/>
      <c r="F23" s="167"/>
    </row>
    <row r="24" spans="1:6" ht="10.050000000000001" customHeight="1" x14ac:dyDescent="0.4">
      <c r="A24" s="46"/>
      <c r="B24" s="47"/>
      <c r="C24" s="47"/>
      <c r="D24" s="47"/>
      <c r="E24" s="47"/>
      <c r="F24" s="47"/>
    </row>
    <row r="25" spans="1:6" ht="19.95" customHeight="1" x14ac:dyDescent="0.4">
      <c r="A25" s="46"/>
      <c r="B25" s="169" t="str">
        <f>IF(기초자료입력!$C$4="","○○학교장 귀하",기초자료입력!$C$4&amp;"장 귀하")</f>
        <v>전주고등학교장 귀하</v>
      </c>
      <c r="C25" s="169"/>
      <c r="D25" s="169"/>
      <c r="E25" s="169"/>
      <c r="F25" s="169"/>
    </row>
  </sheetData>
  <mergeCells count="15">
    <mergeCell ref="B25:F25"/>
    <mergeCell ref="B16:F16"/>
    <mergeCell ref="B17:F17"/>
    <mergeCell ref="B19:F19"/>
    <mergeCell ref="B21:F21"/>
    <mergeCell ref="B22:F22"/>
    <mergeCell ref="B23:F23"/>
    <mergeCell ref="B12:F12"/>
    <mergeCell ref="B3:F4"/>
    <mergeCell ref="B6:F6"/>
    <mergeCell ref="B9:F9"/>
    <mergeCell ref="B10:F10"/>
    <mergeCell ref="B11:F11"/>
    <mergeCell ref="B7:F7"/>
    <mergeCell ref="B8:F8"/>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7C425-0F9E-4527-9D8B-D4EFEA6A43A1}">
  <sheetPr codeName="Sheet39"/>
  <dimension ref="A1:F20"/>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0.050000000000001" customHeight="1" x14ac:dyDescent="0.4">
      <c r="A1" s="61"/>
      <c r="B1" s="46"/>
      <c r="C1" s="46"/>
      <c r="D1" s="46"/>
      <c r="E1" s="46"/>
      <c r="F1" s="46"/>
    </row>
    <row r="2" spans="1:6" x14ac:dyDescent="0.4">
      <c r="A2" s="46"/>
      <c r="B2" s="46"/>
      <c r="C2" s="46"/>
      <c r="D2" s="46"/>
      <c r="E2" s="46"/>
      <c r="F2" s="46"/>
    </row>
    <row r="3" spans="1:6" ht="19.95" customHeight="1" x14ac:dyDescent="0.4">
      <c r="A3" s="46"/>
      <c r="B3" s="168" t="s">
        <v>223</v>
      </c>
      <c r="C3" s="169"/>
      <c r="D3" s="169"/>
      <c r="E3" s="169"/>
      <c r="F3" s="169"/>
    </row>
    <row r="4" spans="1:6" ht="19.95" customHeight="1" x14ac:dyDescent="0.4">
      <c r="A4" s="46"/>
      <c r="B4" s="169"/>
      <c r="C4" s="169"/>
      <c r="D4" s="169"/>
      <c r="E4" s="169"/>
      <c r="F4" s="169"/>
    </row>
    <row r="5" spans="1:6" ht="6" customHeight="1" x14ac:dyDescent="0.4">
      <c r="A5" s="46"/>
      <c r="B5" s="47"/>
      <c r="C5" s="47"/>
      <c r="D5" s="47"/>
      <c r="E5" s="47"/>
      <c r="F5" s="47"/>
    </row>
    <row r="6" spans="1:6" ht="166.05" customHeight="1" x14ac:dyDescent="0.4">
      <c r="A6" s="46"/>
      <c r="B6" s="170" t="s">
        <v>828</v>
      </c>
      <c r="C6" s="170"/>
      <c r="D6" s="170"/>
      <c r="E6" s="170"/>
      <c r="F6" s="170"/>
    </row>
    <row r="7" spans="1:6" ht="6" customHeight="1" x14ac:dyDescent="0.4">
      <c r="A7" s="46"/>
      <c r="B7" s="47"/>
      <c r="C7" s="47"/>
      <c r="D7" s="47"/>
      <c r="E7" s="47"/>
      <c r="F7" s="47"/>
    </row>
    <row r="8" spans="1:6" ht="6" customHeight="1" x14ac:dyDescent="0.4">
      <c r="A8" s="46"/>
      <c r="B8" s="47"/>
      <c r="C8" s="47"/>
      <c r="D8" s="47"/>
      <c r="E8" s="47"/>
      <c r="F8" s="47"/>
    </row>
    <row r="9" spans="1:6" ht="121.95" customHeight="1" x14ac:dyDescent="0.4">
      <c r="A9" s="46"/>
      <c r="B9" s="170" t="s">
        <v>829</v>
      </c>
      <c r="C9" s="170"/>
      <c r="D9" s="170"/>
      <c r="E9" s="170"/>
      <c r="F9" s="170"/>
    </row>
    <row r="10" spans="1:6" ht="78" customHeight="1" x14ac:dyDescent="0.4">
      <c r="A10" s="46"/>
      <c r="B10" s="170" t="s">
        <v>830</v>
      </c>
      <c r="C10" s="170"/>
      <c r="D10" s="170"/>
      <c r="E10" s="170"/>
      <c r="F10" s="170"/>
    </row>
    <row r="11" spans="1:6" ht="78" customHeight="1" x14ac:dyDescent="0.4">
      <c r="A11" s="46"/>
      <c r="B11" s="170" t="s">
        <v>831</v>
      </c>
      <c r="C11" s="170"/>
      <c r="D11" s="170"/>
      <c r="E11" s="170"/>
      <c r="F11" s="170"/>
    </row>
    <row r="12" spans="1:6" ht="144" customHeight="1" x14ac:dyDescent="0.4">
      <c r="A12" s="46"/>
      <c r="B12" s="170" t="s">
        <v>832</v>
      </c>
      <c r="C12" s="170"/>
      <c r="D12" s="170"/>
      <c r="E12" s="170"/>
      <c r="F12" s="170"/>
    </row>
    <row r="13" spans="1:6" ht="6" customHeight="1" x14ac:dyDescent="0.4">
      <c r="A13" s="46"/>
      <c r="B13" s="47"/>
      <c r="C13" s="47"/>
      <c r="D13" s="47"/>
      <c r="E13" s="47"/>
      <c r="F13" s="47"/>
    </row>
    <row r="14" spans="1:6" ht="6" customHeight="1" x14ac:dyDescent="0.4">
      <c r="A14" s="46"/>
      <c r="B14" s="47"/>
      <c r="C14" s="47"/>
      <c r="D14" s="47"/>
      <c r="E14" s="47"/>
      <c r="F14" s="47"/>
    </row>
    <row r="15" spans="1:6" ht="16.05" customHeight="1" x14ac:dyDescent="0.4">
      <c r="A15" s="46"/>
      <c r="B15" s="169" t="str">
        <f>IF(기초자료입력!$C$5="","20        .    .    .","20"&amp;RIGHT(기초자료입력!$C$5,2)&amp;".    .    .")</f>
        <v>2026.    .    .</v>
      </c>
      <c r="C15" s="169"/>
      <c r="D15" s="169"/>
      <c r="E15" s="169"/>
      <c r="F15" s="169"/>
    </row>
    <row r="16" spans="1:6" ht="6" customHeight="1" x14ac:dyDescent="0.4">
      <c r="A16" s="46"/>
      <c r="B16" s="47"/>
      <c r="C16" s="47"/>
      <c r="D16" s="47"/>
      <c r="E16" s="47"/>
      <c r="F16" s="47"/>
    </row>
    <row r="17" spans="1:6" ht="18" customHeight="1" x14ac:dyDescent="0.4">
      <c r="A17" s="46"/>
      <c r="B17" s="167" t="s">
        <v>833</v>
      </c>
      <c r="C17" s="167"/>
      <c r="D17" s="167"/>
      <c r="E17" s="167"/>
      <c r="F17" s="167"/>
    </row>
    <row r="18" spans="1:6" ht="6" customHeight="1" x14ac:dyDescent="0.4">
      <c r="A18" s="46"/>
      <c r="B18" s="47"/>
      <c r="C18" s="47"/>
      <c r="D18" s="47"/>
      <c r="E18" s="47"/>
      <c r="F18" s="47"/>
    </row>
    <row r="19" spans="1:6" ht="16.05" customHeight="1" x14ac:dyDescent="0.4">
      <c r="A19" s="46"/>
      <c r="B19" s="169" t="str">
        <f>IF(기초자료입력!$C$4="","○○○학교장 귀하",기초자료입력!$C$4&amp;"장 귀하")</f>
        <v>전주고등학교장 귀하</v>
      </c>
      <c r="C19" s="169"/>
      <c r="D19" s="169"/>
      <c r="E19" s="169"/>
      <c r="F19" s="169"/>
    </row>
    <row r="20" spans="1:6" x14ac:dyDescent="0.4">
      <c r="A20" s="46"/>
      <c r="B20" s="46"/>
      <c r="C20" s="46"/>
      <c r="D20" s="46"/>
      <c r="E20" s="46"/>
      <c r="F20" s="46"/>
    </row>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4737A-AABC-4DD9-B40C-B2D4776278D5}">
  <sheetPr codeName="Sheet40"/>
  <dimension ref="A1:G29"/>
  <sheetViews>
    <sheetView workbookViewId="0"/>
  </sheetViews>
  <sheetFormatPr defaultRowHeight="17.399999999999999" x14ac:dyDescent="0.4"/>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x14ac:dyDescent="0.4">
      <c r="A1" s="61"/>
      <c r="B1" s="46"/>
      <c r="C1" s="46"/>
      <c r="D1" s="46"/>
      <c r="E1" s="46"/>
      <c r="F1" s="46"/>
      <c r="G1" s="46"/>
    </row>
    <row r="2" spans="1:7" x14ac:dyDescent="0.4">
      <c r="A2" s="46"/>
      <c r="B2" s="46"/>
      <c r="C2" s="46"/>
      <c r="D2" s="46"/>
      <c r="E2" s="46"/>
      <c r="F2" s="46"/>
      <c r="G2" s="46"/>
    </row>
    <row r="3" spans="1:7" x14ac:dyDescent="0.4">
      <c r="A3" s="46"/>
      <c r="B3" s="125" t="s">
        <v>834</v>
      </c>
      <c r="C3" s="126"/>
      <c r="D3" s="126"/>
      <c r="E3" s="126"/>
      <c r="F3" s="126"/>
      <c r="G3" s="126"/>
    </row>
    <row r="4" spans="1:7" ht="10.050000000000001" customHeight="1" x14ac:dyDescent="0.4">
      <c r="A4" s="46"/>
      <c r="B4" s="126"/>
      <c r="C4" s="126"/>
      <c r="D4" s="126"/>
      <c r="E4" s="126"/>
      <c r="F4" s="126"/>
      <c r="G4" s="126"/>
    </row>
    <row r="5" spans="1:7" x14ac:dyDescent="0.4">
      <c r="A5" s="46"/>
      <c r="B5" s="112" t="str">
        <f>"1. 건  명 : "&amp;IF(기초자료입력!C12&lt;&gt;"",기초자료입력!C12,IF(기초자료입력!C5&lt;&gt;"",기초자료입력!C5,"20○○")&amp;"학년도 "&amp;IF(기초자료입력!C4&lt;&gt;"",기초자료입력!C4,"◯◯◯◯학교")&amp;" 교복(동·하복) 학교주관 구매")</f>
        <v>1. 건  명 : 전주고 교복구매건</v>
      </c>
      <c r="C5" s="112"/>
      <c r="D5" s="112"/>
      <c r="E5" s="112"/>
      <c r="F5" s="112"/>
      <c r="G5" s="112"/>
    </row>
    <row r="6" spans="1:7" x14ac:dyDescent="0.4">
      <c r="A6" s="46"/>
      <c r="B6" s="109" t="s">
        <v>835</v>
      </c>
      <c r="C6" s="109"/>
      <c r="D6" s="109"/>
      <c r="E6" s="109"/>
      <c r="F6" s="109"/>
      <c r="G6" s="109"/>
    </row>
    <row r="7" spans="1:7" x14ac:dyDescent="0.4">
      <c r="A7" s="46"/>
      <c r="B7" s="116" t="str">
        <f>"3. 낙찰금액(동/하복 한 벌 기준) : "&amp;IF(ISNUMBER('F-043_계약체결'!$C$16),TEXT('F-043_계약체결'!$C$16,"#,##0")&amp;"원","000,000원(F-043 계약체결 낙찰단가 미입력)")</f>
        <v>3. 낙찰금액(동/하복 한 벌 기준) : 000,000원(F-043 계약체결 낙찰단가 미입력)</v>
      </c>
      <c r="C7" s="112"/>
      <c r="D7" s="112"/>
      <c r="E7" s="112"/>
      <c r="F7" s="112"/>
      <c r="G7" s="112"/>
    </row>
    <row r="8" spans="1:7" ht="10.050000000000001" customHeight="1" x14ac:dyDescent="0.4">
      <c r="A8" s="46"/>
      <c r="B8" s="126"/>
      <c r="C8" s="126"/>
      <c r="D8" s="126"/>
      <c r="E8" s="126"/>
      <c r="F8" s="126"/>
      <c r="G8" s="126"/>
    </row>
    <row r="9" spans="1:7" x14ac:dyDescent="0.4">
      <c r="A9" s="46"/>
      <c r="B9" s="116" t="s">
        <v>836</v>
      </c>
      <c r="C9" s="112"/>
      <c r="D9" s="112"/>
      <c r="E9" s="112"/>
      <c r="F9" s="112"/>
      <c r="G9" s="112"/>
    </row>
    <row r="10" spans="1:7" ht="10.050000000000001" customHeight="1" x14ac:dyDescent="0.4">
      <c r="A10" s="46"/>
      <c r="B10" s="172"/>
      <c r="C10" s="172"/>
      <c r="D10" s="172"/>
      <c r="E10" s="172"/>
      <c r="F10" s="172"/>
      <c r="G10" s="172"/>
    </row>
    <row r="11" spans="1:7" x14ac:dyDescent="0.4">
      <c r="A11" s="46"/>
      <c r="B11" s="29" t="s">
        <v>315</v>
      </c>
      <c r="C11" s="29" t="s">
        <v>47</v>
      </c>
      <c r="D11" s="29" t="s">
        <v>837</v>
      </c>
      <c r="E11" s="127" t="s">
        <v>838</v>
      </c>
      <c r="F11" s="127"/>
      <c r="G11" s="29" t="s">
        <v>317</v>
      </c>
    </row>
    <row r="12" spans="1:7" ht="18" customHeight="1" x14ac:dyDescent="0.4">
      <c r="A12" s="46"/>
      <c r="B12" s="43" t="str">
        <f>IF(기초자료입력!B29&lt;&gt;"",기초자료입력!B29,"후드 점퍼")</f>
        <v>상의</v>
      </c>
      <c r="C12" s="43">
        <v>1</v>
      </c>
      <c r="D12" s="43" t="str">
        <f>IF(SUM(기초자료입력!$D$29:$D$34)=0,"",TEXT(기초자료입력!D29/SUM(기초자료입력!$D$29:$D$34)*100,"0.0")&amp;"%")</f>
        <v>50.0%</v>
      </c>
      <c r="E12" s="68">
        <f>IF(OR(SUM(기초자료입력!$D$29:$D$34)=0,NOT(ISNUMBER('F-043_계약체결'!$C$16))),0,ROUNDDOWN('F-043_계약체결'!$C$16*(기초자료입력!D29/SUM(기초자료입력!$D$29:$D$34)),0))</f>
        <v>0</v>
      </c>
      <c r="F12" s="44"/>
      <c r="G12" s="44"/>
    </row>
    <row r="13" spans="1:7" ht="18" customHeight="1" x14ac:dyDescent="0.4">
      <c r="A13" s="46"/>
      <c r="B13" s="43" t="str">
        <f>IF(기초자료입력!B30&lt;&gt;"",기초자료입력!B30,"집업티")</f>
        <v>하의</v>
      </c>
      <c r="C13" s="43">
        <v>1</v>
      </c>
      <c r="D13" s="43" t="str">
        <f>IF(SUM(기초자료입력!$D$29:$D$34)=0,"",TEXT(기초자료입력!D30/SUM(기초자료입력!$D$29:$D$34)*100,"0.0")&amp;"%")</f>
        <v>50.0%</v>
      </c>
      <c r="E13" s="68">
        <f>IF(OR(SUM(기초자료입력!$D$29:$D$34)=0,NOT(ISNUMBER('F-043_계약체결'!$C$16))),0,ROUNDDOWN('F-043_계약체결'!$C$16*(기초자료입력!D30/SUM(기초자료입력!$D$29:$D$34)),0))</f>
        <v>0</v>
      </c>
      <c r="F13" s="44"/>
      <c r="G13" s="44"/>
    </row>
    <row r="14" spans="1:7" ht="18" customHeight="1" x14ac:dyDescent="0.4">
      <c r="A14" s="46"/>
      <c r="B14" s="43" t="str">
        <f>IF(기초자료입력!B31&lt;&gt;"",기초자료입력!B31,"맨투맨티")</f>
        <v>맨투맨티</v>
      </c>
      <c r="C14" s="43">
        <v>1</v>
      </c>
      <c r="D14" s="43" t="str">
        <f>IF(SUM(기초자료입력!$D$29:$D$34)=0,"",TEXT(기초자료입력!D31/SUM(기초자료입력!$D$29:$D$34)*100,"0.0")&amp;"%")</f>
        <v>0.0%</v>
      </c>
      <c r="E14" s="68">
        <f>IF(OR(SUM(기초자료입력!$D$29:$D$34)=0,NOT(ISNUMBER('F-043_계약체결'!$C$16))),0,ROUNDDOWN('F-043_계약체결'!$C$16*(기초자료입력!D31/SUM(기초자료입력!$D$29:$D$34)),0))</f>
        <v>0</v>
      </c>
      <c r="F14" s="44"/>
      <c r="G14" s="44"/>
    </row>
    <row r="15" spans="1:7" ht="18" customHeight="1" x14ac:dyDescent="0.4">
      <c r="A15" s="46"/>
      <c r="B15" s="43" t="str">
        <f>IF(기초자료입력!B32&lt;&gt;"",기초자료입력!B32,"긴바지")</f>
        <v>긴바지</v>
      </c>
      <c r="C15" s="43">
        <v>1</v>
      </c>
      <c r="D15" s="43" t="str">
        <f>IF(SUM(기초자료입력!$D$29:$D$34)=0,"",TEXT(기초자료입력!D32/SUM(기초자료입력!$D$29:$D$34)*100,"0.0")&amp;"%")</f>
        <v>0.0%</v>
      </c>
      <c r="E15" s="68">
        <f>IF(OR(SUM(기초자료입력!$D$29:$D$34)=0,NOT(ISNUMBER('F-043_계약체결'!$C$16))),0,ROUNDDOWN('F-043_계약체결'!$C$16*(기초자료입력!D32/SUM(기초자료입력!$D$29:$D$34)),0))</f>
        <v>0</v>
      </c>
      <c r="F15" s="44"/>
      <c r="G15" s="44"/>
    </row>
    <row r="16" spans="1:7" ht="18" customHeight="1" x14ac:dyDescent="0.4">
      <c r="A16" s="46"/>
      <c r="B16" s="43" t="str">
        <f>IF(기초자료입력!B33&lt;&gt;"",기초자료입력!B33,"반팔티")</f>
        <v>반팔티</v>
      </c>
      <c r="C16" s="43">
        <v>1</v>
      </c>
      <c r="D16" s="43" t="str">
        <f>IF(SUM(기초자료입력!$D$29:$D$34)=0,"",TEXT(기초자료입력!D33/SUM(기초자료입력!$D$29:$D$34)*100,"0.0")&amp;"%")</f>
        <v>0.0%</v>
      </c>
      <c r="E16" s="68">
        <f>IF(OR(SUM(기초자료입력!$D$29:$D$34)=0,NOT(ISNUMBER('F-043_계약체결'!$C$16))),0,ROUNDDOWN('F-043_계약체결'!$C$16*(기초자료입력!D33/SUM(기초자료입력!$D$29:$D$34)),0))</f>
        <v>0</v>
      </c>
      <c r="F16" s="44"/>
      <c r="G16" s="44"/>
    </row>
    <row r="17" spans="1:7" ht="18" customHeight="1" x14ac:dyDescent="0.4">
      <c r="A17" s="46"/>
      <c r="B17" s="43" t="str">
        <f>IF(기초자료입력!B34&lt;&gt;"",기초자료입력!B34,"반바지")</f>
        <v>반바지</v>
      </c>
      <c r="C17" s="43">
        <v>1</v>
      </c>
      <c r="D17" s="43" t="str">
        <f>IF(SUM(기초자료입력!$D$29:$D$34)=0,"",TEXT(기초자료입력!D34/SUM(기초자료입력!$D$29:$D$34)*100,"0.0")&amp;"%")</f>
        <v>0.0%</v>
      </c>
      <c r="E17" s="68">
        <f>IF(OR(SUM(기초자료입력!$D$29:$D$34)=0,NOT(ISNUMBER('F-043_계약체결'!$C$16))),0,ROUNDDOWN('F-043_계약체결'!$C$16*(기초자료입력!D34/SUM(기초자료입력!$D$29:$D$34)),0))</f>
        <v>0</v>
      </c>
      <c r="F17" s="44"/>
      <c r="G17" s="44"/>
    </row>
    <row r="18" spans="1:7" ht="18" customHeight="1" x14ac:dyDescent="0.4">
      <c r="A18" s="46"/>
      <c r="B18" s="29" t="s">
        <v>297</v>
      </c>
      <c r="C18" s="43">
        <f>SUM(C12:C17)</f>
        <v>6</v>
      </c>
      <c r="D18" s="29" t="str">
        <f>"100%"</f>
        <v>100%</v>
      </c>
      <c r="E18" s="173">
        <f>SUM(E12:E17)</f>
        <v>0</v>
      </c>
      <c r="F18" s="110"/>
      <c r="G18" s="44"/>
    </row>
    <row r="19" spans="1:7" ht="10.050000000000001" customHeight="1" x14ac:dyDescent="0.4">
      <c r="A19" s="46"/>
      <c r="B19" s="48"/>
      <c r="C19" s="48"/>
      <c r="D19" s="48"/>
      <c r="E19" s="48"/>
      <c r="F19" s="48"/>
      <c r="G19" s="48"/>
    </row>
    <row r="20" spans="1:7" ht="30" customHeight="1" x14ac:dyDescent="0.4">
      <c r="A20" s="46"/>
      <c r="B20" s="109" t="s">
        <v>839</v>
      </c>
      <c r="C20" s="109"/>
      <c r="D20" s="109"/>
      <c r="E20" s="109"/>
      <c r="F20" s="109"/>
      <c r="G20" s="109"/>
    </row>
    <row r="21" spans="1:7" ht="1.05" customHeight="1" x14ac:dyDescent="0.4">
      <c r="A21" s="46"/>
      <c r="B21" s="109"/>
      <c r="C21" s="109"/>
      <c r="D21" s="109"/>
      <c r="E21" s="109"/>
      <c r="F21" s="109"/>
      <c r="G21" s="109"/>
    </row>
    <row r="22" spans="1:7" ht="10.050000000000001" customHeight="1" x14ac:dyDescent="0.4">
      <c r="A22" s="46"/>
      <c r="B22" s="126"/>
      <c r="C22" s="126"/>
      <c r="D22" s="126"/>
      <c r="E22" s="126"/>
      <c r="F22" s="126"/>
      <c r="G22" s="126"/>
    </row>
    <row r="23" spans="1:7" x14ac:dyDescent="0.4">
      <c r="A23" s="46"/>
      <c r="B23" s="126" t="str">
        <f>IF(기초자료입력!$C$5="","20        년    월    일","20"&amp;RIGHT(기초자료입력!$C$5,2)&amp;"년    월    일")</f>
        <v>2026년    월    일</v>
      </c>
      <c r="C23" s="126"/>
      <c r="D23" s="126"/>
      <c r="E23" s="126"/>
      <c r="F23" s="126"/>
      <c r="G23" s="126"/>
    </row>
    <row r="24" spans="1:7" ht="10.050000000000001" customHeight="1" x14ac:dyDescent="0.4">
      <c r="A24" s="46"/>
      <c r="B24" s="126"/>
      <c r="C24" s="126"/>
      <c r="D24" s="126"/>
      <c r="E24" s="126"/>
      <c r="F24" s="126"/>
      <c r="G24" s="126"/>
    </row>
    <row r="25" spans="1:7" x14ac:dyDescent="0.4">
      <c r="A25" s="46"/>
      <c r="B25" s="112" t="s">
        <v>840</v>
      </c>
      <c r="C25" s="112"/>
      <c r="D25" s="112"/>
      <c r="E25" s="112"/>
      <c r="F25" s="112"/>
      <c r="G25" s="112"/>
    </row>
    <row r="26" spans="1:7" ht="10.050000000000001" customHeight="1" x14ac:dyDescent="0.4">
      <c r="A26" s="46"/>
      <c r="B26" s="126"/>
      <c r="C26" s="126"/>
      <c r="D26" s="126"/>
      <c r="E26" s="126"/>
      <c r="F26" s="126"/>
      <c r="G26" s="126"/>
    </row>
    <row r="27" spans="1:7" x14ac:dyDescent="0.4">
      <c r="A27" s="46"/>
      <c r="B27" s="126" t="str">
        <f>IF(기초자료입력!$C$4="","◯◯◯◯학교장 귀하",기초자료입력!$C$4&amp;"장 귀하")</f>
        <v>전주고등학교장 귀하</v>
      </c>
      <c r="C27" s="126"/>
      <c r="D27" s="126"/>
      <c r="E27" s="126"/>
      <c r="F27" s="126"/>
      <c r="G27" s="126"/>
    </row>
    <row r="28" spans="1:7" ht="10.050000000000001" customHeight="1" x14ac:dyDescent="0.4">
      <c r="A28" s="46"/>
      <c r="B28" s="126"/>
      <c r="C28" s="126"/>
      <c r="D28" s="126"/>
      <c r="E28" s="126"/>
      <c r="F28" s="126"/>
      <c r="G28" s="126"/>
    </row>
    <row r="29" spans="1:7" x14ac:dyDescent="0.4">
      <c r="A29" s="46"/>
      <c r="B29" s="112" t="s">
        <v>841</v>
      </c>
      <c r="C29" s="112"/>
      <c r="D29" s="112"/>
      <c r="E29" s="112"/>
      <c r="F29" s="112"/>
      <c r="G29" s="112"/>
    </row>
  </sheetData>
  <mergeCells count="19">
    <mergeCell ref="B28:G28"/>
    <mergeCell ref="B29:G29"/>
    <mergeCell ref="B3:G3"/>
    <mergeCell ref="B5:G5"/>
    <mergeCell ref="B6:G6"/>
    <mergeCell ref="B7:G7"/>
    <mergeCell ref="B9:G9"/>
    <mergeCell ref="E11:F11"/>
    <mergeCell ref="E18:F18"/>
    <mergeCell ref="B20:G21"/>
    <mergeCell ref="B23:G23"/>
    <mergeCell ref="B25:G25"/>
    <mergeCell ref="B27:G27"/>
    <mergeCell ref="B4:G4"/>
    <mergeCell ref="B8:G8"/>
    <mergeCell ref="B10:G10"/>
    <mergeCell ref="B22:G22"/>
    <mergeCell ref="B24:G24"/>
    <mergeCell ref="B26:G26"/>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D8C08-0251-4A5E-A4F5-83A938982D2F}">
  <sheetPr codeName="Sheet41"/>
  <dimension ref="A1:H37"/>
  <sheetViews>
    <sheetView workbookViewId="0"/>
  </sheetViews>
  <sheetFormatPr defaultRowHeight="17.399999999999999" x14ac:dyDescent="0.4"/>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88" t="str">
        <f>IF(기초자료입력!C4&lt;&gt;"",기초자료입력!C4,"○○학교")&amp;" 교복구매 제안서 접수 결과"</f>
        <v>전주고등학교 교복구매 제안서 접수 결과</v>
      </c>
      <c r="C3" s="83"/>
      <c r="D3" s="83"/>
      <c r="E3" s="83"/>
      <c r="F3" s="83"/>
      <c r="G3" s="83"/>
      <c r="H3" s="83"/>
    </row>
    <row r="4" spans="1:8" x14ac:dyDescent="0.4">
      <c r="A4" s="46"/>
      <c r="B4" s="83"/>
      <c r="C4" s="83"/>
      <c r="D4" s="83"/>
      <c r="E4" s="83"/>
      <c r="F4" s="83"/>
      <c r="G4" s="83"/>
      <c r="H4" s="83"/>
    </row>
    <row r="5" spans="1:8" x14ac:dyDescent="0.4">
      <c r="A5" s="46"/>
      <c r="B5" s="24" t="s">
        <v>13</v>
      </c>
      <c r="C5" s="84" t="str">
        <f>IF(기초자료입력!C9&lt;&gt;"",기초자료입력!C9,"")</f>
        <v>전주고-24244(26.1.1.)</v>
      </c>
      <c r="D5" s="86"/>
      <c r="E5" s="24" t="s">
        <v>292</v>
      </c>
      <c r="F5" s="84" t="str">
        <f>IF(기초자료입력!C8&lt;&gt;"",TEXT(기초자료입력!C8,"yyyy-mm-dd"),"")</f>
        <v>2026-01-01</v>
      </c>
      <c r="G5" s="85"/>
      <c r="H5" s="86"/>
    </row>
    <row r="6" spans="1:8" x14ac:dyDescent="0.4">
      <c r="A6" s="46"/>
      <c r="B6" s="84"/>
      <c r="C6" s="85"/>
      <c r="D6" s="85"/>
      <c r="E6" s="85"/>
      <c r="F6" s="85"/>
      <c r="G6" s="85"/>
      <c r="H6" s="86"/>
    </row>
    <row r="7" spans="1:8" x14ac:dyDescent="0.4">
      <c r="A7" s="46"/>
      <c r="B7" s="24" t="s">
        <v>293</v>
      </c>
      <c r="C7" s="97" t="s">
        <v>495</v>
      </c>
      <c r="D7" s="97"/>
      <c r="E7" s="97"/>
      <c r="F7" s="97"/>
      <c r="G7" s="97"/>
      <c r="H7" s="97"/>
    </row>
    <row r="8" spans="1:8" x14ac:dyDescent="0.4">
      <c r="A8" s="46"/>
      <c r="B8" s="24" t="s">
        <v>298</v>
      </c>
      <c r="C8" s="97"/>
      <c r="D8" s="97"/>
      <c r="E8" s="97"/>
      <c r="F8" s="97"/>
      <c r="G8" s="97"/>
      <c r="H8" s="97"/>
    </row>
    <row r="9" spans="1:8" x14ac:dyDescent="0.4">
      <c r="A9" s="46"/>
      <c r="B9" s="24" t="s">
        <v>294</v>
      </c>
      <c r="C9" s="100" t="str">
        <f>IF(기초자료입력!C22&lt;&gt;"",기초자료입력!C22,IF(기초자료입력!C5&lt;&gt;"",기초자료입력!C5,"20○○")&amp;"학년도 교복 학교주관구매 제안서 접수 결과 보고")</f>
        <v>전주고 교복구매건</v>
      </c>
      <c r="D9" s="97"/>
      <c r="E9" s="97"/>
      <c r="F9" s="97"/>
      <c r="G9" s="97"/>
      <c r="H9" s="97"/>
    </row>
    <row r="10" spans="1:8" x14ac:dyDescent="0.4">
      <c r="A10" s="46"/>
      <c r="B10" s="174"/>
      <c r="C10" s="174"/>
      <c r="D10" s="174"/>
      <c r="E10" s="174"/>
      <c r="F10" s="174"/>
      <c r="G10" s="174"/>
      <c r="H10" s="174"/>
    </row>
    <row r="11" spans="1:8" x14ac:dyDescent="0.4">
      <c r="A11" s="46"/>
      <c r="B11" s="98" t="str">
        <f>"1. "&amp;IF(기초자료입력!C23&lt;&gt;"",기초자료입력!C23,"관련 문서를 확인하십시오.")</f>
        <v>1. 전주고-24244(26.1.1.)</v>
      </c>
      <c r="C11" s="99"/>
      <c r="D11" s="99"/>
      <c r="E11" s="99"/>
      <c r="F11" s="99"/>
      <c r="G11" s="99"/>
      <c r="H11" s="99"/>
    </row>
    <row r="12" spans="1:8" x14ac:dyDescent="0.4">
      <c r="A12" s="46"/>
      <c r="B12" s="37"/>
      <c r="C12" s="37"/>
      <c r="D12" s="37"/>
      <c r="E12" s="37"/>
      <c r="F12" s="37"/>
      <c r="G12" s="37"/>
      <c r="H12" s="37"/>
    </row>
    <row r="13" spans="1:8" ht="31.95" customHeight="1" x14ac:dyDescent="0.4">
      <c r="A13" s="46"/>
      <c r="B13" s="120" t="str">
        <f>"2. "&amp;IF(기초자료입력!C5&lt;&gt;"",기초자료입력!C5,"20○○")&amp;"학년도 "&amp;IF(기초자료입력!C12&lt;&gt;"",기초자료입력!C12,"교복 학교주관구매")&amp;" 2단계 입찰(규격·가격 동시) 공고와 관련하여 제안서 접수 결과를 아래와 같이 보고합니다."</f>
        <v>2. 2026학년도 전주고 교복구매건 2단계 입찰(규격·가격 동시) 공고와 관련하여 제안서 접수 결과를 아래와 같이 보고합니다.</v>
      </c>
      <c r="C13" s="120"/>
      <c r="D13" s="120"/>
      <c r="E13" s="120"/>
      <c r="F13" s="120"/>
      <c r="G13" s="120"/>
      <c r="H13" s="120"/>
    </row>
    <row r="14" spans="1:8" x14ac:dyDescent="0.4">
      <c r="A14" s="46"/>
      <c r="B14" s="120"/>
      <c r="C14" s="120"/>
      <c r="D14" s="120"/>
      <c r="E14" s="120"/>
      <c r="F14" s="120"/>
      <c r="G14" s="120"/>
      <c r="H14" s="120"/>
    </row>
    <row r="15" spans="1:8" x14ac:dyDescent="0.4">
      <c r="A15" s="46"/>
      <c r="B15" s="37"/>
      <c r="C15" s="37"/>
      <c r="D15" s="37"/>
      <c r="E15" s="37"/>
      <c r="F15" s="37"/>
      <c r="G15" s="37"/>
      <c r="H15" s="37"/>
    </row>
    <row r="16" spans="1:8" x14ac:dyDescent="0.4">
      <c r="A16" s="46"/>
      <c r="B16" s="98" t="s">
        <v>842</v>
      </c>
      <c r="C16" s="99"/>
      <c r="D16" s="99"/>
      <c r="E16" s="99"/>
      <c r="F16" s="99"/>
      <c r="G16" s="99"/>
      <c r="H16" s="99"/>
    </row>
    <row r="17" spans="1:8" x14ac:dyDescent="0.4">
      <c r="A17" s="46"/>
      <c r="B17" s="139" t="s">
        <v>843</v>
      </c>
      <c r="C17" s="139" t="s">
        <v>844</v>
      </c>
      <c r="D17" s="139" t="s">
        <v>845</v>
      </c>
      <c r="E17" s="139"/>
      <c r="F17" s="33"/>
      <c r="G17" s="33"/>
      <c r="H17" s="33"/>
    </row>
    <row r="18" spans="1:8" x14ac:dyDescent="0.4">
      <c r="A18" s="46"/>
      <c r="B18" s="139"/>
      <c r="C18" s="139"/>
      <c r="D18" s="32" t="s">
        <v>52</v>
      </c>
      <c r="E18" s="32" t="s">
        <v>377</v>
      </c>
      <c r="F18" s="33"/>
      <c r="G18" s="33"/>
      <c r="H18" s="33"/>
    </row>
    <row r="19" spans="1:8" x14ac:dyDescent="0.4">
      <c r="A19" s="46"/>
      <c r="B19" s="31">
        <f>IF(기초자료입력!B44&lt;&gt;"",1,"")</f>
        <v>1</v>
      </c>
      <c r="C19" s="17"/>
      <c r="D19" s="31" t="str">
        <f>IF(기초자료입력!B44&lt;&gt;"",기초자료입력!B44,"")</f>
        <v>스마트</v>
      </c>
      <c r="E19" s="17" t="str">
        <f>IF(기초자료입력!S44&lt;&gt;"",기초자료입력!S44,"")</f>
        <v>상상로</v>
      </c>
      <c r="F19" s="37"/>
      <c r="G19" s="37"/>
      <c r="H19" s="37"/>
    </row>
    <row r="20" spans="1:8" x14ac:dyDescent="0.4">
      <c r="A20" s="46"/>
      <c r="B20" s="31" t="str">
        <f>IF(기초자료입력!B45&lt;&gt;"",2,"")</f>
        <v/>
      </c>
      <c r="C20" s="17"/>
      <c r="D20" s="31" t="str">
        <f>IF(기초자료입력!B45&lt;&gt;"",기초자료입력!B45,"")</f>
        <v/>
      </c>
      <c r="E20" s="17" t="str">
        <f>IF(기초자료입력!S45&lt;&gt;"",기초자료입력!S45,"")</f>
        <v/>
      </c>
      <c r="F20" s="37"/>
      <c r="G20" s="37"/>
      <c r="H20" s="37"/>
    </row>
    <row r="21" spans="1:8" x14ac:dyDescent="0.4">
      <c r="A21" s="46"/>
      <c r="B21" s="31" t="str">
        <f>IF(기초자료입력!B46&lt;&gt;"",3,"")</f>
        <v/>
      </c>
      <c r="C21" s="17"/>
      <c r="D21" s="31" t="str">
        <f>IF(기초자료입력!B46&lt;&gt;"",기초자료입력!B46,"")</f>
        <v/>
      </c>
      <c r="E21" s="17" t="str">
        <f>IF(기초자료입력!S46&lt;&gt;"",기초자료입력!S46,"")</f>
        <v/>
      </c>
      <c r="F21" s="37"/>
      <c r="G21" s="37"/>
      <c r="H21" s="37"/>
    </row>
    <row r="22" spans="1:8" x14ac:dyDescent="0.4">
      <c r="A22" s="46"/>
      <c r="B22" s="31" t="str">
        <f>IF(기초자료입력!B47&lt;&gt;"",4,"")</f>
        <v/>
      </c>
      <c r="C22" s="17"/>
      <c r="D22" s="31" t="str">
        <f>IF(기초자료입력!B47&lt;&gt;"",기초자료입력!B47,"")</f>
        <v/>
      </c>
      <c r="E22" s="17" t="str">
        <f>IF(기초자료입력!S47&lt;&gt;"",기초자료입력!S47,"")</f>
        <v/>
      </c>
      <c r="F22" s="37"/>
      <c r="G22" s="37"/>
      <c r="H22" s="37"/>
    </row>
    <row r="23" spans="1:8" x14ac:dyDescent="0.4">
      <c r="A23" s="46"/>
      <c r="B23" s="31" t="str">
        <f>IF(기초자료입력!B48&lt;&gt;"",5,"")</f>
        <v/>
      </c>
      <c r="C23" s="17"/>
      <c r="D23" s="31" t="str">
        <f>IF(기초자료입력!B48&lt;&gt;"",기초자료입력!B48,"")</f>
        <v/>
      </c>
      <c r="E23" s="17" t="str">
        <f>IF(기초자료입력!S48&lt;&gt;"",기초자료입력!S48,"")</f>
        <v/>
      </c>
      <c r="F23" s="37"/>
      <c r="G23" s="37"/>
      <c r="H23" s="37"/>
    </row>
    <row r="24" spans="1:8" x14ac:dyDescent="0.4">
      <c r="A24" s="46"/>
      <c r="B24" s="31" t="str">
        <f>IF(기초자료입력!B49&lt;&gt;"",6,"")</f>
        <v/>
      </c>
      <c r="C24" s="17"/>
      <c r="D24" s="31" t="str">
        <f>IF(기초자료입력!B49&lt;&gt;"",기초자료입력!B49,"")</f>
        <v/>
      </c>
      <c r="E24" s="17" t="str">
        <f>IF(기초자료입력!S49&lt;&gt;"",기초자료입력!S49,"")</f>
        <v/>
      </c>
      <c r="F24" s="37"/>
      <c r="G24" s="37"/>
      <c r="H24" s="37"/>
    </row>
    <row r="25" spans="1:8" x14ac:dyDescent="0.4">
      <c r="A25" s="46"/>
      <c r="B25" s="31" t="str">
        <f>IF(기초자료입력!B50&lt;&gt;"",7,"")</f>
        <v/>
      </c>
      <c r="C25" s="17"/>
      <c r="D25" s="31" t="str">
        <f>IF(기초자료입력!B50&lt;&gt;"",기초자료입력!B50,"")</f>
        <v/>
      </c>
      <c r="E25" s="17" t="str">
        <f>IF(기초자료입력!S50&lt;&gt;"",기초자료입력!S50,"")</f>
        <v/>
      </c>
      <c r="F25" s="37"/>
      <c r="G25" s="37"/>
      <c r="H25" s="37"/>
    </row>
    <row r="26" spans="1:8" x14ac:dyDescent="0.4">
      <c r="A26" s="46"/>
      <c r="B26" s="31" t="str">
        <f>IF(기초자료입력!B51&lt;&gt;"",8,"")</f>
        <v/>
      </c>
      <c r="C26" s="17"/>
      <c r="D26" s="31" t="str">
        <f>IF(기초자료입력!B51&lt;&gt;"",기초자료입력!B51,"")</f>
        <v/>
      </c>
      <c r="E26" s="17" t="str">
        <f>IF(기초자료입력!S51&lt;&gt;"",기초자료입력!S51,"")</f>
        <v/>
      </c>
      <c r="F26" s="37"/>
      <c r="G26" s="37"/>
      <c r="H26" s="37"/>
    </row>
    <row r="27" spans="1:8" x14ac:dyDescent="0.4">
      <c r="A27" s="46"/>
      <c r="B27" s="31" t="str">
        <f>IF(기초자료입력!B52&lt;&gt;"",9,"")</f>
        <v/>
      </c>
      <c r="C27" s="17"/>
      <c r="D27" s="31" t="str">
        <f>IF(기초자료입력!B52&lt;&gt;"",기초자료입력!B52,"")</f>
        <v/>
      </c>
      <c r="E27" s="17" t="str">
        <f>IF(기초자료입력!S52&lt;&gt;"",기초자료입력!S52,"")</f>
        <v/>
      </c>
      <c r="F27" s="37"/>
      <c r="G27" s="37"/>
      <c r="H27" s="37"/>
    </row>
    <row r="28" spans="1:8" x14ac:dyDescent="0.4">
      <c r="A28" s="46"/>
      <c r="B28" s="31" t="str">
        <f>IF(기초자료입력!B53&lt;&gt;"",10,"")</f>
        <v/>
      </c>
      <c r="C28" s="17"/>
      <c r="D28" s="31" t="str">
        <f>IF(기초자료입력!B53&lt;&gt;"",기초자료입력!B53,"")</f>
        <v/>
      </c>
      <c r="E28" s="17" t="str">
        <f>IF(기초자료입력!S53&lt;&gt;"",기초자료입력!S53,"")</f>
        <v/>
      </c>
      <c r="F28" s="37"/>
      <c r="G28" s="37"/>
      <c r="H28" s="37"/>
    </row>
    <row r="29" spans="1:8" x14ac:dyDescent="0.4">
      <c r="A29" s="46"/>
      <c r="B29" s="37"/>
      <c r="C29" s="37"/>
      <c r="D29" s="37"/>
      <c r="E29" s="37"/>
      <c r="F29" s="37"/>
      <c r="G29" s="37"/>
      <c r="H29" s="37"/>
    </row>
    <row r="30" spans="1:8" x14ac:dyDescent="0.4">
      <c r="A30" s="46"/>
      <c r="B30" s="99" t="str">
        <f>"붙임  "&amp;IF(기초자료입력!C5&lt;&gt;"",기초자료입력!C5,"20○○")&amp;"학년도 교복 학교주관구매 제안서 접수대장 1부.  끝."</f>
        <v>붙임  2026학년도 교복 학교주관구매 제안서 접수대장 1부.  끝.</v>
      </c>
      <c r="C30" s="99"/>
      <c r="D30" s="99"/>
      <c r="E30" s="99"/>
      <c r="F30" s="99"/>
      <c r="G30" s="99"/>
      <c r="H30" s="99"/>
    </row>
    <row r="31" spans="1:8" x14ac:dyDescent="0.4">
      <c r="A31" s="46"/>
      <c r="B31" s="37"/>
      <c r="C31" s="37"/>
      <c r="D31" s="37"/>
      <c r="E31" s="37"/>
      <c r="F31" s="37"/>
      <c r="G31" s="37"/>
      <c r="H31" s="37"/>
    </row>
    <row r="32" spans="1:8" x14ac:dyDescent="0.4">
      <c r="A32" s="46"/>
      <c r="B32" s="37"/>
      <c r="C32" s="37"/>
      <c r="D32" s="37"/>
      <c r="E32" s="37"/>
      <c r="F32" s="37"/>
      <c r="G32" s="37"/>
      <c r="H32" s="37"/>
    </row>
    <row r="33" spans="1:8" ht="28.05" customHeight="1" x14ac:dyDescent="0.4">
      <c r="A33" s="46"/>
      <c r="B33" s="33"/>
      <c r="C33" s="33"/>
      <c r="D33" s="33"/>
      <c r="E33" s="33"/>
      <c r="F33" s="42" t="str">
        <f>"담당"&amp;CHAR(10)&amp;IF(기초자료입력!$C$10&lt;&gt;"",기초자료입력!$C$10,"")</f>
        <v>담당
윤호</v>
      </c>
      <c r="G33" s="42" t="s">
        <v>305</v>
      </c>
      <c r="H33" s="42" t="str">
        <f>"교장"&amp;CHAR(10)&amp;IF(기초자료입력!$F$10&lt;&gt;"",기초자료입력!$F$10,"")</f>
        <v>교장
김호</v>
      </c>
    </row>
    <row r="34" spans="1:8" x14ac:dyDescent="0.4">
      <c r="A34" s="46"/>
      <c r="B34" s="34" t="s">
        <v>306</v>
      </c>
      <c r="C34" s="138" t="str">
        <f>IF(기초자료입력!C9&lt;&gt;"",기초자료입력!C9&amp;IF(기초자료입력!C8&lt;&gt;"","("&amp;TEXT(기초자료입력!C8,"yyyy.m.d.")&amp;")",""),"")</f>
        <v>전주고-24244(26.1.1.)(2026.1.1.)</v>
      </c>
      <c r="D34" s="138"/>
      <c r="E34" s="138"/>
      <c r="F34" s="24" t="s">
        <v>307</v>
      </c>
      <c r="G34" s="97"/>
      <c r="H34" s="97"/>
    </row>
    <row r="35" spans="1:8" ht="25.95" customHeight="1" x14ac:dyDescent="0.4">
      <c r="A35" s="46"/>
      <c r="B35" s="34" t="s">
        <v>308</v>
      </c>
      <c r="C35" s="33"/>
      <c r="D35" s="34" t="s">
        <v>309</v>
      </c>
      <c r="E35" s="142" t="str">
        <f>IFERROR(INDEX(학교정보!$F$2:$F$791,MATCH(기초자료입력!$C$4,학교정보!$E$2:$E$791,0)),"")</f>
        <v>전주시 완산구 권삼득로 2</v>
      </c>
      <c r="F35" s="175"/>
      <c r="G35" s="175"/>
      <c r="H35" s="176"/>
    </row>
    <row r="36" spans="1:8" x14ac:dyDescent="0.4">
      <c r="A36" s="46"/>
      <c r="B36" s="34" t="s">
        <v>310</v>
      </c>
      <c r="C36" s="33" t="str">
        <f>IFERROR(INDEX(학교정보!$G$2:$G$791,MATCH(기초자료입력!$C$4,학교정보!$E$2:$E$791,0)),"")</f>
        <v>285-0212</v>
      </c>
      <c r="D36" s="34" t="s">
        <v>311</v>
      </c>
      <c r="E36" s="33"/>
      <c r="F36" s="24" t="s">
        <v>312</v>
      </c>
      <c r="G36" s="97"/>
      <c r="H36" s="97"/>
    </row>
    <row r="37" spans="1:8" x14ac:dyDescent="0.4">
      <c r="A37" s="46"/>
      <c r="B37" s="26"/>
      <c r="C37" s="26"/>
      <c r="D37" s="26"/>
      <c r="E37" s="26"/>
      <c r="F37" s="26"/>
      <c r="G37" s="26"/>
      <c r="H37" s="26"/>
    </row>
  </sheetData>
  <mergeCells count="19">
    <mergeCell ref="E35:H35"/>
    <mergeCell ref="G36:H36"/>
    <mergeCell ref="B16:H16"/>
    <mergeCell ref="D17:E17"/>
    <mergeCell ref="B17:B18"/>
    <mergeCell ref="C17:C18"/>
    <mergeCell ref="B30:H30"/>
    <mergeCell ref="C34:E34"/>
    <mergeCell ref="G34:H34"/>
    <mergeCell ref="B13:H14"/>
    <mergeCell ref="B3:H4"/>
    <mergeCell ref="C7:H7"/>
    <mergeCell ref="C8:H8"/>
    <mergeCell ref="C9:H9"/>
    <mergeCell ref="B11:H11"/>
    <mergeCell ref="C5:D5"/>
    <mergeCell ref="F5:H5"/>
    <mergeCell ref="B6:H6"/>
    <mergeCell ref="B10:H10"/>
  </mergeCells>
  <phoneticPr fontId="6" type="noConversion"/>
  <printOptions horizont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76989-6B4A-4B3B-9DEA-199E6505E399}">
  <sheetPr codeName="Sheet42"/>
  <dimension ref="A1:Q21"/>
  <sheetViews>
    <sheetView workbookViewId="0"/>
  </sheetViews>
  <sheetFormatPr defaultRowHeight="17.399999999999999" x14ac:dyDescent="0.4"/>
  <cols>
    <col min="1" max="1" width="3.19921875" customWidth="1"/>
    <col min="2" max="3" width="8.69921875" customWidth="1"/>
    <col min="4" max="4" width="16.69921875" customWidth="1"/>
    <col min="5" max="12" width="8.69921875" customWidth="1"/>
  </cols>
  <sheetData>
    <row r="1" spans="1:17" x14ac:dyDescent="0.4">
      <c r="A1" s="61"/>
      <c r="B1" s="46"/>
      <c r="C1" s="46"/>
      <c r="D1" s="46"/>
      <c r="E1" s="46"/>
      <c r="F1" s="46"/>
      <c r="G1" s="46"/>
      <c r="H1" s="46"/>
      <c r="I1" s="46"/>
      <c r="J1" s="46"/>
      <c r="K1" s="46"/>
      <c r="L1" s="46"/>
      <c r="M1" s="46"/>
      <c r="N1" s="46"/>
      <c r="O1" s="46"/>
      <c r="P1" s="46"/>
      <c r="Q1" s="46"/>
    </row>
    <row r="2" spans="1:17" x14ac:dyDescent="0.4">
      <c r="A2" s="46"/>
      <c r="B2" s="46"/>
      <c r="C2" s="46"/>
      <c r="D2" s="46"/>
      <c r="E2" s="46"/>
      <c r="F2" s="46"/>
      <c r="G2" s="46"/>
      <c r="H2" s="46"/>
      <c r="I2" s="46"/>
      <c r="J2" s="46"/>
      <c r="K2" s="46"/>
      <c r="L2" s="46"/>
      <c r="M2" s="46"/>
      <c r="N2" s="46"/>
      <c r="O2" s="46"/>
      <c r="P2" s="46"/>
      <c r="Q2" s="46"/>
    </row>
    <row r="3" spans="1:17" x14ac:dyDescent="0.4">
      <c r="A3" s="46"/>
      <c r="B3" s="150" t="str">
        <f>IF(기초자료입력!C5&lt;&gt;"",기초자료입력!C5,"20○○")&amp;"학년도 교복 학교주관구매 제안서 접수대장"</f>
        <v>2026학년도 교복 학교주관구매 제안서 접수대장</v>
      </c>
      <c r="C3" s="138"/>
      <c r="D3" s="138"/>
      <c r="E3" s="138"/>
      <c r="F3" s="138"/>
      <c r="G3" s="138"/>
      <c r="H3" s="138"/>
      <c r="I3" s="138"/>
      <c r="J3" s="138"/>
      <c r="K3" s="138"/>
      <c r="L3" s="138"/>
      <c r="M3" s="46"/>
      <c r="N3" s="46"/>
      <c r="O3" s="46"/>
      <c r="P3" s="46"/>
      <c r="Q3" s="46"/>
    </row>
    <row r="4" spans="1:17" x14ac:dyDescent="0.4">
      <c r="A4" s="46"/>
      <c r="B4" s="138" t="str">
        <f>IF(기초자료입력!C4&lt;&gt;"",기초자료입력!C4,"○○학교")</f>
        <v>전주고등학교</v>
      </c>
      <c r="C4" s="138"/>
      <c r="D4" s="138"/>
      <c r="E4" s="138"/>
      <c r="F4" s="138"/>
      <c r="G4" s="138"/>
      <c r="H4" s="138"/>
      <c r="I4" s="138"/>
      <c r="J4" s="138"/>
      <c r="K4" s="138"/>
      <c r="L4" s="138"/>
      <c r="M4" s="46"/>
      <c r="N4" s="46"/>
      <c r="O4" s="46"/>
      <c r="P4" s="46"/>
      <c r="Q4" s="46"/>
    </row>
    <row r="5" spans="1:17" x14ac:dyDescent="0.4">
      <c r="A5" s="46"/>
      <c r="B5" s="37"/>
      <c r="C5" s="37"/>
      <c r="D5" s="37"/>
      <c r="E5" s="37"/>
      <c r="F5" s="37"/>
      <c r="G5" s="37"/>
      <c r="H5" s="37"/>
      <c r="I5" s="37"/>
      <c r="J5" s="37"/>
      <c r="K5" s="37"/>
      <c r="L5" s="37"/>
      <c r="M5" s="46"/>
      <c r="N5" s="46"/>
      <c r="O5" s="46"/>
      <c r="P5" s="46"/>
      <c r="Q5" s="46"/>
    </row>
    <row r="6" spans="1:17" ht="30" customHeight="1" x14ac:dyDescent="0.4">
      <c r="A6" s="46"/>
      <c r="B6" s="177" t="s">
        <v>846</v>
      </c>
      <c r="C6" s="177" t="s">
        <v>847</v>
      </c>
      <c r="D6" s="177" t="s">
        <v>848</v>
      </c>
      <c r="E6" s="177"/>
      <c r="F6" s="177"/>
      <c r="G6" s="177" t="s">
        <v>849</v>
      </c>
      <c r="H6" s="177"/>
      <c r="I6" s="177"/>
      <c r="J6" s="177" t="s">
        <v>850</v>
      </c>
      <c r="K6" s="177"/>
      <c r="L6" s="177" t="s">
        <v>317</v>
      </c>
      <c r="M6" s="46"/>
      <c r="N6" s="46"/>
      <c r="O6" s="46"/>
      <c r="P6" s="46"/>
      <c r="Q6" s="46"/>
    </row>
    <row r="7" spans="1:17" ht="30" customHeight="1" x14ac:dyDescent="0.4">
      <c r="A7" s="46"/>
      <c r="B7" s="177"/>
      <c r="C7" s="177"/>
      <c r="D7" s="50" t="s">
        <v>52</v>
      </c>
      <c r="E7" s="50" t="s">
        <v>377</v>
      </c>
      <c r="F7" s="50" t="s">
        <v>310</v>
      </c>
      <c r="G7" s="50" t="s">
        <v>851</v>
      </c>
      <c r="H7" s="50" t="s">
        <v>852</v>
      </c>
      <c r="I7" s="50" t="s">
        <v>600</v>
      </c>
      <c r="J7" s="50" t="s">
        <v>853</v>
      </c>
      <c r="K7" s="50" t="s">
        <v>851</v>
      </c>
      <c r="L7" s="177"/>
      <c r="M7" s="26" t="s">
        <v>310</v>
      </c>
      <c r="N7" s="69" t="s">
        <v>851</v>
      </c>
      <c r="O7" s="26" t="s">
        <v>852</v>
      </c>
      <c r="P7" s="26" t="s">
        <v>854</v>
      </c>
      <c r="Q7" s="26" t="s">
        <v>855</v>
      </c>
    </row>
    <row r="8" spans="1:17" ht="25.95" customHeight="1" x14ac:dyDescent="0.4">
      <c r="A8" s="46"/>
      <c r="B8" s="18"/>
      <c r="C8" s="39">
        <f>IF(기초자료입력!B44&lt;&gt;"",1,"")</f>
        <v>1</v>
      </c>
      <c r="D8" s="39" t="str">
        <f>IF(기초자료입력!B44&lt;&gt;"",기초자료입력!B44,"")</f>
        <v>스마트</v>
      </c>
      <c r="E8" s="39" t="str">
        <f>IF(기초자료입력!S44&lt;&gt;"",기초자료입력!S44,"")</f>
        <v>상상로</v>
      </c>
      <c r="F8" s="39" t="str">
        <f>IF(기초자료입력!X44&lt;&gt;"",기초자료입력!X44,"")</f>
        <v/>
      </c>
      <c r="G8" s="18"/>
      <c r="H8" s="18"/>
      <c r="I8" s="18"/>
      <c r="J8" s="18"/>
      <c r="K8" s="18"/>
      <c r="L8" s="18"/>
      <c r="M8" s="46"/>
      <c r="N8" s="46"/>
      <c r="O8" s="46"/>
      <c r="P8" s="46"/>
      <c r="Q8" s="46"/>
    </row>
    <row r="9" spans="1:17" ht="25.95" customHeight="1" x14ac:dyDescent="0.4">
      <c r="A9" s="46"/>
      <c r="B9" s="18"/>
      <c r="C9" s="39" t="str">
        <f>IF(기초자료입력!B45&lt;&gt;"",2,"")</f>
        <v/>
      </c>
      <c r="D9" s="39" t="str">
        <f>IF(기초자료입력!B45&lt;&gt;"",기초자료입력!B45,"")</f>
        <v/>
      </c>
      <c r="E9" s="39" t="str">
        <f>IF(기초자료입력!S45&lt;&gt;"",기초자료입력!S45,"")</f>
        <v/>
      </c>
      <c r="F9" s="39" t="str">
        <f>IF(기초자료입력!X45&lt;&gt;"",기초자료입력!X45,"")</f>
        <v/>
      </c>
      <c r="G9" s="18"/>
      <c r="H9" s="18"/>
      <c r="I9" s="18"/>
      <c r="J9" s="18"/>
      <c r="K9" s="18"/>
      <c r="L9" s="18"/>
      <c r="M9" s="46"/>
      <c r="N9" s="46"/>
      <c r="O9" s="46"/>
      <c r="P9" s="46"/>
      <c r="Q9" s="46"/>
    </row>
    <row r="10" spans="1:17" ht="25.95" customHeight="1" x14ac:dyDescent="0.4">
      <c r="A10" s="46"/>
      <c r="B10" s="18"/>
      <c r="C10" s="39" t="str">
        <f>IF(기초자료입력!B46&lt;&gt;"",3,"")</f>
        <v/>
      </c>
      <c r="D10" s="39" t="str">
        <f>IF(기초자료입력!B46&lt;&gt;"",기초자료입력!B46,"")</f>
        <v/>
      </c>
      <c r="E10" s="39" t="str">
        <f>IF(기초자료입력!S46&lt;&gt;"",기초자료입력!S46,"")</f>
        <v/>
      </c>
      <c r="F10" s="39" t="str">
        <f>IF(기초자료입력!X46&lt;&gt;"",기초자료입력!X46,"")</f>
        <v/>
      </c>
      <c r="G10" s="18"/>
      <c r="H10" s="18"/>
      <c r="I10" s="18"/>
      <c r="J10" s="18"/>
      <c r="K10" s="18"/>
      <c r="L10" s="18"/>
      <c r="M10" s="46"/>
      <c r="N10" s="46"/>
      <c r="O10" s="46"/>
      <c r="P10" s="46"/>
      <c r="Q10" s="46"/>
    </row>
    <row r="11" spans="1:17" ht="25.95" customHeight="1" x14ac:dyDescent="0.4">
      <c r="A11" s="46"/>
      <c r="B11" s="18"/>
      <c r="C11" s="39" t="str">
        <f>IF(기초자료입력!B47&lt;&gt;"",4,"")</f>
        <v/>
      </c>
      <c r="D11" s="39" t="str">
        <f>IF(기초자료입력!B47&lt;&gt;"",기초자료입력!B47,"")</f>
        <v/>
      </c>
      <c r="E11" s="39" t="str">
        <f>IF(기초자료입력!S47&lt;&gt;"",기초자료입력!S47,"")</f>
        <v/>
      </c>
      <c r="F11" s="39" t="str">
        <f>IF(기초자료입력!X47&lt;&gt;"",기초자료입력!X47,"")</f>
        <v/>
      </c>
      <c r="G11" s="18"/>
      <c r="H11" s="18"/>
      <c r="I11" s="18"/>
      <c r="J11" s="18"/>
      <c r="K11" s="18"/>
      <c r="L11" s="18"/>
      <c r="M11" s="46"/>
      <c r="N11" s="46"/>
      <c r="O11" s="46"/>
      <c r="P11" s="46"/>
      <c r="Q11" s="46"/>
    </row>
    <row r="12" spans="1:17" ht="25.95" customHeight="1" x14ac:dyDescent="0.4">
      <c r="A12" s="46"/>
      <c r="B12" s="18"/>
      <c r="C12" s="39" t="str">
        <f>IF(기초자료입력!B48&lt;&gt;"",5,"")</f>
        <v/>
      </c>
      <c r="D12" s="39" t="str">
        <f>IF(기초자료입력!B48&lt;&gt;"",기초자료입력!B48,"")</f>
        <v/>
      </c>
      <c r="E12" s="39" t="str">
        <f>IF(기초자료입력!S48&lt;&gt;"",기초자료입력!S48,"")</f>
        <v/>
      </c>
      <c r="F12" s="39" t="str">
        <f>IF(기초자료입력!X48&lt;&gt;"",기초자료입력!X48,"")</f>
        <v/>
      </c>
      <c r="G12" s="18"/>
      <c r="H12" s="18"/>
      <c r="I12" s="18"/>
      <c r="J12" s="18"/>
      <c r="K12" s="18"/>
      <c r="L12" s="18"/>
      <c r="M12" s="46"/>
      <c r="N12" s="46"/>
      <c r="O12" s="46"/>
      <c r="P12" s="46"/>
      <c r="Q12" s="46"/>
    </row>
    <row r="13" spans="1:17" ht="25.95" customHeight="1" x14ac:dyDescent="0.4">
      <c r="A13" s="46"/>
      <c r="B13" s="18"/>
      <c r="C13" s="39" t="str">
        <f>IF(기초자료입력!B49&lt;&gt;"",6,"")</f>
        <v/>
      </c>
      <c r="D13" s="39" t="str">
        <f>IF(기초자료입력!B49&lt;&gt;"",기초자료입력!B49,"")</f>
        <v/>
      </c>
      <c r="E13" s="39" t="str">
        <f>IF(기초자료입력!S49&lt;&gt;"",기초자료입력!S49,"")</f>
        <v/>
      </c>
      <c r="F13" s="39" t="str">
        <f>IF(기초자료입력!X49&lt;&gt;"",기초자료입력!X49,"")</f>
        <v/>
      </c>
      <c r="G13" s="18"/>
      <c r="H13" s="18"/>
      <c r="I13" s="18"/>
      <c r="J13" s="18"/>
      <c r="K13" s="18"/>
      <c r="L13" s="18"/>
      <c r="M13" s="46"/>
      <c r="N13" s="46"/>
      <c r="O13" s="46"/>
      <c r="P13" s="46"/>
      <c r="Q13" s="46"/>
    </row>
    <row r="14" spans="1:17" ht="25.95" customHeight="1" x14ac:dyDescent="0.4">
      <c r="A14" s="46"/>
      <c r="B14" s="18"/>
      <c r="C14" s="39" t="str">
        <f>IF(기초자료입력!B50&lt;&gt;"",7,"")</f>
        <v/>
      </c>
      <c r="D14" s="39" t="str">
        <f>IF(기초자료입력!B50&lt;&gt;"",기초자료입력!B50,"")</f>
        <v/>
      </c>
      <c r="E14" s="39" t="str">
        <f>IF(기초자료입력!S50&lt;&gt;"",기초자료입력!S50,"")</f>
        <v/>
      </c>
      <c r="F14" s="39" t="str">
        <f>IF(기초자료입력!X50&lt;&gt;"",기초자료입력!X50,"")</f>
        <v/>
      </c>
      <c r="G14" s="18"/>
      <c r="H14" s="18"/>
      <c r="I14" s="18"/>
      <c r="J14" s="18"/>
      <c r="K14" s="18"/>
      <c r="L14" s="18"/>
      <c r="M14" s="46"/>
      <c r="N14" s="46"/>
      <c r="O14" s="46"/>
      <c r="P14" s="46"/>
      <c r="Q14" s="46"/>
    </row>
    <row r="15" spans="1:17" ht="25.95" customHeight="1" x14ac:dyDescent="0.4">
      <c r="A15" s="46"/>
      <c r="B15" s="18"/>
      <c r="C15" s="39" t="str">
        <f>IF(기초자료입력!B51&lt;&gt;"",8,"")</f>
        <v/>
      </c>
      <c r="D15" s="39" t="str">
        <f>IF(기초자료입력!B51&lt;&gt;"",기초자료입력!B51,"")</f>
        <v/>
      </c>
      <c r="E15" s="39" t="str">
        <f>IF(기초자료입력!S51&lt;&gt;"",기초자료입력!S51,"")</f>
        <v/>
      </c>
      <c r="F15" s="39" t="str">
        <f>IF(기초자료입력!X51&lt;&gt;"",기초자료입력!X51,"")</f>
        <v/>
      </c>
      <c r="G15" s="18"/>
      <c r="H15" s="18"/>
      <c r="I15" s="18"/>
      <c r="J15" s="18"/>
      <c r="K15" s="18"/>
      <c r="L15" s="18"/>
      <c r="M15" s="46"/>
      <c r="N15" s="46"/>
      <c r="O15" s="46"/>
      <c r="P15" s="46"/>
      <c r="Q15" s="46"/>
    </row>
    <row r="16" spans="1:17" ht="25.95" customHeight="1" x14ac:dyDescent="0.4">
      <c r="A16" s="46"/>
      <c r="B16" s="18"/>
      <c r="C16" s="39" t="str">
        <f>IF(기초자료입력!B52&lt;&gt;"",9,"")</f>
        <v/>
      </c>
      <c r="D16" s="39" t="str">
        <f>IF(기초자료입력!B52&lt;&gt;"",기초자료입력!B52,"")</f>
        <v/>
      </c>
      <c r="E16" s="39" t="str">
        <f>IF(기초자료입력!S52&lt;&gt;"",기초자료입력!S52,"")</f>
        <v/>
      </c>
      <c r="F16" s="39" t="str">
        <f>IF(기초자료입력!X52&lt;&gt;"",기초자료입력!X52,"")</f>
        <v/>
      </c>
      <c r="G16" s="18"/>
      <c r="H16" s="18"/>
      <c r="I16" s="18"/>
      <c r="J16" s="18"/>
      <c r="K16" s="18"/>
      <c r="L16" s="18"/>
      <c r="M16" s="46"/>
      <c r="N16" s="46"/>
      <c r="O16" s="46"/>
      <c r="P16" s="46"/>
      <c r="Q16" s="46"/>
    </row>
    <row r="17" spans="1:17" ht="25.95" customHeight="1" x14ac:dyDescent="0.4">
      <c r="A17" s="46"/>
      <c r="B17" s="18"/>
      <c r="C17" s="39" t="str">
        <f>IF(기초자료입력!B53&lt;&gt;"",10,"")</f>
        <v/>
      </c>
      <c r="D17" s="39" t="str">
        <f>IF(기초자료입력!B53&lt;&gt;"",기초자료입력!B53,"")</f>
        <v/>
      </c>
      <c r="E17" s="39" t="str">
        <f>IF(기초자료입력!S53&lt;&gt;"",기초자료입력!S53,"")</f>
        <v/>
      </c>
      <c r="F17" s="39" t="str">
        <f>IF(기초자료입력!X53&lt;&gt;"",기초자료입력!X53,"")</f>
        <v/>
      </c>
      <c r="G17" s="18"/>
      <c r="H17" s="18"/>
      <c r="I17" s="18"/>
      <c r="J17" s="18"/>
      <c r="K17" s="18"/>
      <c r="L17" s="18"/>
      <c r="M17" s="46"/>
      <c r="N17" s="46"/>
      <c r="O17" s="46"/>
      <c r="P17" s="46"/>
      <c r="Q17" s="46"/>
    </row>
    <row r="18" spans="1:17" x14ac:dyDescent="0.4">
      <c r="A18" s="46"/>
      <c r="B18" s="37"/>
      <c r="C18" s="37"/>
      <c r="D18" s="37"/>
      <c r="E18" s="37"/>
      <c r="F18" s="37"/>
      <c r="G18" s="37"/>
      <c r="H18" s="37"/>
      <c r="I18" s="37"/>
      <c r="J18" s="37"/>
      <c r="K18" s="37"/>
      <c r="L18" s="37"/>
      <c r="M18" s="46"/>
      <c r="N18" s="46"/>
      <c r="O18" s="46"/>
      <c r="P18" s="46"/>
      <c r="Q18" s="46"/>
    </row>
    <row r="19" spans="1:17" x14ac:dyDescent="0.4">
      <c r="A19" s="46"/>
      <c r="B19" s="37"/>
      <c r="C19" s="37"/>
      <c r="D19" s="37"/>
      <c r="E19" s="37"/>
      <c r="F19" s="37"/>
      <c r="G19" s="37"/>
      <c r="H19" s="37"/>
      <c r="I19" s="37"/>
      <c r="J19" s="37"/>
      <c r="K19" s="37"/>
      <c r="L19" s="37"/>
      <c r="M19" s="46"/>
      <c r="N19" s="46"/>
      <c r="O19" s="46"/>
      <c r="P19" s="46"/>
      <c r="Q19" s="46"/>
    </row>
    <row r="20" spans="1:17" x14ac:dyDescent="0.4">
      <c r="A20" s="46"/>
      <c r="B20" s="99" t="s">
        <v>856</v>
      </c>
      <c r="C20" s="99"/>
      <c r="D20" s="99"/>
      <c r="E20" s="99"/>
      <c r="F20" s="99"/>
      <c r="G20" s="99"/>
      <c r="H20" s="99"/>
      <c r="I20" s="99"/>
      <c r="J20" s="99"/>
      <c r="K20" s="99"/>
      <c r="L20" s="99"/>
      <c r="M20" s="46"/>
      <c r="N20" s="46"/>
      <c r="O20" s="46"/>
      <c r="P20" s="46"/>
      <c r="Q20" s="46"/>
    </row>
    <row r="21" spans="1:17" x14ac:dyDescent="0.4">
      <c r="A21" s="46"/>
      <c r="B21" s="99" t="s">
        <v>857</v>
      </c>
      <c r="C21" s="99"/>
      <c r="D21" s="99"/>
      <c r="E21" s="99"/>
      <c r="F21" s="99"/>
      <c r="G21" s="99"/>
      <c r="H21" s="99"/>
      <c r="I21" s="99"/>
      <c r="J21" s="99"/>
      <c r="K21" s="99"/>
      <c r="L21" s="99"/>
      <c r="M21" s="46"/>
      <c r="N21" s="46"/>
      <c r="O21" s="46"/>
      <c r="P21" s="46"/>
      <c r="Q21" s="46"/>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EB354-87D0-43F4-82EF-BE4BBE79CAA9}">
  <sheetPr codeName="Sheet43"/>
  <dimension ref="A1:H38"/>
  <sheetViews>
    <sheetView workbookViewId="0"/>
  </sheetViews>
  <sheetFormatPr defaultRowHeight="17.399999999999999" x14ac:dyDescent="0.4"/>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88" t="str">
        <f>IF(기초자료입력!C4&lt;&gt;"",기초자료입력!C4,"○○학교")&amp;" 교복 제안서 평가위원회 개최"</f>
        <v>전주고등학교 교복 제안서 평가위원회 개최</v>
      </c>
      <c r="C3" s="83"/>
      <c r="D3" s="83"/>
      <c r="E3" s="83"/>
      <c r="F3" s="83"/>
      <c r="G3" s="83"/>
      <c r="H3" s="83"/>
    </row>
    <row r="4" spans="1:8" x14ac:dyDescent="0.4">
      <c r="A4" s="46"/>
      <c r="B4" s="83"/>
      <c r="C4" s="83"/>
      <c r="D4" s="83"/>
      <c r="E4" s="83"/>
      <c r="F4" s="83"/>
      <c r="G4" s="83"/>
      <c r="H4" s="83"/>
    </row>
    <row r="5" spans="1:8" x14ac:dyDescent="0.4">
      <c r="A5" s="26"/>
      <c r="B5" s="24" t="s">
        <v>13</v>
      </c>
      <c r="C5" s="84" t="str">
        <f>IF(기초자료입력!C9&lt;&gt;"",기초자료입력!C9,"")</f>
        <v>전주고-24244(26.1.1.)</v>
      </c>
      <c r="D5" s="86"/>
      <c r="E5" s="24" t="s">
        <v>292</v>
      </c>
      <c r="F5" s="84" t="str">
        <f>IF(기초자료입력!C8&lt;&gt;"",TEXT(기초자료입력!C8,"yyyy-mm-dd"),"")</f>
        <v>2026-01-01</v>
      </c>
      <c r="G5" s="85"/>
      <c r="H5" s="86"/>
    </row>
    <row r="6" spans="1:8" x14ac:dyDescent="0.4">
      <c r="A6" s="26"/>
      <c r="B6" s="84"/>
      <c r="C6" s="85"/>
      <c r="D6" s="85"/>
      <c r="E6" s="85"/>
      <c r="F6" s="85"/>
      <c r="G6" s="85"/>
      <c r="H6" s="86"/>
    </row>
    <row r="7" spans="1:8" x14ac:dyDescent="0.4">
      <c r="A7" s="26"/>
      <c r="B7" s="24" t="s">
        <v>293</v>
      </c>
      <c r="C7" s="97" t="s">
        <v>495</v>
      </c>
      <c r="D7" s="97"/>
      <c r="E7" s="97"/>
      <c r="F7" s="97"/>
      <c r="G7" s="97"/>
      <c r="H7" s="97"/>
    </row>
    <row r="8" spans="1:8" x14ac:dyDescent="0.4">
      <c r="A8" s="26"/>
      <c r="B8" s="24" t="s">
        <v>298</v>
      </c>
      <c r="C8" s="97"/>
      <c r="D8" s="97"/>
      <c r="E8" s="97"/>
      <c r="F8" s="97"/>
      <c r="G8" s="97"/>
      <c r="H8" s="97"/>
    </row>
    <row r="9" spans="1:8" x14ac:dyDescent="0.4">
      <c r="A9" s="26"/>
      <c r="B9" s="24" t="s">
        <v>294</v>
      </c>
      <c r="C9" s="100" t="str">
        <f>IF(기초자료입력!C22&lt;&gt;"",기초자료입력!C22,IF(기초자료입력!C5&lt;&gt;"",기초자료입력!C5,"20○○")&amp;"학년도 교복 학교주관구매 제안서 평가위원회 개최")</f>
        <v>전주고 교복구매건</v>
      </c>
      <c r="D9" s="97"/>
      <c r="E9" s="97"/>
      <c r="F9" s="97"/>
      <c r="G9" s="97"/>
      <c r="H9" s="97"/>
    </row>
    <row r="10" spans="1:8" x14ac:dyDescent="0.4">
      <c r="A10" s="46"/>
      <c r="B10" s="174"/>
      <c r="C10" s="174"/>
      <c r="D10" s="174"/>
      <c r="E10" s="174"/>
      <c r="F10" s="174"/>
      <c r="G10" s="174"/>
      <c r="H10" s="174"/>
    </row>
    <row r="11" spans="1:8" x14ac:dyDescent="0.4">
      <c r="A11" s="46"/>
      <c r="B11" s="98" t="str">
        <f>"1. "&amp;IF(기초자료입력!C23&lt;&gt;"",기초자료입력!C23,"관련 문서를 확인하십시오.")</f>
        <v>1. 전주고-24244(26.1.1.)</v>
      </c>
      <c r="C11" s="99"/>
      <c r="D11" s="99"/>
      <c r="E11" s="99"/>
      <c r="F11" s="99"/>
      <c r="G11" s="99"/>
      <c r="H11" s="99"/>
    </row>
    <row r="12" spans="1:8" x14ac:dyDescent="0.4">
      <c r="A12" s="46"/>
      <c r="B12" s="138"/>
      <c r="C12" s="138"/>
      <c r="D12" s="138"/>
      <c r="E12" s="138"/>
      <c r="F12" s="138"/>
      <c r="G12" s="138"/>
      <c r="H12" s="138"/>
    </row>
    <row r="13" spans="1:8" ht="28.05" customHeight="1" x14ac:dyDescent="0.4">
      <c r="A13" s="46"/>
      <c r="B13" s="120" t="str">
        <f>"2. "&amp;IF(기초자료입력!C5&lt;&gt;"",기초자료입력!C5,"20○○")&amp;"학년도 교복 학교주관구매 제안서 평가위원회를 아래와 같이 개최하고자 합니다."</f>
        <v>2. 2026학년도 교복 학교주관구매 제안서 평가위원회를 아래와 같이 개최하고자 합니다.</v>
      </c>
      <c r="C13" s="120"/>
      <c r="D13" s="120"/>
      <c r="E13" s="120"/>
      <c r="F13" s="120"/>
      <c r="G13" s="120"/>
      <c r="H13" s="120"/>
    </row>
    <row r="14" spans="1:8" x14ac:dyDescent="0.4">
      <c r="A14" s="46"/>
      <c r="B14" s="120"/>
      <c r="C14" s="120"/>
      <c r="D14" s="120"/>
      <c r="E14" s="120"/>
      <c r="F14" s="120"/>
      <c r="G14" s="120"/>
      <c r="H14" s="120"/>
    </row>
    <row r="15" spans="1:8" x14ac:dyDescent="0.4">
      <c r="A15" s="46"/>
      <c r="B15" s="37"/>
      <c r="C15" s="37"/>
      <c r="D15" s="37"/>
      <c r="E15" s="37"/>
      <c r="F15" s="37"/>
      <c r="G15" s="37"/>
      <c r="H15" s="37"/>
    </row>
    <row r="16" spans="1:8" x14ac:dyDescent="0.4">
      <c r="A16" s="46"/>
      <c r="B16" s="36" t="s">
        <v>858</v>
      </c>
      <c r="C16" s="178"/>
      <c r="D16" s="99"/>
      <c r="E16" s="99"/>
      <c r="F16" s="99"/>
      <c r="G16" s="99"/>
      <c r="H16" s="99"/>
    </row>
    <row r="17" spans="1:8" x14ac:dyDescent="0.4">
      <c r="A17" s="46"/>
      <c r="B17" s="36" t="s">
        <v>859</v>
      </c>
      <c r="C17" s="178"/>
      <c r="D17" s="99"/>
      <c r="E17" s="99"/>
      <c r="F17" s="99"/>
      <c r="G17" s="99"/>
      <c r="H17" s="99"/>
    </row>
    <row r="18" spans="1:8" x14ac:dyDescent="0.4">
      <c r="A18" s="46"/>
      <c r="B18" s="36" t="s">
        <v>860</v>
      </c>
      <c r="C18" s="99" t="str">
        <f>IF(COUNTA(기초자료입력!B58:B67)&gt;0,"평가위원 "&amp;COUNTA(기초자료입력!B58:B67)&amp;"명","")</f>
        <v/>
      </c>
      <c r="D18" s="99"/>
      <c r="E18" s="99"/>
      <c r="F18" s="99"/>
      <c r="G18" s="99"/>
      <c r="H18" s="99"/>
    </row>
    <row r="19" spans="1:8" x14ac:dyDescent="0.4">
      <c r="A19" s="46"/>
      <c r="B19" s="37"/>
      <c r="C19" s="37"/>
      <c r="D19" s="37"/>
      <c r="E19" s="37"/>
      <c r="F19" s="37"/>
      <c r="G19" s="37"/>
      <c r="H19" s="37"/>
    </row>
    <row r="20" spans="1:8" x14ac:dyDescent="0.4">
      <c r="A20" s="46"/>
      <c r="B20" s="32" t="s">
        <v>505</v>
      </c>
      <c r="C20" s="32" t="s">
        <v>326</v>
      </c>
      <c r="D20" s="32" t="s">
        <v>507</v>
      </c>
      <c r="E20" s="32" t="s">
        <v>317</v>
      </c>
      <c r="F20" s="37"/>
      <c r="G20" s="37"/>
      <c r="H20" s="37"/>
    </row>
    <row r="21" spans="1:8" x14ac:dyDescent="0.4">
      <c r="A21" s="46"/>
      <c r="B21" s="31" t="str">
        <f>IF(기초자료입력!B58&lt;&gt;"",1,"")</f>
        <v/>
      </c>
      <c r="C21" s="31" t="str">
        <f>IF(기초자료입력!B58&lt;&gt;"","위원장","")</f>
        <v/>
      </c>
      <c r="D21" s="31" t="str">
        <f>IF(기초자료입력!C58&lt;&gt;"",기초자료입력!C58,"")</f>
        <v/>
      </c>
      <c r="E21" s="31"/>
      <c r="F21" s="37"/>
      <c r="G21" s="37"/>
      <c r="H21" s="37"/>
    </row>
    <row r="22" spans="1:8" x14ac:dyDescent="0.4">
      <c r="A22" s="46"/>
      <c r="B22" s="31" t="str">
        <f>IF(기초자료입력!B59&lt;&gt;"",2,"")</f>
        <v/>
      </c>
      <c r="C22" s="31" t="str">
        <f>IF(기초자료입력!B59&lt;&gt;"","부위원장","")</f>
        <v/>
      </c>
      <c r="D22" s="31" t="str">
        <f>IF(기초자료입력!C59&lt;&gt;"",기초자료입력!C59,"")</f>
        <v/>
      </c>
      <c r="E22" s="31"/>
      <c r="F22" s="37"/>
      <c r="G22" s="37"/>
      <c r="H22" s="37"/>
    </row>
    <row r="23" spans="1:8" x14ac:dyDescent="0.4">
      <c r="A23" s="46"/>
      <c r="B23" s="31" t="str">
        <f>IF(기초자료입력!B60&lt;&gt;"",3,"")</f>
        <v/>
      </c>
      <c r="C23" s="31" t="str">
        <f>IF(기초자료입력!B60&lt;&gt;"","위원","")</f>
        <v/>
      </c>
      <c r="D23" s="31" t="str">
        <f>IF(기초자료입력!C60&lt;&gt;"",기초자료입력!C60,"")</f>
        <v/>
      </c>
      <c r="E23" s="31"/>
      <c r="F23" s="37"/>
      <c r="G23" s="37"/>
      <c r="H23" s="37"/>
    </row>
    <row r="24" spans="1:8" x14ac:dyDescent="0.4">
      <c r="A24" s="46"/>
      <c r="B24" s="31" t="str">
        <f>IF(기초자료입력!B61&lt;&gt;"",4,"")</f>
        <v/>
      </c>
      <c r="C24" s="31" t="str">
        <f>IF(기초자료입력!B61&lt;&gt;"","위원","")</f>
        <v/>
      </c>
      <c r="D24" s="31" t="str">
        <f>IF(기초자료입력!C61&lt;&gt;"",기초자료입력!C61,"")</f>
        <v/>
      </c>
      <c r="E24" s="31"/>
      <c r="F24" s="37"/>
      <c r="G24" s="37"/>
      <c r="H24" s="37"/>
    </row>
    <row r="25" spans="1:8" x14ac:dyDescent="0.4">
      <c r="A25" s="46"/>
      <c r="B25" s="31" t="str">
        <f>IF(기초자료입력!B62&lt;&gt;"",5,"")</f>
        <v/>
      </c>
      <c r="C25" s="31" t="str">
        <f>IF(기초자료입력!B62&lt;&gt;"","위원","")</f>
        <v/>
      </c>
      <c r="D25" s="31" t="str">
        <f>IF(기초자료입력!C62&lt;&gt;"",기초자료입력!C62,"")</f>
        <v/>
      </c>
      <c r="E25" s="31"/>
      <c r="F25" s="37"/>
      <c r="G25" s="37"/>
      <c r="H25" s="37"/>
    </row>
    <row r="26" spans="1:8" x14ac:dyDescent="0.4">
      <c r="A26" s="46"/>
      <c r="B26" s="31" t="str">
        <f>IF(기초자료입력!B63&lt;&gt;"",6,"")</f>
        <v/>
      </c>
      <c r="C26" s="31" t="str">
        <f>IF(기초자료입력!B63&lt;&gt;"","위원","")</f>
        <v/>
      </c>
      <c r="D26" s="31" t="str">
        <f>IF(기초자료입력!C63&lt;&gt;"",기초자료입력!C63,"")</f>
        <v/>
      </c>
      <c r="E26" s="31"/>
      <c r="F26" s="37"/>
      <c r="G26" s="37"/>
      <c r="H26" s="37"/>
    </row>
    <row r="27" spans="1:8" x14ac:dyDescent="0.4">
      <c r="A27" s="46"/>
      <c r="B27" s="31" t="str">
        <f>IF(기초자료입력!B64&lt;&gt;"",7,"")</f>
        <v/>
      </c>
      <c r="C27" s="31" t="str">
        <f>IF(기초자료입력!B64&lt;&gt;"","위원","")</f>
        <v/>
      </c>
      <c r="D27" s="31" t="str">
        <f>IF(기초자료입력!C64&lt;&gt;"",기초자료입력!C64,"")</f>
        <v/>
      </c>
      <c r="E27" s="31"/>
      <c r="F27" s="37"/>
      <c r="G27" s="37"/>
      <c r="H27" s="37"/>
    </row>
    <row r="28" spans="1:8" x14ac:dyDescent="0.4">
      <c r="A28" s="46"/>
      <c r="B28" s="31" t="str">
        <f>IF(기초자료입력!B65&lt;&gt;"",8,"")</f>
        <v/>
      </c>
      <c r="C28" s="31" t="str">
        <f>IF(기초자료입력!B65&lt;&gt;"","위원","")</f>
        <v/>
      </c>
      <c r="D28" s="31" t="str">
        <f>IF(기초자료입력!C65&lt;&gt;"",기초자료입력!C65,"")</f>
        <v/>
      </c>
      <c r="E28" s="31"/>
      <c r="F28" s="37"/>
      <c r="G28" s="37"/>
      <c r="H28" s="37"/>
    </row>
    <row r="29" spans="1:8" x14ac:dyDescent="0.4">
      <c r="A29" s="46"/>
      <c r="B29" s="31" t="str">
        <f>IF(기초자료입력!B66&lt;&gt;"",9,"")</f>
        <v/>
      </c>
      <c r="C29" s="31" t="str">
        <f>IF(기초자료입력!B66&lt;&gt;"","위원","")</f>
        <v/>
      </c>
      <c r="D29" s="31" t="str">
        <f>IF(기초자료입력!C66&lt;&gt;"",기초자료입력!C66,"")</f>
        <v/>
      </c>
      <c r="E29" s="31"/>
      <c r="F29" s="37"/>
      <c r="G29" s="37"/>
      <c r="H29" s="37"/>
    </row>
    <row r="30" spans="1:8" x14ac:dyDescent="0.4">
      <c r="A30" s="46"/>
      <c r="B30" s="31" t="str">
        <f>IF(기초자료입력!B67&lt;&gt;"",10,"")</f>
        <v/>
      </c>
      <c r="C30" s="31" t="str">
        <f>IF(기초자료입력!B67&lt;&gt;"","위원","")</f>
        <v/>
      </c>
      <c r="D30" s="31" t="str">
        <f>IF(기초자료입력!C67&lt;&gt;"",기초자료입력!C67,"")</f>
        <v/>
      </c>
      <c r="E30" s="31"/>
      <c r="F30" s="37"/>
      <c r="G30" s="37"/>
      <c r="H30" s="37"/>
    </row>
    <row r="31" spans="1:8" x14ac:dyDescent="0.4">
      <c r="A31" s="46"/>
      <c r="B31" s="37"/>
      <c r="C31" s="37"/>
      <c r="D31" s="37"/>
      <c r="E31" s="37"/>
      <c r="F31" s="37"/>
      <c r="G31" s="37"/>
      <c r="H31" s="37"/>
    </row>
    <row r="32" spans="1:8" x14ac:dyDescent="0.4">
      <c r="A32" s="46"/>
      <c r="B32" s="99" t="s">
        <v>861</v>
      </c>
      <c r="C32" s="99"/>
      <c r="D32" s="99"/>
      <c r="E32" s="99"/>
      <c r="F32" s="99"/>
      <c r="G32" s="99"/>
      <c r="H32" s="99"/>
    </row>
    <row r="33" spans="1:8" x14ac:dyDescent="0.4">
      <c r="A33" s="46"/>
      <c r="B33" s="37"/>
      <c r="C33" s="37"/>
      <c r="D33" s="37"/>
      <c r="E33" s="37"/>
      <c r="F33" s="37"/>
      <c r="G33" s="37"/>
      <c r="H33" s="37"/>
    </row>
    <row r="34" spans="1:8" x14ac:dyDescent="0.4">
      <c r="A34" s="46"/>
      <c r="B34" s="37"/>
      <c r="C34" s="37"/>
      <c r="D34" s="37"/>
      <c r="E34" s="37"/>
      <c r="F34" s="37"/>
      <c r="G34" s="37"/>
      <c r="H34" s="37"/>
    </row>
    <row r="35" spans="1:8" ht="28.05" customHeight="1" x14ac:dyDescent="0.4">
      <c r="A35" s="46"/>
      <c r="B35" s="33"/>
      <c r="C35" s="33"/>
      <c r="D35" s="33"/>
      <c r="E35" s="33"/>
      <c r="F35" s="42" t="str">
        <f>"담당"&amp;CHAR(10)&amp;IF(기초자료입력!$C$10&lt;&gt;"",기초자료입력!$C$10,"")</f>
        <v>담당
윤호</v>
      </c>
      <c r="G35" s="42" t="s">
        <v>305</v>
      </c>
      <c r="H35" s="42" t="str">
        <f>"교장"&amp;CHAR(10)&amp;IF(기초자료입력!$F$10&lt;&gt;"",기초자료입력!$F$10,"")</f>
        <v>교장
김호</v>
      </c>
    </row>
    <row r="36" spans="1:8" x14ac:dyDescent="0.4">
      <c r="A36" s="46"/>
      <c r="B36" s="34" t="s">
        <v>306</v>
      </c>
      <c r="C36" s="138" t="str">
        <f>IF(기초자료입력!C9&lt;&gt;"",기초자료입력!C9&amp;IF(기초자료입력!C8&lt;&gt;"","("&amp;TEXT(기초자료입력!C8,"yyyy.m.d.")&amp;")",""),"")</f>
        <v>전주고-24244(26.1.1.)(2026.1.1.)</v>
      </c>
      <c r="D36" s="138"/>
      <c r="E36" s="138"/>
      <c r="F36" s="24" t="s">
        <v>307</v>
      </c>
      <c r="G36" s="97"/>
      <c r="H36" s="97"/>
    </row>
    <row r="37" spans="1:8" ht="25.95" customHeight="1" x14ac:dyDescent="0.4">
      <c r="A37" s="46"/>
      <c r="B37" s="34" t="s">
        <v>308</v>
      </c>
      <c r="C37" s="33"/>
      <c r="D37" s="34" t="s">
        <v>309</v>
      </c>
      <c r="E37" s="94" t="str">
        <f>IFERROR(INDEX(학교정보!$F$2:$F$791,MATCH(기초자료입력!$C$4,학교정보!$E$2:$E$791,0)),"")</f>
        <v>전주시 완산구 권삼득로 2</v>
      </c>
      <c r="F37" s="95"/>
      <c r="G37" s="95"/>
      <c r="H37" s="96"/>
    </row>
    <row r="38" spans="1:8" x14ac:dyDescent="0.4">
      <c r="A38" s="46"/>
      <c r="B38" s="34" t="s">
        <v>310</v>
      </c>
      <c r="C38" s="33" t="str">
        <f>IFERROR(INDEX(학교정보!$G$2:$G$791,MATCH(기초자료입력!$C$4,학교정보!$E$2:$E$791,0)),"")</f>
        <v>285-0212</v>
      </c>
      <c r="D38" s="34" t="s">
        <v>311</v>
      </c>
      <c r="E38" s="33"/>
      <c r="F38" s="24" t="s">
        <v>312</v>
      </c>
      <c r="G38" s="97"/>
      <c r="H38" s="97"/>
    </row>
  </sheetData>
  <mergeCells count="19">
    <mergeCell ref="E37:H37"/>
    <mergeCell ref="G38:H38"/>
    <mergeCell ref="C16:H16"/>
    <mergeCell ref="C17:H17"/>
    <mergeCell ref="C18:H18"/>
    <mergeCell ref="B32:H32"/>
    <mergeCell ref="C36:E36"/>
    <mergeCell ref="G36:H36"/>
    <mergeCell ref="B13:H14"/>
    <mergeCell ref="B3:H4"/>
    <mergeCell ref="C7:H7"/>
    <mergeCell ref="C8:H8"/>
    <mergeCell ref="C9:H9"/>
    <mergeCell ref="B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8743E-D6FD-466E-BD1C-9D1CCCF216E3}">
  <sheetPr codeName="Sheet44"/>
  <dimension ref="A1:H36"/>
  <sheetViews>
    <sheetView workbookViewId="0"/>
  </sheetViews>
  <sheetFormatPr defaultRowHeight="17.399999999999999" x14ac:dyDescent="0.4"/>
  <cols>
    <col min="1" max="1" width="3.19921875" customWidth="1"/>
    <col min="2" max="2" width="6.69921875" customWidth="1"/>
    <col min="3" max="3" width="16.69921875" customWidth="1"/>
    <col min="4" max="8" width="10.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88" t="str">
        <f>IF(기초자료입력!C4&lt;&gt;"",기초자료입력!C4,"○○학교")&amp;" 교복 구매 제안서 정량평가 결과"</f>
        <v>전주고등학교 교복 구매 제안서 정량평가 결과</v>
      </c>
      <c r="C3" s="83"/>
      <c r="D3" s="83"/>
      <c r="E3" s="83"/>
      <c r="F3" s="83"/>
      <c r="G3" s="83"/>
      <c r="H3" s="83"/>
    </row>
    <row r="4" spans="1:8" x14ac:dyDescent="0.4">
      <c r="A4" s="46"/>
      <c r="B4" s="83"/>
      <c r="C4" s="83"/>
      <c r="D4" s="83"/>
      <c r="E4" s="83"/>
      <c r="F4" s="83"/>
      <c r="G4" s="83"/>
      <c r="H4" s="83"/>
    </row>
    <row r="5" spans="1:8" x14ac:dyDescent="0.4">
      <c r="A5" s="46"/>
      <c r="B5" s="24" t="s">
        <v>13</v>
      </c>
      <c r="C5" s="84" t="str">
        <f>IF(기초자료입력!C9&lt;&gt;"",기초자료입력!C9,"")</f>
        <v>전주고-24244(26.1.1.)</v>
      </c>
      <c r="D5" s="86"/>
      <c r="E5" s="24" t="s">
        <v>292</v>
      </c>
      <c r="F5" s="84" t="str">
        <f>IF(기초자료입력!C8&lt;&gt;"",TEXT(기초자료입력!C8,"yyyy-mm-dd"),"")</f>
        <v>2026-01-01</v>
      </c>
      <c r="G5" s="85"/>
      <c r="H5" s="86"/>
    </row>
    <row r="6" spans="1:8" x14ac:dyDescent="0.4">
      <c r="A6" s="46"/>
      <c r="B6" s="84"/>
      <c r="C6" s="85"/>
      <c r="D6" s="85"/>
      <c r="E6" s="85"/>
      <c r="F6" s="85"/>
      <c r="G6" s="85"/>
      <c r="H6" s="86"/>
    </row>
    <row r="7" spans="1:8" x14ac:dyDescent="0.4">
      <c r="A7" s="46"/>
      <c r="B7" s="24" t="s">
        <v>293</v>
      </c>
      <c r="C7" s="97" t="s">
        <v>495</v>
      </c>
      <c r="D7" s="97"/>
      <c r="E7" s="97"/>
      <c r="F7" s="97"/>
      <c r="G7" s="97"/>
      <c r="H7" s="97"/>
    </row>
    <row r="8" spans="1:8" x14ac:dyDescent="0.4">
      <c r="A8" s="46"/>
      <c r="B8" s="24" t="s">
        <v>298</v>
      </c>
      <c r="C8" s="97"/>
      <c r="D8" s="97"/>
      <c r="E8" s="97"/>
      <c r="F8" s="97"/>
      <c r="G8" s="97"/>
      <c r="H8" s="97"/>
    </row>
    <row r="9" spans="1:8" x14ac:dyDescent="0.4">
      <c r="A9" s="46"/>
      <c r="B9" s="24" t="s">
        <v>294</v>
      </c>
      <c r="C9" s="100" t="str">
        <f>IF(기초자료입력!C22&lt;&gt;"",기초자료입력!C22,IF(기초자료입력!C5&lt;&gt;"",기초자료입력!C5,"20○○")&amp;"학년도 교복 학교주관구매 제안서 정량평가 결과 보고")</f>
        <v>전주고 교복구매건</v>
      </c>
      <c r="D9" s="97"/>
      <c r="E9" s="97"/>
      <c r="F9" s="97"/>
      <c r="G9" s="97"/>
      <c r="H9" s="97"/>
    </row>
    <row r="10" spans="1:8" x14ac:dyDescent="0.4">
      <c r="A10" s="46"/>
      <c r="B10" s="174"/>
      <c r="C10" s="174"/>
      <c r="D10" s="174"/>
      <c r="E10" s="174"/>
      <c r="F10" s="174"/>
      <c r="G10" s="174"/>
      <c r="H10" s="174"/>
    </row>
    <row r="11" spans="1:8" x14ac:dyDescent="0.4">
      <c r="A11" s="46"/>
      <c r="B11" s="98" t="str">
        <f>"1. "&amp;IF(기초자료입력!C23&lt;&gt;"",기초자료입력!C23,"관련 문서를 확인하십시오.")</f>
        <v>1. 전주고-24244(26.1.1.)</v>
      </c>
      <c r="C11" s="99"/>
      <c r="D11" s="99"/>
      <c r="E11" s="99"/>
      <c r="F11" s="99"/>
      <c r="G11" s="99"/>
      <c r="H11" s="99"/>
    </row>
    <row r="12" spans="1:8" x14ac:dyDescent="0.4">
      <c r="A12" s="46"/>
      <c r="B12" s="138"/>
      <c r="C12" s="138"/>
      <c r="D12" s="138"/>
      <c r="E12" s="138"/>
      <c r="F12" s="138"/>
      <c r="G12" s="138"/>
      <c r="H12" s="138"/>
    </row>
    <row r="13" spans="1:8" ht="31.95" customHeight="1" x14ac:dyDescent="0.4">
      <c r="A13" s="46"/>
      <c r="B13" s="120"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2026학년도 전주고 교복구매건 2단계 입찰(규격가격동시) 공고와 관련하여 접수된 제안서에 대한 정량평가를 실시하고, 그 결과를 아래와 같이 보고합니다.</v>
      </c>
      <c r="C13" s="120"/>
      <c r="D13" s="120"/>
      <c r="E13" s="120"/>
      <c r="F13" s="120"/>
      <c r="G13" s="120"/>
      <c r="H13" s="120"/>
    </row>
    <row r="14" spans="1:8" x14ac:dyDescent="0.4">
      <c r="A14" s="46"/>
      <c r="B14" s="120"/>
      <c r="C14" s="120"/>
      <c r="D14" s="120"/>
      <c r="E14" s="120"/>
      <c r="F14" s="120"/>
      <c r="G14" s="120"/>
      <c r="H14" s="120"/>
    </row>
    <row r="15" spans="1:8" x14ac:dyDescent="0.4">
      <c r="A15" s="46"/>
      <c r="B15" s="138"/>
      <c r="C15" s="138"/>
      <c r="D15" s="138"/>
      <c r="E15" s="138"/>
      <c r="F15" s="138"/>
      <c r="G15" s="138"/>
      <c r="H15" s="138"/>
    </row>
    <row r="16" spans="1:8" x14ac:dyDescent="0.4">
      <c r="A16" s="46"/>
      <c r="B16" s="98" t="s">
        <v>862</v>
      </c>
      <c r="C16" s="99"/>
      <c r="D16" s="99"/>
      <c r="E16" s="99"/>
      <c r="F16" s="99"/>
      <c r="G16" s="99"/>
      <c r="H16" s="99"/>
    </row>
    <row r="17" spans="1:8" x14ac:dyDescent="0.4">
      <c r="A17" s="46"/>
      <c r="B17" s="139" t="s">
        <v>505</v>
      </c>
      <c r="C17" s="139" t="s">
        <v>52</v>
      </c>
      <c r="D17" s="139" t="s">
        <v>328</v>
      </c>
      <c r="E17" s="139"/>
      <c r="F17" s="139"/>
      <c r="G17" s="139"/>
      <c r="H17" s="139"/>
    </row>
    <row r="18" spans="1:8" x14ac:dyDescent="0.4">
      <c r="A18" s="46"/>
      <c r="B18" s="139"/>
      <c r="C18" s="139"/>
      <c r="D18" s="32" t="s">
        <v>863</v>
      </c>
      <c r="E18" s="32" t="s">
        <v>864</v>
      </c>
      <c r="F18" s="32" t="s">
        <v>865</v>
      </c>
      <c r="G18" s="32" t="s">
        <v>866</v>
      </c>
      <c r="H18" s="32" t="s">
        <v>297</v>
      </c>
    </row>
    <row r="19" spans="1:8" x14ac:dyDescent="0.4">
      <c r="A19" s="46"/>
      <c r="B19" s="31">
        <f>IF(기초자료입력!B44&lt;&gt;"",1,"")</f>
        <v>1</v>
      </c>
      <c r="C19" s="31" t="str">
        <f>IF(기초자료입력!B44&lt;&gt;"",기초자료입력!B44,"")</f>
        <v>스마트</v>
      </c>
      <c r="D19" s="31">
        <f>IF(OR(기초자료입력!B44="",기초자료입력!C44=""),"",기초자료입력!C44)</f>
        <v>3</v>
      </c>
      <c r="E19" s="31">
        <f>IF(OR(기초자료입력!B44="",기초자료입력!D44=""),"",기초자료입력!D44)</f>
        <v>3</v>
      </c>
      <c r="F19" s="31">
        <f>IF(OR(기초자료입력!B44="",기초자료입력!E44=""),"",기초자료입력!E44)</f>
        <v>3</v>
      </c>
      <c r="G19" s="31">
        <f>IF(OR(기초자료입력!B44="",기초자료입력!F44=""),"",기초자료입력!F44)</f>
        <v>3</v>
      </c>
      <c r="H19" s="31">
        <f>IF(기초자료입력!B44="","",IF(OR(D19="",E19="",F19="",G19=""),"",D19+E19+F19+G19))</f>
        <v>12</v>
      </c>
    </row>
    <row r="20" spans="1:8" x14ac:dyDescent="0.4">
      <c r="A20" s="46"/>
      <c r="B20" s="31" t="str">
        <f>IF(기초자료입력!B45&lt;&gt;"",2,"")</f>
        <v/>
      </c>
      <c r="C20" s="31" t="str">
        <f>IF(기초자료입력!B45&lt;&gt;"",기초자료입력!B45,"")</f>
        <v/>
      </c>
      <c r="D20" s="31" t="str">
        <f>IF(OR(기초자료입력!B45="",기초자료입력!C45=""),"",기초자료입력!C45)</f>
        <v/>
      </c>
      <c r="E20" s="31" t="str">
        <f>IF(OR(기초자료입력!B45="",기초자료입력!D45=""),"",기초자료입력!D45)</f>
        <v/>
      </c>
      <c r="F20" s="31" t="str">
        <f>IF(OR(기초자료입력!B45="",기초자료입력!E45=""),"",기초자료입력!E45)</f>
        <v/>
      </c>
      <c r="G20" s="31" t="str">
        <f>IF(OR(기초자료입력!B45="",기초자료입력!F45=""),"",기초자료입력!F45)</f>
        <v/>
      </c>
      <c r="H20" s="31" t="str">
        <f>IF(기초자료입력!B45="","",IF(OR(D20="",E20="",F20="",G20=""),"",D20+E20+F20+G20))</f>
        <v/>
      </c>
    </row>
    <row r="21" spans="1:8" x14ac:dyDescent="0.4">
      <c r="A21" s="46"/>
      <c r="B21" s="31" t="str">
        <f>IF(기초자료입력!B46&lt;&gt;"",3,"")</f>
        <v/>
      </c>
      <c r="C21" s="31" t="str">
        <f>IF(기초자료입력!B46&lt;&gt;"",기초자료입력!B46,"")</f>
        <v/>
      </c>
      <c r="D21" s="31" t="str">
        <f>IF(OR(기초자료입력!B46="",기초자료입력!C46=""),"",기초자료입력!C46)</f>
        <v/>
      </c>
      <c r="E21" s="31" t="str">
        <f>IF(OR(기초자료입력!B46="",기초자료입력!D46=""),"",기초자료입력!D46)</f>
        <v/>
      </c>
      <c r="F21" s="31" t="str">
        <f>IF(OR(기초자료입력!B46="",기초자료입력!E46=""),"",기초자료입력!E46)</f>
        <v/>
      </c>
      <c r="G21" s="31" t="str">
        <f>IF(OR(기초자료입력!B46="",기초자료입력!F46=""),"",기초자료입력!F46)</f>
        <v/>
      </c>
      <c r="H21" s="31" t="str">
        <f>IF(기초자료입력!B46="","",IF(OR(D21="",E21="",F21="",G21=""),"",D21+E21+F21+G21))</f>
        <v/>
      </c>
    </row>
    <row r="22" spans="1:8" x14ac:dyDescent="0.4">
      <c r="A22" s="46"/>
      <c r="B22" s="31" t="str">
        <f>IF(기초자료입력!B47&lt;&gt;"",4,"")</f>
        <v/>
      </c>
      <c r="C22" s="31" t="str">
        <f>IF(기초자료입력!B47&lt;&gt;"",기초자료입력!B47,"")</f>
        <v/>
      </c>
      <c r="D22" s="31" t="str">
        <f>IF(OR(기초자료입력!B47="",기초자료입력!C47=""),"",기초자료입력!C47)</f>
        <v/>
      </c>
      <c r="E22" s="31" t="str">
        <f>IF(OR(기초자료입력!B47="",기초자료입력!D47=""),"",기초자료입력!D47)</f>
        <v/>
      </c>
      <c r="F22" s="31" t="str">
        <f>IF(OR(기초자료입력!B47="",기초자료입력!E47=""),"",기초자료입력!E47)</f>
        <v/>
      </c>
      <c r="G22" s="31" t="str">
        <f>IF(OR(기초자료입력!B47="",기초자료입력!F47=""),"",기초자료입력!F47)</f>
        <v/>
      </c>
      <c r="H22" s="31" t="str">
        <f>IF(기초자료입력!B47="","",IF(OR(D22="",E22="",F22="",G22=""),"",D22+E22+F22+G22))</f>
        <v/>
      </c>
    </row>
    <row r="23" spans="1:8" x14ac:dyDescent="0.4">
      <c r="A23" s="46"/>
      <c r="B23" s="31" t="str">
        <f>IF(기초자료입력!B48&lt;&gt;"",5,"")</f>
        <v/>
      </c>
      <c r="C23" s="31" t="str">
        <f>IF(기초자료입력!B48&lt;&gt;"",기초자료입력!B48,"")</f>
        <v/>
      </c>
      <c r="D23" s="31" t="str">
        <f>IF(OR(기초자료입력!B48="",기초자료입력!C48=""),"",기초자료입력!C48)</f>
        <v/>
      </c>
      <c r="E23" s="31" t="str">
        <f>IF(OR(기초자료입력!B48="",기초자료입력!D48=""),"",기초자료입력!D48)</f>
        <v/>
      </c>
      <c r="F23" s="31" t="str">
        <f>IF(OR(기초자료입력!B48="",기초자료입력!E48=""),"",기초자료입력!E48)</f>
        <v/>
      </c>
      <c r="G23" s="31" t="str">
        <f>IF(OR(기초자료입력!B48="",기초자료입력!F48=""),"",기초자료입력!F48)</f>
        <v/>
      </c>
      <c r="H23" s="31" t="str">
        <f>IF(기초자료입력!B48="","",IF(OR(D23="",E23="",F23="",G23=""),"",D23+E23+F23+G23))</f>
        <v/>
      </c>
    </row>
    <row r="24" spans="1:8" x14ac:dyDescent="0.4">
      <c r="A24" s="46"/>
      <c r="B24" s="31" t="str">
        <f>IF(기초자료입력!B49&lt;&gt;"",6,"")</f>
        <v/>
      </c>
      <c r="C24" s="31" t="str">
        <f>IF(기초자료입력!B49&lt;&gt;"",기초자료입력!B49,"")</f>
        <v/>
      </c>
      <c r="D24" s="31" t="str">
        <f>IF(OR(기초자료입력!B49="",기초자료입력!C49=""),"",기초자료입력!C49)</f>
        <v/>
      </c>
      <c r="E24" s="31" t="str">
        <f>IF(OR(기초자료입력!B49="",기초자료입력!D49=""),"",기초자료입력!D49)</f>
        <v/>
      </c>
      <c r="F24" s="31" t="str">
        <f>IF(OR(기초자료입력!B49="",기초자료입력!E49=""),"",기초자료입력!E49)</f>
        <v/>
      </c>
      <c r="G24" s="31" t="str">
        <f>IF(OR(기초자료입력!B49="",기초자료입력!F49=""),"",기초자료입력!F49)</f>
        <v/>
      </c>
      <c r="H24" s="31" t="str">
        <f>IF(기초자료입력!B49="","",IF(OR(D24="",E24="",F24="",G24=""),"",D24+E24+F24+G24))</f>
        <v/>
      </c>
    </row>
    <row r="25" spans="1:8" x14ac:dyDescent="0.4">
      <c r="A25" s="46"/>
      <c r="B25" s="31" t="str">
        <f>IF(기초자료입력!B50&lt;&gt;"",7,"")</f>
        <v/>
      </c>
      <c r="C25" s="31" t="str">
        <f>IF(기초자료입력!B50&lt;&gt;"",기초자료입력!B50,"")</f>
        <v/>
      </c>
      <c r="D25" s="31" t="str">
        <f>IF(OR(기초자료입력!B50="",기초자료입력!C50=""),"",기초자료입력!C50)</f>
        <v/>
      </c>
      <c r="E25" s="31" t="str">
        <f>IF(OR(기초자료입력!B50="",기초자료입력!D50=""),"",기초자료입력!D50)</f>
        <v/>
      </c>
      <c r="F25" s="31" t="str">
        <f>IF(OR(기초자료입력!B50="",기초자료입력!E50=""),"",기초자료입력!E50)</f>
        <v/>
      </c>
      <c r="G25" s="31" t="str">
        <f>IF(OR(기초자료입력!B50="",기초자료입력!F50=""),"",기초자료입력!F50)</f>
        <v/>
      </c>
      <c r="H25" s="31" t="str">
        <f>IF(기초자료입력!B50="","",IF(OR(D25="",E25="",F25="",G25=""),"",D25+E25+F25+G25))</f>
        <v/>
      </c>
    </row>
    <row r="26" spans="1:8" x14ac:dyDescent="0.4">
      <c r="A26" s="46"/>
      <c r="B26" s="31" t="str">
        <f>IF(기초자료입력!B51&lt;&gt;"",8,"")</f>
        <v/>
      </c>
      <c r="C26" s="31" t="str">
        <f>IF(기초자료입력!B51&lt;&gt;"",기초자료입력!B51,"")</f>
        <v/>
      </c>
      <c r="D26" s="31" t="str">
        <f>IF(OR(기초자료입력!B51="",기초자료입력!C51=""),"",기초자료입력!C51)</f>
        <v/>
      </c>
      <c r="E26" s="31" t="str">
        <f>IF(OR(기초자료입력!B51="",기초자료입력!D51=""),"",기초자료입력!D51)</f>
        <v/>
      </c>
      <c r="F26" s="31" t="str">
        <f>IF(OR(기초자료입력!B51="",기초자료입력!E51=""),"",기초자료입력!E51)</f>
        <v/>
      </c>
      <c r="G26" s="31" t="str">
        <f>IF(OR(기초자료입력!B51="",기초자료입력!F51=""),"",기초자료입력!F51)</f>
        <v/>
      </c>
      <c r="H26" s="31" t="str">
        <f>IF(기초자료입력!B51="","",IF(OR(D26="",E26="",F26="",G26=""),"",D26+E26+F26+G26))</f>
        <v/>
      </c>
    </row>
    <row r="27" spans="1:8" x14ac:dyDescent="0.4">
      <c r="A27" s="46"/>
      <c r="B27" s="31" t="str">
        <f>IF(기초자료입력!B52&lt;&gt;"",9,"")</f>
        <v/>
      </c>
      <c r="C27" s="31" t="str">
        <f>IF(기초자료입력!B52&lt;&gt;"",기초자료입력!B52,"")</f>
        <v/>
      </c>
      <c r="D27" s="31" t="str">
        <f>IF(OR(기초자료입력!B52="",기초자료입력!C52=""),"",기초자료입력!C52)</f>
        <v/>
      </c>
      <c r="E27" s="31" t="str">
        <f>IF(OR(기초자료입력!B52="",기초자료입력!D52=""),"",기초자료입력!D52)</f>
        <v/>
      </c>
      <c r="F27" s="31" t="str">
        <f>IF(OR(기초자료입력!B52="",기초자료입력!E52=""),"",기초자료입력!E52)</f>
        <v/>
      </c>
      <c r="G27" s="31" t="str">
        <f>IF(OR(기초자료입력!B52="",기초자료입력!F52=""),"",기초자료입력!F52)</f>
        <v/>
      </c>
      <c r="H27" s="31" t="str">
        <f>IF(기초자료입력!B52="","",IF(OR(D27="",E27="",F27="",G27=""),"",D27+E27+F27+G27))</f>
        <v/>
      </c>
    </row>
    <row r="28" spans="1:8" x14ac:dyDescent="0.4">
      <c r="A28" s="46"/>
      <c r="B28" s="31" t="str">
        <f>IF(기초자료입력!B53&lt;&gt;"",10,"")</f>
        <v/>
      </c>
      <c r="C28" s="31" t="str">
        <f>IF(기초자료입력!B53&lt;&gt;"",기초자료입력!B53,"")</f>
        <v/>
      </c>
      <c r="D28" s="31" t="str">
        <f>IF(OR(기초자료입력!B53="",기초자료입력!C53=""),"",기초자료입력!C53)</f>
        <v/>
      </c>
      <c r="E28" s="31" t="str">
        <f>IF(OR(기초자료입력!B53="",기초자료입력!D53=""),"",기초자료입력!D53)</f>
        <v/>
      </c>
      <c r="F28" s="31" t="str">
        <f>IF(OR(기초자료입력!B53="",기초자료입력!E53=""),"",기초자료입력!E53)</f>
        <v/>
      </c>
      <c r="G28" s="31" t="str">
        <f>IF(OR(기초자료입력!B53="",기초자료입력!F53=""),"",기초자료입력!F53)</f>
        <v/>
      </c>
      <c r="H28" s="31" t="str">
        <f>IF(기초자료입력!B53="","",IF(OR(D28="",E28="",F28="",G28=""),"",D28+E28+F28+G28))</f>
        <v/>
      </c>
    </row>
    <row r="29" spans="1:8" x14ac:dyDescent="0.4">
      <c r="A29" s="46"/>
      <c r="B29" s="37"/>
      <c r="C29" s="37"/>
      <c r="D29" s="37"/>
      <c r="E29" s="37"/>
      <c r="F29" s="37"/>
      <c r="G29" s="37"/>
      <c r="H29" s="37"/>
    </row>
    <row r="30" spans="1:8" x14ac:dyDescent="0.4">
      <c r="A30" s="46"/>
      <c r="B30" s="120" t="s">
        <v>867</v>
      </c>
      <c r="C30" s="120"/>
      <c r="D30" s="120"/>
      <c r="E30" s="120"/>
      <c r="F30" s="120"/>
      <c r="G30" s="120"/>
      <c r="H30" s="120"/>
    </row>
    <row r="31" spans="1:8" x14ac:dyDescent="0.4">
      <c r="A31" s="46"/>
      <c r="B31" s="37"/>
      <c r="C31" s="37"/>
      <c r="D31" s="37"/>
      <c r="E31" s="37"/>
      <c r="F31" s="37"/>
      <c r="G31" s="37"/>
      <c r="H31" s="37"/>
    </row>
    <row r="32" spans="1:8" x14ac:dyDescent="0.4">
      <c r="A32" s="46"/>
      <c r="B32" s="37"/>
      <c r="C32" s="37"/>
      <c r="D32" s="37"/>
      <c r="E32" s="37"/>
      <c r="F32" s="37"/>
      <c r="G32" s="37"/>
      <c r="H32" s="37"/>
    </row>
    <row r="33" spans="1:8" ht="28.05" customHeight="1" x14ac:dyDescent="0.4">
      <c r="A33" s="26"/>
      <c r="B33" s="33"/>
      <c r="C33" s="33"/>
      <c r="D33" s="33"/>
      <c r="E33" s="33"/>
      <c r="F33" s="42" t="str">
        <f>"담당"&amp;CHAR(10)&amp;IF(기초자료입력!$C$10&lt;&gt;"",기초자료입력!$C$10,"")</f>
        <v>담당
윤호</v>
      </c>
      <c r="G33" s="42" t="s">
        <v>305</v>
      </c>
      <c r="H33" s="42" t="str">
        <f>"교장"&amp;CHAR(10)&amp;IF(기초자료입력!$F$10&lt;&gt;"",기초자료입력!$F$10,"")</f>
        <v>교장
김호</v>
      </c>
    </row>
    <row r="34" spans="1:8" x14ac:dyDescent="0.4">
      <c r="A34" s="26"/>
      <c r="B34" s="34" t="s">
        <v>306</v>
      </c>
      <c r="C34" s="138" t="str">
        <f>IF(기초자료입력!C9&lt;&gt;"",기초자료입력!C9&amp;IF(기초자료입력!C8&lt;&gt;"","("&amp;TEXT(기초자료입력!C8,"yyyy.m.d.")&amp;")",""),"")</f>
        <v>전주고-24244(26.1.1.)(2026.1.1.)</v>
      </c>
      <c r="D34" s="138"/>
      <c r="E34" s="138"/>
      <c r="F34" s="24" t="s">
        <v>307</v>
      </c>
      <c r="G34" s="97"/>
      <c r="H34" s="97"/>
    </row>
    <row r="35" spans="1:8" ht="25.95" customHeight="1" x14ac:dyDescent="0.4">
      <c r="A35" s="26"/>
      <c r="B35" s="34" t="s">
        <v>308</v>
      </c>
      <c r="C35" s="33"/>
      <c r="D35" s="34" t="s">
        <v>309</v>
      </c>
      <c r="E35" s="120" t="str">
        <f>IFERROR(INDEX(학교정보!$F$2:$F$791,MATCH(기초자료입력!$C$4,학교정보!$E$2:$E$791,0)),"")</f>
        <v>전주시 완산구 권삼득로 2</v>
      </c>
      <c r="F35" s="179"/>
      <c r="G35" s="179"/>
      <c r="H35" s="180"/>
    </row>
    <row r="36" spans="1:8" x14ac:dyDescent="0.4">
      <c r="A36" s="26"/>
      <c r="B36" s="34" t="s">
        <v>310</v>
      </c>
      <c r="C36" s="33" t="str">
        <f>IFERROR(INDEX(학교정보!$G$2:$G$791,MATCH(기초자료입력!$C$4,학교정보!$E$2:$E$791,0)),"")</f>
        <v>285-0212</v>
      </c>
      <c r="D36" s="34" t="s">
        <v>311</v>
      </c>
      <c r="E36" s="33"/>
      <c r="F36" s="24" t="s">
        <v>312</v>
      </c>
      <c r="G36" s="97"/>
      <c r="H36" s="97"/>
    </row>
  </sheetData>
  <mergeCells count="21">
    <mergeCell ref="B15:H15"/>
    <mergeCell ref="E35:H35"/>
    <mergeCell ref="G36:H36"/>
    <mergeCell ref="B16:H16"/>
    <mergeCell ref="B17:B18"/>
    <mergeCell ref="C17:C18"/>
    <mergeCell ref="D17:H17"/>
    <mergeCell ref="B30:H30"/>
    <mergeCell ref="C34:E34"/>
    <mergeCell ref="G34:H34"/>
    <mergeCell ref="B13:H14"/>
    <mergeCell ref="B3:H4"/>
    <mergeCell ref="C7:H7"/>
    <mergeCell ref="C8:H8"/>
    <mergeCell ref="C9:H9"/>
    <mergeCell ref="B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D9E84-DE60-41BD-99CC-0EF066E76A9C}">
  <sheetPr codeName="Sheet45"/>
  <dimension ref="A1:H38"/>
  <sheetViews>
    <sheetView workbookViewId="0"/>
  </sheetViews>
  <sheetFormatPr defaultRowHeight="17.399999999999999" x14ac:dyDescent="0.4"/>
  <cols>
    <col min="1" max="1" width="3.19921875" customWidth="1"/>
    <col min="2" max="2" width="16.69921875" customWidth="1"/>
    <col min="3" max="6" width="10.69921875" customWidth="1"/>
    <col min="7" max="7" width="14.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88" t="str">
        <f>IF(기초자료입력!C4&lt;&gt;"",기초자료입력!C4,"○○학교")&amp;" 교복 구매 제안서 평가 결과"</f>
        <v>전주고등학교 교복 구매 제안서 평가 결과</v>
      </c>
      <c r="C3" s="83"/>
      <c r="D3" s="83"/>
      <c r="E3" s="83"/>
      <c r="F3" s="83"/>
      <c r="G3" s="83"/>
      <c r="H3" s="83"/>
    </row>
    <row r="4" spans="1:8" x14ac:dyDescent="0.4">
      <c r="A4" s="46"/>
      <c r="B4" s="83"/>
      <c r="C4" s="83"/>
      <c r="D4" s="83"/>
      <c r="E4" s="83"/>
      <c r="F4" s="83"/>
      <c r="G4" s="83"/>
      <c r="H4" s="83"/>
    </row>
    <row r="5" spans="1:8" x14ac:dyDescent="0.4">
      <c r="A5" s="26"/>
      <c r="B5" s="24" t="s">
        <v>13</v>
      </c>
      <c r="C5" s="84" t="str">
        <f>IF(기초자료입력!C9&lt;&gt;"",기초자료입력!C9,"")</f>
        <v>전주고-24244(26.1.1.)</v>
      </c>
      <c r="D5" s="86"/>
      <c r="E5" s="24" t="s">
        <v>292</v>
      </c>
      <c r="F5" s="84" t="str">
        <f>IF(기초자료입력!C8&lt;&gt;"",TEXT(기초자료입력!C8,"yyyy-mm-dd"),"")</f>
        <v>2026-01-01</v>
      </c>
      <c r="G5" s="86"/>
      <c r="H5" s="26"/>
    </row>
    <row r="6" spans="1:8" x14ac:dyDescent="0.4">
      <c r="A6" s="26"/>
      <c r="B6" s="84"/>
      <c r="C6" s="85"/>
      <c r="D6" s="85"/>
      <c r="E6" s="85"/>
      <c r="F6" s="85"/>
      <c r="G6" s="86"/>
      <c r="H6" s="26"/>
    </row>
    <row r="7" spans="1:8" x14ac:dyDescent="0.4">
      <c r="A7" s="26"/>
      <c r="B7" s="24" t="s">
        <v>293</v>
      </c>
      <c r="C7" s="70" t="s">
        <v>495</v>
      </c>
      <c r="D7" s="71"/>
      <c r="E7" s="71"/>
      <c r="F7" s="71"/>
      <c r="G7" s="71"/>
      <c r="H7" s="46"/>
    </row>
    <row r="8" spans="1:8" x14ac:dyDescent="0.4">
      <c r="A8" s="26"/>
      <c r="B8" s="24" t="s">
        <v>298</v>
      </c>
      <c r="C8" s="70"/>
      <c r="D8" s="71"/>
      <c r="E8" s="71"/>
      <c r="F8" s="71"/>
      <c r="G8" s="71"/>
      <c r="H8" s="46"/>
    </row>
    <row r="9" spans="1:8" x14ac:dyDescent="0.4">
      <c r="A9" s="26"/>
      <c r="B9" s="24" t="s">
        <v>294</v>
      </c>
      <c r="C9" s="72" t="str">
        <f>IF(기초자료입력!C22&lt;&gt;"",기초자료입력!C22,IF(기초자료입력!C5&lt;&gt;"",기초자료입력!C5,"20○○")&amp;"학년도 교복 업체 선정을 위한 제안서 평가 집계결과 보고")</f>
        <v>전주고 교복구매건</v>
      </c>
      <c r="D9" s="71"/>
      <c r="E9" s="71"/>
      <c r="F9" s="71"/>
      <c r="G9" s="71"/>
      <c r="H9" s="46"/>
    </row>
    <row r="10" spans="1:8" x14ac:dyDescent="0.4">
      <c r="A10" s="46"/>
      <c r="B10" s="138"/>
      <c r="C10" s="138"/>
      <c r="D10" s="138"/>
      <c r="E10" s="138"/>
      <c r="F10" s="138"/>
      <c r="G10" s="138"/>
      <c r="H10" s="46"/>
    </row>
    <row r="11" spans="1:8" x14ac:dyDescent="0.4">
      <c r="A11" s="46"/>
      <c r="B11" s="98" t="str">
        <f>"1. 관련："&amp;IF(기초자료입력!C23&lt;&gt;"",기초자료입력!C23,"관련 문서를 확인하십시오.")</f>
        <v>1. 관련：전주고-24244(26.1.1.)</v>
      </c>
      <c r="C11" s="99"/>
      <c r="D11" s="99"/>
      <c r="E11" s="99"/>
      <c r="F11" s="99"/>
      <c r="G11" s="99"/>
      <c r="H11" s="77"/>
    </row>
    <row r="12" spans="1:8" x14ac:dyDescent="0.4">
      <c r="A12" s="46"/>
      <c r="B12" s="138"/>
      <c r="C12" s="138"/>
      <c r="D12" s="138"/>
      <c r="E12" s="138"/>
      <c r="F12" s="138"/>
      <c r="G12" s="138"/>
      <c r="H12" s="46"/>
    </row>
    <row r="13" spans="1:8" ht="28.05" customHeight="1" x14ac:dyDescent="0.4">
      <c r="A13" s="46"/>
      <c r="B13" s="120" t="str">
        <f>"2. "&amp;IF(기초자료입력!C5&lt;&gt;"",기초자료입력!C5,"20○○")&amp;"학년도 교복업체 선정을 위한 제안서 평가위원회 실시 결과를 아래와 같이 보고합니다."</f>
        <v>2. 2026학년도 교복업체 선정을 위한 제안서 평가위원회 실시 결과를 아래와 같이 보고합니다.</v>
      </c>
      <c r="C13" s="120"/>
      <c r="D13" s="120"/>
      <c r="E13" s="120"/>
      <c r="F13" s="120"/>
      <c r="G13" s="120"/>
      <c r="H13" s="82"/>
    </row>
    <row r="14" spans="1:8" x14ac:dyDescent="0.4">
      <c r="A14" s="46"/>
      <c r="B14" s="120"/>
      <c r="C14" s="120"/>
      <c r="D14" s="120"/>
      <c r="E14" s="120"/>
      <c r="F14" s="120"/>
      <c r="G14" s="120"/>
      <c r="H14" s="82"/>
    </row>
    <row r="15" spans="1:8" x14ac:dyDescent="0.4">
      <c r="A15" s="46"/>
      <c r="B15" s="138"/>
      <c r="C15" s="138"/>
      <c r="D15" s="138"/>
      <c r="E15" s="138"/>
      <c r="F15" s="138"/>
      <c r="G15" s="138"/>
      <c r="H15" s="46"/>
    </row>
    <row r="16" spans="1:8" x14ac:dyDescent="0.4">
      <c r="A16" s="46"/>
      <c r="B16" s="181"/>
      <c r="C16" s="181"/>
      <c r="D16" s="181"/>
      <c r="E16" s="181"/>
      <c r="F16" s="181"/>
      <c r="G16" s="181"/>
      <c r="H16" s="46"/>
    </row>
    <row r="17" spans="1:8" x14ac:dyDescent="0.4">
      <c r="A17" s="46"/>
      <c r="B17" s="139" t="s">
        <v>52</v>
      </c>
      <c r="C17" s="139" t="s">
        <v>868</v>
      </c>
      <c r="D17" s="139"/>
      <c r="E17" s="139"/>
      <c r="F17" s="139" t="s">
        <v>871</v>
      </c>
      <c r="G17" s="139" t="s">
        <v>872</v>
      </c>
      <c r="H17" s="46"/>
    </row>
    <row r="18" spans="1:8" x14ac:dyDescent="0.4">
      <c r="A18" s="46"/>
      <c r="B18" s="139"/>
      <c r="C18" s="32" t="s">
        <v>869</v>
      </c>
      <c r="D18" s="32" t="s">
        <v>870</v>
      </c>
      <c r="E18" s="32" t="s">
        <v>297</v>
      </c>
      <c r="F18" s="139"/>
      <c r="G18" s="139"/>
      <c r="H18" s="46"/>
    </row>
    <row r="19" spans="1:8" x14ac:dyDescent="0.4">
      <c r="A19" s="46"/>
      <c r="B19" s="31" t="str">
        <f>IF(기초자료입력!B44&lt;&gt;"",기초자료입력!B44,"")</f>
        <v>스마트</v>
      </c>
      <c r="C19" s="31">
        <f>IF(기초자료입력!B44="","",IF(OR(기초자료입력!C44="",기초자료입력!D44="",기초자료입력!E44="",기초자료입력!F44=""),"",기초자료입력!C44+기초자료입력!D44+기초자료입력!E44+기초자료입력!F44))</f>
        <v>12</v>
      </c>
      <c r="D19" s="31">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49</v>
      </c>
      <c r="E19" s="31">
        <f t="shared" ref="E19:E28" si="0">IF(OR(C19="",D19=""),"",C19+D19)</f>
        <v>61</v>
      </c>
      <c r="F19" s="31" t="str">
        <f t="shared" ref="F19:F28" si="1">IF(E19="","",IF(E19&gt;=80,"적격","부적격"))</f>
        <v>부적격</v>
      </c>
      <c r="G19" s="31" t="str">
        <f t="shared" ref="G19:G28" si="2">IF(F19="적격","가격개찰대상","")</f>
        <v/>
      </c>
      <c r="H19" s="46"/>
    </row>
    <row r="20" spans="1:8" x14ac:dyDescent="0.4">
      <c r="A20" s="46"/>
      <c r="B20" s="31" t="str">
        <f>IF(기초자료입력!B45&lt;&gt;"",기초자료입력!B45,"")</f>
        <v/>
      </c>
      <c r="C20" s="31" t="str">
        <f>IF(기초자료입력!B45="","",IF(OR(기초자료입력!C45="",기초자료입력!D45="",기초자료입력!E45="",기초자료입력!F45=""),"",기초자료입력!C45+기초자료입력!D45+기초자료입력!E45+기초자료입력!F45))</f>
        <v/>
      </c>
      <c r="D20" s="31"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31" t="str">
        <f t="shared" si="0"/>
        <v/>
      </c>
      <c r="F20" s="31" t="str">
        <f t="shared" si="1"/>
        <v/>
      </c>
      <c r="G20" s="31" t="str">
        <f t="shared" si="2"/>
        <v/>
      </c>
      <c r="H20" s="46"/>
    </row>
    <row r="21" spans="1:8" x14ac:dyDescent="0.4">
      <c r="A21" s="46"/>
      <c r="B21" s="31" t="str">
        <f>IF(기초자료입력!B46&lt;&gt;"",기초자료입력!B46,"")</f>
        <v/>
      </c>
      <c r="C21" s="31" t="str">
        <f>IF(기초자료입력!B46="","",IF(OR(기초자료입력!C46="",기초자료입력!D46="",기초자료입력!E46="",기초자료입력!F46=""),"",기초자료입력!C46+기초자료입력!D46+기초자료입력!E46+기초자료입력!F46))</f>
        <v/>
      </c>
      <c r="D21" s="31"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31" t="str">
        <f t="shared" si="0"/>
        <v/>
      </c>
      <c r="F21" s="31" t="str">
        <f t="shared" si="1"/>
        <v/>
      </c>
      <c r="G21" s="31" t="str">
        <f t="shared" si="2"/>
        <v/>
      </c>
      <c r="H21" s="46"/>
    </row>
    <row r="22" spans="1:8" x14ac:dyDescent="0.4">
      <c r="A22" s="46"/>
      <c r="B22" s="31" t="str">
        <f>IF(기초자료입력!B47&lt;&gt;"",기초자료입력!B47,"")</f>
        <v/>
      </c>
      <c r="C22" s="31" t="str">
        <f>IF(기초자료입력!B47="","",IF(OR(기초자료입력!C47="",기초자료입력!D47="",기초자료입력!E47="",기초자료입력!F47=""),"",기초자료입력!C47+기초자료입력!D47+기초자료입력!E47+기초자료입력!F47))</f>
        <v/>
      </c>
      <c r="D22" s="31"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31" t="str">
        <f t="shared" si="0"/>
        <v/>
      </c>
      <c r="F22" s="31" t="str">
        <f t="shared" si="1"/>
        <v/>
      </c>
      <c r="G22" s="31" t="str">
        <f t="shared" si="2"/>
        <v/>
      </c>
      <c r="H22" s="46"/>
    </row>
    <row r="23" spans="1:8" x14ac:dyDescent="0.4">
      <c r="A23" s="46"/>
      <c r="B23" s="31" t="str">
        <f>IF(기초자료입력!B48&lt;&gt;"",기초자료입력!B48,"")</f>
        <v/>
      </c>
      <c r="C23" s="31" t="str">
        <f>IF(기초자료입력!B48="","",IF(OR(기초자료입력!C48="",기초자료입력!D48="",기초자료입력!E48="",기초자료입력!F48=""),"",기초자료입력!C48+기초자료입력!D48+기초자료입력!E48+기초자료입력!F48))</f>
        <v/>
      </c>
      <c r="D23" s="31"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31" t="str">
        <f t="shared" si="0"/>
        <v/>
      </c>
      <c r="F23" s="31" t="str">
        <f t="shared" si="1"/>
        <v/>
      </c>
      <c r="G23" s="31" t="str">
        <f t="shared" si="2"/>
        <v/>
      </c>
      <c r="H23" s="46"/>
    </row>
    <row r="24" spans="1:8" x14ac:dyDescent="0.4">
      <c r="A24" s="46"/>
      <c r="B24" s="31" t="str">
        <f>IF(기초자료입력!B49&lt;&gt;"",기초자료입력!B49,"")</f>
        <v/>
      </c>
      <c r="C24" s="31" t="str">
        <f>IF(기초자료입력!B49="","",IF(OR(기초자료입력!C49="",기초자료입력!D49="",기초자료입력!E49="",기초자료입력!F49=""),"",기초자료입력!C49+기초자료입력!D49+기초자료입력!E49+기초자료입력!F49))</f>
        <v/>
      </c>
      <c r="D24" s="31"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31" t="str">
        <f t="shared" si="0"/>
        <v/>
      </c>
      <c r="F24" s="31" t="str">
        <f t="shared" si="1"/>
        <v/>
      </c>
      <c r="G24" s="31" t="str">
        <f t="shared" si="2"/>
        <v/>
      </c>
      <c r="H24" s="46"/>
    </row>
    <row r="25" spans="1:8" x14ac:dyDescent="0.4">
      <c r="A25" s="46"/>
      <c r="B25" s="31" t="str">
        <f>IF(기초자료입력!B50&lt;&gt;"",기초자료입력!B50,"")</f>
        <v/>
      </c>
      <c r="C25" s="31" t="str">
        <f>IF(기초자료입력!B50="","",IF(OR(기초자료입력!C50="",기초자료입력!D50="",기초자료입력!E50="",기초자료입력!F50=""),"",기초자료입력!C50+기초자료입력!D50+기초자료입력!E50+기초자료입력!F50))</f>
        <v/>
      </c>
      <c r="D25" s="31"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31" t="str">
        <f t="shared" si="0"/>
        <v/>
      </c>
      <c r="F25" s="31" t="str">
        <f t="shared" si="1"/>
        <v/>
      </c>
      <c r="G25" s="31" t="str">
        <f t="shared" si="2"/>
        <v/>
      </c>
      <c r="H25" s="46"/>
    </row>
    <row r="26" spans="1:8" x14ac:dyDescent="0.4">
      <c r="A26" s="46"/>
      <c r="B26" s="31" t="str">
        <f>IF(기초자료입력!B51&lt;&gt;"",기초자료입력!B51,"")</f>
        <v/>
      </c>
      <c r="C26" s="31" t="str">
        <f>IF(기초자료입력!B51="","",IF(OR(기초자료입력!C51="",기초자료입력!D51="",기초자료입력!E51="",기초자료입력!F51=""),"",기초자료입력!C51+기초자료입력!D51+기초자료입력!E51+기초자료입력!F51))</f>
        <v/>
      </c>
      <c r="D26" s="31"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31" t="str">
        <f t="shared" si="0"/>
        <v/>
      </c>
      <c r="F26" s="31" t="str">
        <f t="shared" si="1"/>
        <v/>
      </c>
      <c r="G26" s="31" t="str">
        <f t="shared" si="2"/>
        <v/>
      </c>
      <c r="H26" s="46"/>
    </row>
    <row r="27" spans="1:8" x14ac:dyDescent="0.4">
      <c r="A27" s="46"/>
      <c r="B27" s="31" t="str">
        <f>IF(기초자료입력!B52&lt;&gt;"",기초자료입력!B52,"")</f>
        <v/>
      </c>
      <c r="C27" s="31" t="str">
        <f>IF(기초자료입력!B52="","",IF(OR(기초자료입력!C52="",기초자료입력!D52="",기초자료입력!E52="",기초자료입력!F52=""),"",기초자료입력!C52+기초자료입력!D52+기초자료입력!E52+기초자료입력!F52))</f>
        <v/>
      </c>
      <c r="D27" s="31"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31" t="str">
        <f t="shared" si="0"/>
        <v/>
      </c>
      <c r="F27" s="31" t="str">
        <f t="shared" si="1"/>
        <v/>
      </c>
      <c r="G27" s="31" t="str">
        <f t="shared" si="2"/>
        <v/>
      </c>
      <c r="H27" s="46"/>
    </row>
    <row r="28" spans="1:8" x14ac:dyDescent="0.4">
      <c r="A28" s="46"/>
      <c r="B28" s="31" t="str">
        <f>IF(기초자료입력!B53&lt;&gt;"",기초자료입력!B53,"")</f>
        <v/>
      </c>
      <c r="C28" s="31" t="str">
        <f>IF(기초자료입력!B53="","",IF(OR(기초자료입력!C53="",기초자료입력!D53="",기초자료입력!E53="",기초자료입력!F53=""),"",기초자료입력!C53+기초자료입력!D53+기초자료입력!E53+기초자료입력!F53))</f>
        <v/>
      </c>
      <c r="D28" s="31"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31" t="str">
        <f t="shared" si="0"/>
        <v/>
      </c>
      <c r="F28" s="31" t="str">
        <f t="shared" si="1"/>
        <v/>
      </c>
      <c r="G28" s="31" t="str">
        <f t="shared" si="2"/>
        <v/>
      </c>
      <c r="H28" s="46"/>
    </row>
    <row r="29" spans="1:8" x14ac:dyDescent="0.4">
      <c r="A29" s="46"/>
      <c r="B29" s="99" t="s">
        <v>873</v>
      </c>
      <c r="C29" s="99"/>
      <c r="D29" s="99"/>
      <c r="E29" s="99"/>
      <c r="F29" s="99"/>
      <c r="G29" s="99"/>
      <c r="H29" s="46"/>
    </row>
    <row r="30" spans="1:8" x14ac:dyDescent="0.4">
      <c r="A30" s="46"/>
      <c r="B30" s="120" t="s">
        <v>874</v>
      </c>
      <c r="C30" s="120"/>
      <c r="D30" s="120"/>
      <c r="E30" s="120"/>
      <c r="F30" s="120"/>
      <c r="G30" s="120"/>
      <c r="H30" s="46"/>
    </row>
    <row r="31" spans="1:8" x14ac:dyDescent="0.4">
      <c r="A31" s="46"/>
      <c r="B31" s="120"/>
      <c r="C31" s="120"/>
      <c r="D31" s="120"/>
      <c r="E31" s="120"/>
      <c r="F31" s="120"/>
      <c r="G31" s="120"/>
      <c r="H31" s="46"/>
    </row>
    <row r="32" spans="1:8" x14ac:dyDescent="0.4">
      <c r="A32" s="46"/>
      <c r="B32" s="120"/>
      <c r="C32" s="120"/>
      <c r="D32" s="120"/>
      <c r="E32" s="120"/>
      <c r="F32" s="120"/>
      <c r="G32" s="120"/>
      <c r="H32" s="46"/>
    </row>
    <row r="33" spans="1:8" x14ac:dyDescent="0.4">
      <c r="A33" s="46"/>
      <c r="B33" s="120"/>
      <c r="C33" s="120"/>
      <c r="D33" s="120"/>
      <c r="E33" s="120"/>
      <c r="F33" s="120"/>
      <c r="G33" s="120"/>
      <c r="H33" s="46"/>
    </row>
    <row r="34" spans="1:8" x14ac:dyDescent="0.4">
      <c r="A34" s="46"/>
      <c r="B34" s="120"/>
      <c r="C34" s="120"/>
      <c r="D34" s="120"/>
      <c r="E34" s="120"/>
      <c r="F34" s="120"/>
      <c r="G34" s="120"/>
      <c r="H34" s="46"/>
    </row>
    <row r="35" spans="1:8" x14ac:dyDescent="0.4">
      <c r="A35" s="46"/>
      <c r="B35" s="37"/>
      <c r="C35" s="37"/>
      <c r="D35" s="37"/>
      <c r="E35" s="37"/>
      <c r="F35" s="37"/>
      <c r="G35" s="37"/>
      <c r="H35" s="46"/>
    </row>
    <row r="36" spans="1:8" x14ac:dyDescent="0.4">
      <c r="A36" s="46"/>
      <c r="B36" s="37"/>
      <c r="C36" s="37"/>
      <c r="D36" s="37"/>
      <c r="E36" s="37"/>
      <c r="F36" s="37"/>
      <c r="G36" s="37"/>
      <c r="H36" s="46"/>
    </row>
    <row r="37" spans="1:8" ht="28.05" customHeight="1" x14ac:dyDescent="0.4">
      <c r="A37" s="46"/>
      <c r="B37" s="33"/>
      <c r="C37" s="33"/>
      <c r="D37" s="33"/>
      <c r="E37" s="33"/>
      <c r="F37" s="73" t="str">
        <f>"담당"&amp;CHAR(10)&amp;IF(기초자료입력!$C$10&lt;&gt;"",기초자료입력!$C$10,"")</f>
        <v>담당
윤호</v>
      </c>
      <c r="G37" s="73" t="str">
        <f>"교장"&amp;CHAR(10)&amp;IF(기초자료입력!$F$10&lt;&gt;"",기초자료입력!$F$10,"")</f>
        <v>교장
김호</v>
      </c>
      <c r="H37" s="46"/>
    </row>
    <row r="38" spans="1:8" x14ac:dyDescent="0.4">
      <c r="A38" s="46"/>
      <c r="B38" s="34" t="s">
        <v>306</v>
      </c>
      <c r="C38" s="138" t="str">
        <f>IF(기초자료입력!C9&lt;&gt;"",기초자료입력!C9&amp;IF(기초자료입력!C8&lt;&gt;"","("&amp;TEXT(기초자료입력!C8,"yyyy.m.d.")&amp;")",""),"")</f>
        <v>전주고-24244(26.1.1.)(2026.1.1.)</v>
      </c>
      <c r="D38" s="138"/>
      <c r="E38" s="138"/>
      <c r="F38" s="34" t="s">
        <v>307</v>
      </c>
      <c r="G38" s="33"/>
      <c r="H38" s="46"/>
    </row>
  </sheetData>
  <mergeCells count="17">
    <mergeCell ref="B15:G15"/>
    <mergeCell ref="B16:G16"/>
    <mergeCell ref="C38:E38"/>
    <mergeCell ref="B17:B18"/>
    <mergeCell ref="C17:E17"/>
    <mergeCell ref="F17:F18"/>
    <mergeCell ref="G17:G18"/>
    <mergeCell ref="B29:G29"/>
    <mergeCell ref="B30:G34"/>
    <mergeCell ref="B13:H14"/>
    <mergeCell ref="B3:H4"/>
    <mergeCell ref="B11:H11"/>
    <mergeCell ref="C5:D5"/>
    <mergeCell ref="F5:G5"/>
    <mergeCell ref="B6:G6"/>
    <mergeCell ref="B10:G10"/>
    <mergeCell ref="B12:G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AA9CF-6081-46EB-933E-D4381BCE1238}">
  <sheetPr codeName="Sheet46"/>
  <dimension ref="A1:H21"/>
  <sheetViews>
    <sheetView workbookViewId="0"/>
  </sheetViews>
  <sheetFormatPr defaultRowHeight="17.399999999999999" x14ac:dyDescent="0.4"/>
  <cols>
    <col min="1" max="1" width="3.19921875" customWidth="1"/>
    <col min="2" max="2" width="7.69921875" customWidth="1"/>
    <col min="3" max="4" width="16.69921875" customWidth="1"/>
    <col min="5" max="6" width="15.69921875" customWidth="1"/>
    <col min="7" max="8" width="2.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125" t="str">
        <f>IF(기초자료입력!C5&lt;&gt;"",기초자료입력!C5&amp;"학년도 ","")&amp;"교복선정 평가위원회 참석 등록부"</f>
        <v>2026학년도 교복선정 평가위원회 참석 등록부</v>
      </c>
      <c r="C3" s="126"/>
      <c r="D3" s="126"/>
      <c r="E3" s="126"/>
      <c r="F3" s="126"/>
      <c r="G3" s="126"/>
      <c r="H3" s="126"/>
    </row>
    <row r="4" spans="1:8" x14ac:dyDescent="0.4">
      <c r="A4" s="46"/>
      <c r="B4" s="48"/>
      <c r="C4" s="48"/>
      <c r="D4" s="48"/>
      <c r="E4" s="48"/>
      <c r="F4" s="48"/>
      <c r="G4" s="48"/>
      <c r="H4" s="48"/>
    </row>
    <row r="5" spans="1:8" x14ac:dyDescent="0.4">
      <c r="A5" s="46"/>
      <c r="B5" s="126" t="str">
        <f>IF(기초자료입력!C4&lt;&gt;"",기초자료입력!C4,"")&amp;IF(기초자료입력!C22&lt;&gt;""," · "&amp;기초자료입력!C22,"")</f>
        <v>전주고등학교 · 전주고 교복구매건</v>
      </c>
      <c r="C5" s="126"/>
      <c r="D5" s="126"/>
      <c r="E5" s="126"/>
      <c r="F5" s="126"/>
      <c r="G5" s="126"/>
      <c r="H5" s="126"/>
    </row>
    <row r="6" spans="1:8" x14ac:dyDescent="0.4">
      <c r="A6" s="46"/>
      <c r="B6" s="48"/>
      <c r="C6" s="48"/>
      <c r="D6" s="48"/>
      <c r="E6" s="48"/>
      <c r="F6" s="48"/>
      <c r="G6" s="48"/>
      <c r="H6" s="48"/>
    </row>
    <row r="7" spans="1:8" x14ac:dyDescent="0.4">
      <c r="A7" s="46"/>
      <c r="B7" s="48" t="s">
        <v>875</v>
      </c>
      <c r="C7" s="112"/>
      <c r="D7" s="112"/>
      <c r="E7" s="112"/>
      <c r="F7" s="112"/>
      <c r="G7" s="112"/>
      <c r="H7" s="112"/>
    </row>
    <row r="8" spans="1:8" x14ac:dyDescent="0.4">
      <c r="A8" s="46"/>
      <c r="B8" s="48" t="s">
        <v>876</v>
      </c>
      <c r="C8" s="112" t="s">
        <v>877</v>
      </c>
      <c r="D8" s="112"/>
      <c r="E8" s="112"/>
      <c r="F8" s="112"/>
      <c r="G8" s="112"/>
      <c r="H8" s="112"/>
    </row>
    <row r="9" spans="1:8" x14ac:dyDescent="0.4">
      <c r="A9" s="46"/>
      <c r="B9" s="48"/>
      <c r="C9" s="48"/>
      <c r="D9" s="48"/>
      <c r="E9" s="48"/>
      <c r="F9" s="48"/>
      <c r="G9" s="48"/>
      <c r="H9" s="48"/>
    </row>
    <row r="10" spans="1:8" x14ac:dyDescent="0.4">
      <c r="A10" s="46"/>
      <c r="B10" s="116" t="s">
        <v>878</v>
      </c>
      <c r="C10" s="112"/>
      <c r="D10" s="112"/>
      <c r="E10" s="112"/>
      <c r="F10" s="112"/>
      <c r="G10" s="112"/>
      <c r="H10" s="112"/>
    </row>
    <row r="11" spans="1:8" x14ac:dyDescent="0.4">
      <c r="A11" s="46"/>
      <c r="B11" s="3" t="s">
        <v>505</v>
      </c>
      <c r="C11" s="3" t="s">
        <v>600</v>
      </c>
      <c r="D11" s="3" t="s">
        <v>507</v>
      </c>
      <c r="E11" s="3" t="s">
        <v>879</v>
      </c>
      <c r="F11" s="3" t="s">
        <v>317</v>
      </c>
      <c r="G11" s="48"/>
      <c r="H11" s="48"/>
    </row>
    <row r="12" spans="1:8" x14ac:dyDescent="0.4">
      <c r="A12" s="46"/>
      <c r="B12" s="43">
        <v>1</v>
      </c>
      <c r="C12" s="43" t="str">
        <f>IF(기초자료입력!B58&lt;&gt;"",기초자료입력!B58,"")</f>
        <v/>
      </c>
      <c r="D12" s="43"/>
      <c r="E12" s="43"/>
      <c r="F12" s="43"/>
      <c r="G12" s="48"/>
      <c r="H12" s="48"/>
    </row>
    <row r="13" spans="1:8" x14ac:dyDescent="0.4">
      <c r="A13" s="46"/>
      <c r="B13" s="43">
        <v>2</v>
      </c>
      <c r="C13" s="43" t="str">
        <f>IF(기초자료입력!B59&lt;&gt;"",기초자료입력!B59,"")</f>
        <v/>
      </c>
      <c r="D13" s="43"/>
      <c r="E13" s="43"/>
      <c r="F13" s="43"/>
      <c r="G13" s="48"/>
      <c r="H13" s="48"/>
    </row>
    <row r="14" spans="1:8" x14ac:dyDescent="0.4">
      <c r="A14" s="46"/>
      <c r="B14" s="43">
        <v>3</v>
      </c>
      <c r="C14" s="43" t="str">
        <f>IF(기초자료입력!B60&lt;&gt;"",기초자료입력!B60,"")</f>
        <v/>
      </c>
      <c r="D14" s="43"/>
      <c r="E14" s="43"/>
      <c r="F14" s="43"/>
      <c r="G14" s="48"/>
      <c r="H14" s="48"/>
    </row>
    <row r="15" spans="1:8" x14ac:dyDescent="0.4">
      <c r="A15" s="46"/>
      <c r="B15" s="43">
        <v>4</v>
      </c>
      <c r="C15" s="43" t="str">
        <f>IF(기초자료입력!B61&lt;&gt;"",기초자료입력!B61,"")</f>
        <v/>
      </c>
      <c r="D15" s="43"/>
      <c r="E15" s="43"/>
      <c r="F15" s="43"/>
      <c r="G15" s="48"/>
      <c r="H15" s="48"/>
    </row>
    <row r="16" spans="1:8" x14ac:dyDescent="0.4">
      <c r="A16" s="46"/>
      <c r="B16" s="43">
        <v>5</v>
      </c>
      <c r="C16" s="43" t="str">
        <f>IF(기초자료입력!B62&lt;&gt;"",기초자료입력!B62,"")</f>
        <v/>
      </c>
      <c r="D16" s="43"/>
      <c r="E16" s="43"/>
      <c r="F16" s="43"/>
      <c r="G16" s="48"/>
      <c r="H16" s="48"/>
    </row>
    <row r="17" spans="1:8" x14ac:dyDescent="0.4">
      <c r="A17" s="46"/>
      <c r="B17" s="43">
        <v>6</v>
      </c>
      <c r="C17" s="43" t="str">
        <f>IF(기초자료입력!B63&lt;&gt;"",기초자료입력!B63,"")</f>
        <v/>
      </c>
      <c r="D17" s="43"/>
      <c r="E17" s="43"/>
      <c r="F17" s="43"/>
      <c r="G17" s="48"/>
      <c r="H17" s="48"/>
    </row>
    <row r="18" spans="1:8" x14ac:dyDescent="0.4">
      <c r="A18" s="46"/>
      <c r="B18" s="43">
        <v>7</v>
      </c>
      <c r="C18" s="43" t="str">
        <f>IF(기초자료입력!B64&lt;&gt;"",기초자료입력!B64,"")</f>
        <v/>
      </c>
      <c r="D18" s="43"/>
      <c r="E18" s="43"/>
      <c r="F18" s="43"/>
      <c r="G18" s="48"/>
      <c r="H18" s="48"/>
    </row>
    <row r="19" spans="1:8" x14ac:dyDescent="0.4">
      <c r="A19" s="46"/>
      <c r="B19" s="43">
        <v>8</v>
      </c>
      <c r="C19" s="43" t="str">
        <f>IF(기초자료입력!B65&lt;&gt;"",기초자료입력!B65,"")</f>
        <v/>
      </c>
      <c r="D19" s="43"/>
      <c r="E19" s="43"/>
      <c r="F19" s="43"/>
      <c r="G19" s="48"/>
      <c r="H19" s="48"/>
    </row>
    <row r="20" spans="1:8" x14ac:dyDescent="0.4">
      <c r="A20" s="46"/>
      <c r="B20" s="43">
        <v>9</v>
      </c>
      <c r="C20" s="43" t="str">
        <f>IF(기초자료입력!B66&lt;&gt;"",기초자료입력!B66,"")</f>
        <v/>
      </c>
      <c r="D20" s="43"/>
      <c r="E20" s="43"/>
      <c r="F20" s="43"/>
      <c r="G20" s="48"/>
      <c r="H20" s="48"/>
    </row>
    <row r="21" spans="1:8" x14ac:dyDescent="0.4">
      <c r="A21" s="46"/>
      <c r="B21" s="43">
        <v>10</v>
      </c>
      <c r="C21" s="43" t="str">
        <f>IF(기초자료입력!B67&lt;&gt;"",기초자료입력!B67,"")</f>
        <v/>
      </c>
      <c r="D21" s="43"/>
      <c r="E21" s="43"/>
      <c r="F21" s="43"/>
      <c r="G21" s="48"/>
      <c r="H21" s="48"/>
    </row>
  </sheetData>
  <mergeCells count="5">
    <mergeCell ref="B3:H3"/>
    <mergeCell ref="B5:H5"/>
    <mergeCell ref="C7:H7"/>
    <mergeCell ref="C8:H8"/>
    <mergeCell ref="B10:H10"/>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EE4AD-C8B3-414E-BF9B-3CC97AD821CC}">
  <sheetPr codeName="Sheet47"/>
  <dimension ref="A1:I23"/>
  <sheetViews>
    <sheetView workbookViewId="0"/>
  </sheetViews>
  <sheetFormatPr defaultRowHeight="17.399999999999999" x14ac:dyDescent="0.4"/>
  <cols>
    <col min="1" max="1" width="3.19921875" customWidth="1"/>
    <col min="2" max="9" width="8.69921875" customWidth="1"/>
  </cols>
  <sheetData>
    <row r="1" spans="1:9" x14ac:dyDescent="0.4">
      <c r="A1" s="61"/>
      <c r="B1" s="46"/>
      <c r="C1" s="46"/>
      <c r="D1" s="46"/>
      <c r="E1" s="46"/>
      <c r="F1" s="46"/>
      <c r="G1" s="46"/>
      <c r="H1" s="46"/>
      <c r="I1" s="46"/>
    </row>
    <row r="2" spans="1:9" x14ac:dyDescent="0.4">
      <c r="A2" s="46"/>
      <c r="B2" s="46"/>
      <c r="C2" s="46"/>
      <c r="D2" s="46"/>
      <c r="E2" s="46"/>
      <c r="F2" s="46"/>
      <c r="G2" s="46"/>
      <c r="H2" s="46"/>
      <c r="I2" s="46"/>
    </row>
    <row r="3" spans="1:9" x14ac:dyDescent="0.4">
      <c r="A3" s="46"/>
      <c r="B3" s="150" t="s">
        <v>880</v>
      </c>
      <c r="C3" s="138"/>
      <c r="D3" s="138"/>
      <c r="E3" s="138"/>
      <c r="F3" s="138"/>
      <c r="G3" s="138"/>
      <c r="H3" s="138"/>
      <c r="I3" s="138"/>
    </row>
    <row r="4" spans="1:9" x14ac:dyDescent="0.4">
      <c r="A4" s="46"/>
      <c r="B4" s="37"/>
      <c r="C4" s="37"/>
      <c r="D4" s="37"/>
      <c r="E4" s="37"/>
      <c r="F4" s="37"/>
      <c r="G4" s="37"/>
      <c r="H4" s="37"/>
      <c r="I4" s="37"/>
    </row>
    <row r="5" spans="1:9" x14ac:dyDescent="0.4">
      <c r="A5" s="46"/>
      <c r="B5" s="138" t="str">
        <f>IF(기초자료입력!C4&lt;&gt;"",기초자료입력!C4,"")&amp;IF(기초자료입력!C5&lt;&gt;""," ("&amp;기초자료입력!C5&amp;"학년도)","")&amp;IF(기초자료입력!C22&lt;&gt;""," · "&amp;기초자료입력!C22,"")</f>
        <v>전주고등학교 (2026학년도) · 전주고 교복구매건</v>
      </c>
      <c r="C5" s="138"/>
      <c r="D5" s="138"/>
      <c r="E5" s="138"/>
      <c r="F5" s="138"/>
      <c r="G5" s="138"/>
      <c r="H5" s="138"/>
      <c r="I5" s="138"/>
    </row>
    <row r="6" spans="1:9" x14ac:dyDescent="0.4">
      <c r="A6" s="46"/>
      <c r="B6" s="37"/>
      <c r="C6" s="37"/>
      <c r="D6" s="37"/>
      <c r="E6" s="37"/>
      <c r="F6" s="37"/>
      <c r="G6" s="37"/>
      <c r="H6" s="37"/>
      <c r="I6" s="37"/>
    </row>
    <row r="7" spans="1:9" ht="28.05" customHeight="1" x14ac:dyDescent="0.4">
      <c r="A7" s="46"/>
      <c r="B7" s="177" t="s">
        <v>881</v>
      </c>
      <c r="C7" s="177"/>
      <c r="D7" s="177"/>
      <c r="E7" s="177" t="s">
        <v>882</v>
      </c>
      <c r="F7" s="177"/>
      <c r="G7" s="177"/>
      <c r="H7" s="177" t="s">
        <v>883</v>
      </c>
      <c r="I7" s="177" t="s">
        <v>317</v>
      </c>
    </row>
    <row r="8" spans="1:9" ht="30" customHeight="1" x14ac:dyDescent="0.4">
      <c r="A8" s="46"/>
      <c r="B8" s="50" t="s">
        <v>52</v>
      </c>
      <c r="C8" s="50" t="s">
        <v>377</v>
      </c>
      <c r="D8" s="50" t="s">
        <v>427</v>
      </c>
      <c r="E8" s="50" t="s">
        <v>600</v>
      </c>
      <c r="F8" s="50" t="s">
        <v>853</v>
      </c>
      <c r="G8" s="50" t="s">
        <v>851</v>
      </c>
      <c r="H8" s="177"/>
      <c r="I8" s="177"/>
    </row>
    <row r="9" spans="1:9" ht="25.95" customHeight="1" x14ac:dyDescent="0.4">
      <c r="A9" s="46"/>
      <c r="B9" s="39" t="str">
        <f>IF(기초자료입력!B44&lt;&gt;"",기초자료입력!B44,"")</f>
        <v>스마트</v>
      </c>
      <c r="C9" s="39" t="str">
        <f>IF(기초자료입력!S44&lt;&gt;"",기초자료입력!S44,"")</f>
        <v>상상로</v>
      </c>
      <c r="D9" s="39" t="str">
        <f>IF(기초자료입력!X44&lt;&gt;"",기초자료입력!X44,"")</f>
        <v/>
      </c>
      <c r="E9" s="39"/>
      <c r="F9" s="39"/>
      <c r="G9" s="39"/>
      <c r="H9" s="39"/>
      <c r="I9" s="39"/>
    </row>
    <row r="10" spans="1:9" ht="25.95" customHeight="1" x14ac:dyDescent="0.4">
      <c r="A10" s="46"/>
      <c r="B10" s="39" t="str">
        <f>IF(기초자료입력!B45&lt;&gt;"",기초자료입력!B45,"")</f>
        <v/>
      </c>
      <c r="C10" s="39" t="str">
        <f>IF(기초자료입력!S45&lt;&gt;"",기초자료입력!S45,"")</f>
        <v/>
      </c>
      <c r="D10" s="39" t="str">
        <f>IF(기초자료입력!X45&lt;&gt;"",기초자료입력!X45,"")</f>
        <v/>
      </c>
      <c r="E10" s="39"/>
      <c r="F10" s="39"/>
      <c r="G10" s="39"/>
      <c r="H10" s="39"/>
      <c r="I10" s="39"/>
    </row>
    <row r="11" spans="1:9" ht="25.95" customHeight="1" x14ac:dyDescent="0.4">
      <c r="A11" s="46"/>
      <c r="B11" s="39" t="str">
        <f>IF(기초자료입력!B46&lt;&gt;"",기초자료입력!B46,"")</f>
        <v/>
      </c>
      <c r="C11" s="39" t="str">
        <f>IF(기초자료입력!S46&lt;&gt;"",기초자료입력!S46,"")</f>
        <v/>
      </c>
      <c r="D11" s="39" t="str">
        <f>IF(기초자료입력!X46&lt;&gt;"",기초자료입력!X46,"")</f>
        <v/>
      </c>
      <c r="E11" s="39"/>
      <c r="F11" s="39"/>
      <c r="G11" s="39"/>
      <c r="H11" s="39"/>
      <c r="I11" s="39"/>
    </row>
    <row r="12" spans="1:9" ht="25.95" customHeight="1" x14ac:dyDescent="0.4">
      <c r="A12" s="46"/>
      <c r="B12" s="39" t="str">
        <f>IF(기초자료입력!B47&lt;&gt;"",기초자료입력!B47,"")</f>
        <v/>
      </c>
      <c r="C12" s="39" t="str">
        <f>IF(기초자료입력!S47&lt;&gt;"",기초자료입력!S47,"")</f>
        <v/>
      </c>
      <c r="D12" s="39" t="str">
        <f>IF(기초자료입력!X47&lt;&gt;"",기초자료입력!X47,"")</f>
        <v/>
      </c>
      <c r="E12" s="39"/>
      <c r="F12" s="39"/>
      <c r="G12" s="39"/>
      <c r="H12" s="39"/>
      <c r="I12" s="39"/>
    </row>
    <row r="13" spans="1:9" ht="25.95" customHeight="1" x14ac:dyDescent="0.4">
      <c r="A13" s="46"/>
      <c r="B13" s="39" t="str">
        <f>IF(기초자료입력!B48&lt;&gt;"",기초자료입력!B48,"")</f>
        <v/>
      </c>
      <c r="C13" s="39" t="str">
        <f>IF(기초자료입력!S48&lt;&gt;"",기초자료입력!S48,"")</f>
        <v/>
      </c>
      <c r="D13" s="39" t="str">
        <f>IF(기초자료입력!X48&lt;&gt;"",기초자료입력!X48,"")</f>
        <v/>
      </c>
      <c r="E13" s="39"/>
      <c r="F13" s="39"/>
      <c r="G13" s="39"/>
      <c r="H13" s="39"/>
      <c r="I13" s="39"/>
    </row>
    <row r="14" spans="1:9" ht="25.95" customHeight="1" x14ac:dyDescent="0.4">
      <c r="A14" s="46"/>
      <c r="B14" s="39" t="str">
        <f>IF(기초자료입력!B49&lt;&gt;"",기초자료입력!B49,"")</f>
        <v/>
      </c>
      <c r="C14" s="39" t="str">
        <f>IF(기초자료입력!S49&lt;&gt;"",기초자료입력!S49,"")</f>
        <v/>
      </c>
      <c r="D14" s="39" t="str">
        <f>IF(기초자료입력!X49&lt;&gt;"",기초자료입력!X49,"")</f>
        <v/>
      </c>
      <c r="E14" s="39"/>
      <c r="F14" s="39"/>
      <c r="G14" s="39"/>
      <c r="H14" s="39"/>
      <c r="I14" s="39"/>
    </row>
    <row r="15" spans="1:9" ht="25.95" customHeight="1" x14ac:dyDescent="0.4">
      <c r="A15" s="46"/>
      <c r="B15" s="39" t="str">
        <f>IF(기초자료입력!B50&lt;&gt;"",기초자료입력!B50,"")</f>
        <v/>
      </c>
      <c r="C15" s="39" t="str">
        <f>IF(기초자료입력!S50&lt;&gt;"",기초자료입력!S50,"")</f>
        <v/>
      </c>
      <c r="D15" s="39" t="str">
        <f>IF(기초자료입력!X50&lt;&gt;"",기초자료입력!X50,"")</f>
        <v/>
      </c>
      <c r="E15" s="39"/>
      <c r="F15" s="39"/>
      <c r="G15" s="39"/>
      <c r="H15" s="39"/>
      <c r="I15" s="39"/>
    </row>
    <row r="16" spans="1:9" ht="25.95" customHeight="1" x14ac:dyDescent="0.4">
      <c r="A16" s="46"/>
      <c r="B16" s="39" t="str">
        <f>IF(기초자료입력!B51&lt;&gt;"",기초자료입력!B51,"")</f>
        <v/>
      </c>
      <c r="C16" s="39" t="str">
        <f>IF(기초자료입력!S51&lt;&gt;"",기초자료입력!S51,"")</f>
        <v/>
      </c>
      <c r="D16" s="39" t="str">
        <f>IF(기초자료입력!X51&lt;&gt;"",기초자료입력!X51,"")</f>
        <v/>
      </c>
      <c r="E16" s="39"/>
      <c r="F16" s="39"/>
      <c r="G16" s="39"/>
      <c r="H16" s="39"/>
      <c r="I16" s="39"/>
    </row>
    <row r="17" spans="1:9" ht="25.95" customHeight="1" x14ac:dyDescent="0.4">
      <c r="A17" s="46"/>
      <c r="B17" s="39" t="str">
        <f>IF(기초자료입력!B52&lt;&gt;"",기초자료입력!B52,"")</f>
        <v/>
      </c>
      <c r="C17" s="39" t="str">
        <f>IF(기초자료입력!S52&lt;&gt;"",기초자료입력!S52,"")</f>
        <v/>
      </c>
      <c r="D17" s="39" t="str">
        <f>IF(기초자료입력!X52&lt;&gt;"",기초자료입력!X52,"")</f>
        <v/>
      </c>
      <c r="E17" s="39"/>
      <c r="F17" s="39"/>
      <c r="G17" s="39"/>
      <c r="H17" s="39"/>
      <c r="I17" s="39"/>
    </row>
    <row r="18" spans="1:9" ht="25.95" customHeight="1" x14ac:dyDescent="0.4">
      <c r="A18" s="46"/>
      <c r="B18" s="39" t="str">
        <f>IF(기초자료입력!B53&lt;&gt;"",기초자료입력!B53,"")</f>
        <v/>
      </c>
      <c r="C18" s="39" t="str">
        <f>IF(기초자료입력!S53&lt;&gt;"",기초자료입력!S53,"")</f>
        <v/>
      </c>
      <c r="D18" s="39" t="str">
        <f>IF(기초자료입력!X53&lt;&gt;"",기초자료입력!X53,"")</f>
        <v/>
      </c>
      <c r="E18" s="39"/>
      <c r="F18" s="39"/>
      <c r="G18" s="39"/>
      <c r="H18" s="39"/>
      <c r="I18" s="39"/>
    </row>
    <row r="19" spans="1:9" x14ac:dyDescent="0.4">
      <c r="A19" s="46"/>
      <c r="B19" s="37"/>
      <c r="C19" s="37"/>
      <c r="D19" s="37"/>
      <c r="E19" s="37"/>
      <c r="F19" s="37"/>
      <c r="G19" s="37"/>
      <c r="H19" s="37"/>
      <c r="I19" s="37"/>
    </row>
    <row r="20" spans="1:9" x14ac:dyDescent="0.4">
      <c r="A20" s="46"/>
      <c r="B20" s="98" t="s">
        <v>884</v>
      </c>
      <c r="C20" s="99"/>
      <c r="D20" s="99"/>
      <c r="E20" s="99"/>
      <c r="F20" s="99"/>
      <c r="G20" s="99"/>
      <c r="H20" s="99"/>
      <c r="I20" s="99"/>
    </row>
    <row r="21" spans="1:9" x14ac:dyDescent="0.4">
      <c r="A21" s="46"/>
      <c r="B21" s="99" t="s">
        <v>885</v>
      </c>
      <c r="C21" s="99"/>
      <c r="D21" s="99"/>
      <c r="E21" s="99"/>
      <c r="F21" s="99"/>
      <c r="G21" s="99"/>
      <c r="H21" s="99"/>
      <c r="I21" s="99"/>
    </row>
    <row r="22" spans="1:9" x14ac:dyDescent="0.4">
      <c r="A22" s="46"/>
      <c r="B22" s="99" t="s">
        <v>886</v>
      </c>
      <c r="C22" s="99"/>
      <c r="D22" s="99"/>
      <c r="E22" s="99"/>
      <c r="F22" s="99"/>
      <c r="G22" s="99"/>
      <c r="H22" s="99"/>
      <c r="I22" s="99"/>
    </row>
    <row r="23" spans="1:9" x14ac:dyDescent="0.4">
      <c r="A23" s="46"/>
      <c r="B23" s="99" t="s">
        <v>887</v>
      </c>
      <c r="C23" s="99"/>
      <c r="D23" s="99"/>
      <c r="E23" s="99"/>
      <c r="F23" s="99"/>
      <c r="G23" s="99"/>
      <c r="H23" s="99"/>
      <c r="I23" s="99"/>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672C2-49AB-41EB-AD84-6AB879D02AA2}">
  <sheetPr codeName="Sheet48"/>
  <dimension ref="A1:K19"/>
  <sheetViews>
    <sheetView workbookViewId="0"/>
  </sheetViews>
  <sheetFormatPr defaultRowHeight="17.399999999999999" x14ac:dyDescent="0.4"/>
  <cols>
    <col min="1" max="1" width="3.19921875" customWidth="1"/>
    <col min="2" max="2" width="6.69921875" customWidth="1"/>
    <col min="3" max="3" width="14.69921875" customWidth="1"/>
    <col min="4" max="4" width="12.69921875" customWidth="1"/>
    <col min="5" max="5" width="9.69921875" customWidth="1"/>
    <col min="6" max="6" width="11.59765625" customWidth="1"/>
    <col min="7" max="9" width="9.69921875" customWidth="1"/>
    <col min="10" max="10" width="14.69921875" customWidth="1"/>
  </cols>
  <sheetData>
    <row r="1" spans="1:11" x14ac:dyDescent="0.4">
      <c r="A1" s="61"/>
      <c r="B1" s="46"/>
      <c r="C1" s="46"/>
      <c r="D1" s="46"/>
      <c r="E1" s="46"/>
      <c r="F1" s="46"/>
      <c r="G1" s="46"/>
      <c r="H1" s="46"/>
      <c r="I1" s="46"/>
      <c r="J1" s="46"/>
      <c r="K1" s="46"/>
    </row>
    <row r="2" spans="1:11" x14ac:dyDescent="0.4">
      <c r="A2" s="46"/>
      <c r="B2" s="46"/>
      <c r="C2" s="46"/>
      <c r="D2" s="46"/>
      <c r="E2" s="46"/>
      <c r="F2" s="46"/>
      <c r="G2" s="46"/>
      <c r="H2" s="46"/>
      <c r="I2" s="46"/>
      <c r="J2" s="46"/>
      <c r="K2" s="67" t="s">
        <v>335</v>
      </c>
    </row>
    <row r="3" spans="1:11" x14ac:dyDescent="0.4">
      <c r="A3" s="46"/>
      <c r="B3" s="150" t="str">
        <f>"[13-3] "&amp;IF(기초자료입력!C5&lt;&gt;"",기초자료입력!C5,"20○○")&amp;"학년도 교복(동복·하복) 구매 업체별 제안서 평가표"</f>
        <v>[13-3] 2026학년도 교복(동복·하복) 구매 업체별 제안서 평가표</v>
      </c>
      <c r="C3" s="138"/>
      <c r="D3" s="138"/>
      <c r="E3" s="138"/>
      <c r="F3" s="138"/>
      <c r="G3" s="138"/>
      <c r="H3" s="138"/>
      <c r="I3" s="37">
        <v>1</v>
      </c>
      <c r="J3" s="37"/>
      <c r="K3" s="46"/>
    </row>
    <row r="4" spans="1:11" x14ac:dyDescent="0.4">
      <c r="A4" s="46"/>
      <c r="B4" s="138"/>
      <c r="C4" s="138"/>
      <c r="D4" s="138"/>
      <c r="E4" s="138"/>
      <c r="F4" s="138"/>
      <c r="G4" s="138"/>
      <c r="H4" s="138"/>
      <c r="I4" s="37"/>
      <c r="J4" s="37"/>
      <c r="K4" s="46"/>
    </row>
    <row r="5" spans="1:11" x14ac:dyDescent="0.4">
      <c r="A5" s="46"/>
      <c r="B5" s="33" t="s">
        <v>86</v>
      </c>
      <c r="C5" s="33" t="str">
        <f>IF(기초자료입력!C4&lt;&gt;"",기초자료입력!C4,"")</f>
        <v>전주고등학교</v>
      </c>
      <c r="D5" s="33" t="s">
        <v>87</v>
      </c>
      <c r="E5" s="33">
        <f>IF(기초자료입력!C5&lt;&gt;"",기초자료입력!C5,"")</f>
        <v>2026</v>
      </c>
      <c r="F5" s="35" t="s">
        <v>338</v>
      </c>
      <c r="G5" s="138" t="str">
        <f>IFERROR(INDEX(기초자료입력!$B$44:$B$53,I3),"")</f>
        <v>스마트</v>
      </c>
      <c r="H5" s="138"/>
      <c r="I5" s="138"/>
      <c r="J5" s="138"/>
      <c r="K5" s="46"/>
    </row>
    <row r="6" spans="1:11" x14ac:dyDescent="0.4">
      <c r="A6" s="46"/>
      <c r="B6" s="37"/>
      <c r="C6" s="37"/>
      <c r="D6" s="37"/>
      <c r="E6" s="37"/>
      <c r="F6" s="37"/>
      <c r="G6" s="37"/>
      <c r="H6" s="37"/>
      <c r="I6" s="37"/>
      <c r="J6" s="37"/>
      <c r="K6" s="46"/>
    </row>
    <row r="7" spans="1:11" ht="28.05" customHeight="1" x14ac:dyDescent="0.4">
      <c r="A7" s="46"/>
      <c r="B7" s="50" t="s">
        <v>852</v>
      </c>
      <c r="C7" s="50" t="s">
        <v>52</v>
      </c>
      <c r="D7" s="50" t="s">
        <v>888</v>
      </c>
      <c r="E7" s="50" t="s">
        <v>889</v>
      </c>
      <c r="F7" s="50" t="s">
        <v>890</v>
      </c>
      <c r="G7" s="50" t="s">
        <v>891</v>
      </c>
      <c r="H7" s="50" t="s">
        <v>892</v>
      </c>
      <c r="I7" s="50" t="s">
        <v>893</v>
      </c>
      <c r="J7" s="32" t="s">
        <v>317</v>
      </c>
      <c r="K7" s="46"/>
    </row>
    <row r="8" spans="1:11" ht="18" customHeight="1" x14ac:dyDescent="0.4">
      <c r="A8" s="46"/>
      <c r="B8" s="97">
        <f>I3</f>
        <v>1</v>
      </c>
      <c r="C8" s="97" t="str">
        <f>IFERROR(INDEX(기초자료입력!$B$44:$B$53,I3),"")</f>
        <v>스마트</v>
      </c>
      <c r="D8" s="31"/>
      <c r="E8" s="17"/>
      <c r="F8" s="17"/>
      <c r="G8" s="17"/>
      <c r="H8" s="17"/>
      <c r="I8" s="31" t="str">
        <f t="shared" ref="I8:I15" si="0">IF(COUNT(E8:H8)=4,SUM(E8:H8),"")</f>
        <v/>
      </c>
      <c r="J8" s="122" t="s">
        <v>894</v>
      </c>
      <c r="K8" s="46"/>
    </row>
    <row r="9" spans="1:11" ht="18" customHeight="1" x14ac:dyDescent="0.4">
      <c r="A9" s="46"/>
      <c r="B9" s="97"/>
      <c r="C9" s="97"/>
      <c r="D9" s="31"/>
      <c r="E9" s="17"/>
      <c r="F9" s="17"/>
      <c r="G9" s="17"/>
      <c r="H9" s="17"/>
      <c r="I9" s="31" t="str">
        <f t="shared" si="0"/>
        <v/>
      </c>
      <c r="J9" s="122"/>
      <c r="K9" s="46"/>
    </row>
    <row r="10" spans="1:11" ht="18" customHeight="1" x14ac:dyDescent="0.4">
      <c r="A10" s="46"/>
      <c r="B10" s="97"/>
      <c r="C10" s="97"/>
      <c r="D10" s="31"/>
      <c r="E10" s="17"/>
      <c r="F10" s="17"/>
      <c r="G10" s="17"/>
      <c r="H10" s="17"/>
      <c r="I10" s="31" t="str">
        <f t="shared" si="0"/>
        <v/>
      </c>
      <c r="J10" s="122"/>
      <c r="K10" s="46"/>
    </row>
    <row r="11" spans="1:11" ht="18" customHeight="1" x14ac:dyDescent="0.4">
      <c r="A11" s="46"/>
      <c r="B11" s="97"/>
      <c r="C11" s="97"/>
      <c r="D11" s="31"/>
      <c r="E11" s="17"/>
      <c r="F11" s="17"/>
      <c r="G11" s="17"/>
      <c r="H11" s="17"/>
      <c r="I11" s="31" t="str">
        <f t="shared" si="0"/>
        <v/>
      </c>
      <c r="J11" s="122"/>
      <c r="K11" s="46"/>
    </row>
    <row r="12" spans="1:11" ht="18" customHeight="1" x14ac:dyDescent="0.4">
      <c r="A12" s="46"/>
      <c r="B12" s="97"/>
      <c r="C12" s="97"/>
      <c r="D12" s="31"/>
      <c r="E12" s="17"/>
      <c r="F12" s="17"/>
      <c r="G12" s="17"/>
      <c r="H12" s="17"/>
      <c r="I12" s="31" t="str">
        <f t="shared" si="0"/>
        <v/>
      </c>
      <c r="J12" s="122"/>
      <c r="K12" s="46"/>
    </row>
    <row r="13" spans="1:11" ht="18" customHeight="1" x14ac:dyDescent="0.4">
      <c r="A13" s="46"/>
      <c r="B13" s="97"/>
      <c r="C13" s="97"/>
      <c r="D13" s="31"/>
      <c r="E13" s="17"/>
      <c r="F13" s="17"/>
      <c r="G13" s="17"/>
      <c r="H13" s="17"/>
      <c r="I13" s="31" t="str">
        <f t="shared" si="0"/>
        <v/>
      </c>
      <c r="J13" s="122"/>
      <c r="K13" s="46"/>
    </row>
    <row r="14" spans="1:11" ht="18" customHeight="1" x14ac:dyDescent="0.4">
      <c r="A14" s="46"/>
      <c r="B14" s="97"/>
      <c r="C14" s="97"/>
      <c r="D14" s="31"/>
      <c r="E14" s="17"/>
      <c r="F14" s="17"/>
      <c r="G14" s="17"/>
      <c r="H14" s="17"/>
      <c r="I14" s="31" t="str">
        <f t="shared" si="0"/>
        <v/>
      </c>
      <c r="J14" s="122"/>
      <c r="K14" s="46"/>
    </row>
    <row r="15" spans="1:11" ht="18" customHeight="1" x14ac:dyDescent="0.4">
      <c r="A15" s="46"/>
      <c r="B15" s="97"/>
      <c r="C15" s="97"/>
      <c r="D15" s="31"/>
      <c r="E15" s="17"/>
      <c r="F15" s="17"/>
      <c r="G15" s="17"/>
      <c r="H15" s="17"/>
      <c r="I15" s="31" t="str">
        <f t="shared" si="0"/>
        <v/>
      </c>
      <c r="J15" s="122"/>
      <c r="K15" s="46"/>
    </row>
    <row r="16" spans="1:11" x14ac:dyDescent="0.4">
      <c r="A16" s="46"/>
      <c r="B16" s="100" t="s">
        <v>895</v>
      </c>
      <c r="C16" s="100"/>
      <c r="D16" s="100"/>
      <c r="E16" s="31" t="str">
        <f>IF(COUNT(E8:E15)=8,SUM(E8:E15)-MAX(E8:E15)-MIN(E8:E15),"")</f>
        <v/>
      </c>
      <c r="F16" s="31" t="str">
        <f>IF(COUNT(F8:F15)=8,SUM(F8:F15)-MAX(F8:F15)-MIN(F8:F15),"")</f>
        <v/>
      </c>
      <c r="G16" s="31" t="str">
        <f>IF(COUNT(G8:G15)=8,SUM(G8:G15)-MAX(G8:G15)-MIN(G8:G15),"")</f>
        <v/>
      </c>
      <c r="H16" s="31" t="str">
        <f>IF(COUNT(H8:H15)=8,SUM(H8:H15)-MAX(H8:H15)-MIN(H8:H15),"")</f>
        <v/>
      </c>
      <c r="I16" s="31" t="str">
        <f>IF(COUNT(I8:I15)=8,SUM(I8:I15)-MAX(I8:I15)-MIN(I8:I15),"")</f>
        <v/>
      </c>
      <c r="J16" s="31"/>
      <c r="K16" s="46"/>
    </row>
    <row r="17" spans="1:11" x14ac:dyDescent="0.4">
      <c r="A17" s="46"/>
      <c r="B17" s="100" t="s">
        <v>896</v>
      </c>
      <c r="C17" s="100"/>
      <c r="D17" s="100"/>
      <c r="E17" s="19" t="str">
        <f>IF(E16="","",E16/6)</f>
        <v/>
      </c>
      <c r="F17" s="19" t="str">
        <f>IF(F16="","",F16/6)</f>
        <v/>
      </c>
      <c r="G17" s="19" t="str">
        <f>IF(G16="","",G16/6)</f>
        <v/>
      </c>
      <c r="H17" s="19" t="str">
        <f>IF(H16="","",H16/6)</f>
        <v/>
      </c>
      <c r="I17" s="19" t="str">
        <f>IF(I16="","",I16/6)</f>
        <v/>
      </c>
      <c r="J17" s="31"/>
      <c r="K17" s="46"/>
    </row>
    <row r="18" spans="1:11" x14ac:dyDescent="0.4">
      <c r="A18" s="46"/>
      <c r="B18" s="37"/>
      <c r="C18" s="37"/>
      <c r="D18" s="37"/>
      <c r="E18" s="37"/>
      <c r="F18" s="37"/>
      <c r="G18" s="37"/>
      <c r="H18" s="37"/>
      <c r="I18" s="37"/>
      <c r="J18" s="37"/>
      <c r="K18" s="46"/>
    </row>
    <row r="19" spans="1:11" x14ac:dyDescent="0.4">
      <c r="A19" s="46"/>
      <c r="B19" s="99" t="s">
        <v>897</v>
      </c>
      <c r="C19" s="99"/>
      <c r="D19" s="99"/>
      <c r="E19" s="99"/>
      <c r="F19" s="99"/>
      <c r="G19" s="99"/>
      <c r="H19" s="99"/>
      <c r="I19" s="99"/>
      <c r="J19" s="99"/>
      <c r="K19" s="46"/>
    </row>
  </sheetData>
  <mergeCells count="8">
    <mergeCell ref="B17:D17"/>
    <mergeCell ref="B19:J19"/>
    <mergeCell ref="B3:H4"/>
    <mergeCell ref="G5:J5"/>
    <mergeCell ref="B8:B15"/>
    <mergeCell ref="C8:C15"/>
    <mergeCell ref="J8:J15"/>
    <mergeCell ref="B16:D16"/>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27963-3C9C-4428-9820-CEBCCB8BDD05}">
  <sheetPr codeName="Sheet49"/>
  <dimension ref="A1:H25"/>
  <sheetViews>
    <sheetView workbookViewId="0"/>
  </sheetViews>
  <sheetFormatPr defaultRowHeight="17.399999999999999" x14ac:dyDescent="0.4"/>
  <cols>
    <col min="1" max="1" width="3.19921875" customWidth="1"/>
    <col min="2" max="2" width="13.6992187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125" t="s">
        <v>898</v>
      </c>
      <c r="C3" s="126"/>
      <c r="D3" s="126"/>
      <c r="E3" s="126"/>
      <c r="F3" s="126"/>
      <c r="G3" s="126"/>
      <c r="H3" s="126"/>
    </row>
    <row r="4" spans="1:8" x14ac:dyDescent="0.4">
      <c r="A4" s="46"/>
      <c r="B4" s="48"/>
      <c r="C4" s="48"/>
      <c r="D4" s="48"/>
      <c r="E4" s="48"/>
      <c r="F4" s="48"/>
      <c r="G4" s="48"/>
      <c r="H4" s="48"/>
    </row>
    <row r="5" spans="1:8" x14ac:dyDescent="0.4">
      <c r="A5" s="46"/>
      <c r="B5" s="126" t="str">
        <f>IF(기초자료입력!C22&lt;&gt;"","평가 안건: "&amp;기초자료입력!C22,"")</f>
        <v>평가 안건: 전주고 교복구매건</v>
      </c>
      <c r="C5" s="126"/>
      <c r="D5" s="126"/>
      <c r="E5" s="126"/>
      <c r="F5" s="126"/>
      <c r="G5" s="126"/>
      <c r="H5" s="126"/>
    </row>
    <row r="6" spans="1:8" x14ac:dyDescent="0.4">
      <c r="A6" s="46"/>
      <c r="B6" s="48"/>
      <c r="C6" s="48"/>
      <c r="D6" s="48"/>
      <c r="E6" s="48"/>
      <c r="F6" s="48"/>
      <c r="G6" s="48"/>
      <c r="H6" s="48"/>
    </row>
    <row r="7" spans="1:8" x14ac:dyDescent="0.4">
      <c r="A7" s="46"/>
      <c r="B7" s="109"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전주고등학교에서 실시하는 2026학년도 교복 학교주관구매업체 선정을 위한 평가함에 있어 「부패 없는 투명한 사회」 구현 등을 위하여 다음 사항을 준수할 것을 서약합니다.</v>
      </c>
      <c r="C7" s="109"/>
      <c r="D7" s="109"/>
      <c r="E7" s="109"/>
      <c r="F7" s="109"/>
      <c r="G7" s="109"/>
      <c r="H7" s="109"/>
    </row>
    <row r="8" spans="1:8" x14ac:dyDescent="0.4">
      <c r="A8" s="46"/>
      <c r="B8" s="109"/>
      <c r="C8" s="109"/>
      <c r="D8" s="109"/>
      <c r="E8" s="109"/>
      <c r="F8" s="109"/>
      <c r="G8" s="109"/>
      <c r="H8" s="109"/>
    </row>
    <row r="9" spans="1:8" x14ac:dyDescent="0.4">
      <c r="A9" s="46"/>
      <c r="B9" s="126"/>
      <c r="C9" s="126"/>
      <c r="D9" s="126"/>
      <c r="E9" s="126"/>
      <c r="F9" s="126"/>
      <c r="G9" s="126"/>
      <c r="H9" s="126"/>
    </row>
    <row r="10" spans="1:8" ht="34.049999999999997" customHeight="1" x14ac:dyDescent="0.4">
      <c r="A10" s="46"/>
      <c r="B10" s="109" t="str">
        <f>"1. "&amp;IF(기초자료입력!C5&lt;&gt;"",기초자료입력!C5,"20○○")&amp;"학년도 "&amp;IF(기초자료입력!C4&lt;&gt;"",기초자료입력!C4,"○○학교")&amp;" 교복 학교주관구매업체 선정을 위해 제시된 항목에 따라 객관적이고 공정하게 심사할 것을 약속합니다."</f>
        <v>1. 2026학년도 전주고등학교 교복 학교주관구매업체 선정을 위해 제시된 항목에 따라 객관적이고 공정하게 심사할 것을 약속합니다.</v>
      </c>
      <c r="C10" s="109"/>
      <c r="D10" s="109"/>
      <c r="E10" s="109"/>
      <c r="F10" s="109"/>
      <c r="G10" s="109"/>
      <c r="H10" s="109"/>
    </row>
    <row r="11" spans="1:8" x14ac:dyDescent="0.4">
      <c r="A11" s="46"/>
      <c r="B11" s="109"/>
      <c r="C11" s="109"/>
      <c r="D11" s="109"/>
      <c r="E11" s="109"/>
      <c r="F11" s="109"/>
      <c r="G11" s="109"/>
      <c r="H11" s="109"/>
    </row>
    <row r="12" spans="1:8" ht="60" customHeight="1" x14ac:dyDescent="0.4">
      <c r="A12" s="46"/>
      <c r="B12" s="109" t="s">
        <v>899</v>
      </c>
      <c r="C12" s="109"/>
      <c r="D12" s="109"/>
      <c r="E12" s="109"/>
      <c r="F12" s="109"/>
      <c r="G12" s="109"/>
      <c r="H12" s="109"/>
    </row>
    <row r="13" spans="1:8" x14ac:dyDescent="0.4">
      <c r="A13" s="46"/>
      <c r="B13" s="109"/>
      <c r="C13" s="109"/>
      <c r="D13" s="109"/>
      <c r="E13" s="109"/>
      <c r="F13" s="109"/>
      <c r="G13" s="109"/>
      <c r="H13" s="109"/>
    </row>
    <row r="14" spans="1:8" ht="34.049999999999997" customHeight="1" x14ac:dyDescent="0.4">
      <c r="A14" s="46"/>
      <c r="B14" s="109" t="s">
        <v>900</v>
      </c>
      <c r="C14" s="109"/>
      <c r="D14" s="109"/>
      <c r="E14" s="109"/>
      <c r="F14" s="109"/>
      <c r="G14" s="109"/>
      <c r="H14" s="109"/>
    </row>
    <row r="15" spans="1:8" x14ac:dyDescent="0.4">
      <c r="A15" s="46"/>
      <c r="B15" s="109"/>
      <c r="C15" s="109"/>
      <c r="D15" s="109"/>
      <c r="E15" s="109"/>
      <c r="F15" s="109"/>
      <c r="G15" s="109"/>
      <c r="H15" s="109"/>
    </row>
    <row r="16" spans="1:8" ht="49.95" customHeight="1" x14ac:dyDescent="0.4">
      <c r="A16" s="46"/>
      <c r="B16" s="109" t="s">
        <v>901</v>
      </c>
      <c r="C16" s="109"/>
      <c r="D16" s="109"/>
      <c r="E16" s="109"/>
      <c r="F16" s="109"/>
      <c r="G16" s="109"/>
      <c r="H16" s="109"/>
    </row>
    <row r="17" spans="1:8" x14ac:dyDescent="0.4">
      <c r="A17" s="46"/>
      <c r="B17" s="109"/>
      <c r="C17" s="109"/>
      <c r="D17" s="109"/>
      <c r="E17" s="109"/>
      <c r="F17" s="109"/>
      <c r="G17" s="109"/>
      <c r="H17" s="109"/>
    </row>
    <row r="18" spans="1:8" x14ac:dyDescent="0.4">
      <c r="A18" s="46"/>
      <c r="B18" s="48"/>
      <c r="C18" s="48"/>
      <c r="D18" s="48"/>
      <c r="E18" s="48"/>
      <c r="F18" s="48"/>
      <c r="G18" s="48"/>
      <c r="H18" s="48"/>
    </row>
    <row r="19" spans="1:8" x14ac:dyDescent="0.4">
      <c r="A19" s="46"/>
      <c r="B19" s="126" t="str">
        <f>IF(기초자료입력!$C$5="","20 년 월 일","20"&amp;RIGHT(기초자료입력!$C$5,2)&amp;" 년 월 일")</f>
        <v>2026 년 월 일</v>
      </c>
      <c r="C19" s="126"/>
      <c r="D19" s="126"/>
      <c r="E19" s="126"/>
      <c r="F19" s="126"/>
      <c r="G19" s="126"/>
      <c r="H19" s="126"/>
    </row>
    <row r="20" spans="1:8" x14ac:dyDescent="0.4">
      <c r="A20" s="46"/>
      <c r="B20" s="48"/>
      <c r="C20" s="48"/>
      <c r="D20" s="48"/>
      <c r="E20" s="48"/>
      <c r="F20" s="48"/>
      <c r="G20" s="48"/>
      <c r="H20" s="48"/>
    </row>
    <row r="21" spans="1:8" x14ac:dyDescent="0.4">
      <c r="A21" s="46"/>
      <c r="B21" s="126" t="str">
        <f>IF(기초자료입력!B58&lt;&gt;"","위원 구분: "&amp;기초자료입력!B58,"")</f>
        <v/>
      </c>
      <c r="C21" s="126"/>
      <c r="D21" s="126"/>
      <c r="E21" s="126"/>
      <c r="F21" s="126"/>
      <c r="G21" s="126"/>
      <c r="H21" s="126"/>
    </row>
    <row r="22" spans="1:8" x14ac:dyDescent="0.4">
      <c r="A22" s="46"/>
      <c r="B22" s="48"/>
      <c r="C22" s="48"/>
      <c r="D22" s="48"/>
      <c r="E22" s="48"/>
      <c r="F22" s="48"/>
      <c r="G22" s="48"/>
      <c r="H22" s="48"/>
    </row>
    <row r="23" spans="1:8" x14ac:dyDescent="0.4">
      <c r="A23" s="46"/>
      <c r="B23" s="126" t="s">
        <v>902</v>
      </c>
      <c r="C23" s="126"/>
      <c r="D23" s="126"/>
      <c r="E23" s="126"/>
      <c r="F23" s="126"/>
      <c r="G23" s="126"/>
      <c r="H23" s="126"/>
    </row>
    <row r="24" spans="1:8" x14ac:dyDescent="0.4">
      <c r="A24" s="46"/>
      <c r="B24" s="48"/>
      <c r="C24" s="48"/>
      <c r="D24" s="48"/>
      <c r="E24" s="48"/>
      <c r="F24" s="48"/>
      <c r="G24" s="48"/>
      <c r="H24" s="48"/>
    </row>
    <row r="25" spans="1:8" x14ac:dyDescent="0.4">
      <c r="A25" s="46"/>
      <c r="B25" s="126" t="str">
        <f>IF(기초자료입력!C4&lt;&gt;"",기초자료입력!C4,"○○○학교")&amp;"장 귀하"</f>
        <v>전주고등학교장 귀하</v>
      </c>
      <c r="C25" s="126"/>
      <c r="D25" s="126"/>
      <c r="E25" s="126"/>
      <c r="F25" s="126"/>
      <c r="G25" s="126"/>
      <c r="H25" s="126"/>
    </row>
  </sheetData>
  <mergeCells count="12">
    <mergeCell ref="B16:H17"/>
    <mergeCell ref="B19:H19"/>
    <mergeCell ref="B21:H21"/>
    <mergeCell ref="B23:H23"/>
    <mergeCell ref="B25:H25"/>
    <mergeCell ref="B14:H15"/>
    <mergeCell ref="B3:H3"/>
    <mergeCell ref="B5:H5"/>
    <mergeCell ref="B7:H8"/>
    <mergeCell ref="B10:H11"/>
    <mergeCell ref="B12:H13"/>
    <mergeCell ref="B9:H9"/>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C345-75BC-4DEE-9623-84854EB4593C}">
  <sheetPr codeName="Sheet50"/>
  <dimension ref="A1:I29"/>
  <sheetViews>
    <sheetView workbookViewId="0"/>
  </sheetViews>
  <sheetFormatPr defaultRowHeight="17.399999999999999" x14ac:dyDescent="0.4"/>
  <cols>
    <col min="1" max="1" width="3.19921875" customWidth="1"/>
    <col min="2" max="8" width="9.69921875" customWidth="1"/>
  </cols>
  <sheetData>
    <row r="1" spans="1:9" x14ac:dyDescent="0.4">
      <c r="A1" s="61"/>
      <c r="B1" s="46"/>
      <c r="C1" s="46"/>
      <c r="D1" s="46"/>
      <c r="E1" s="46"/>
      <c r="F1" s="46"/>
      <c r="G1" s="46"/>
      <c r="H1" s="46"/>
      <c r="I1" s="46"/>
    </row>
    <row r="2" spans="1:9" x14ac:dyDescent="0.4">
      <c r="A2" s="46"/>
      <c r="B2" s="46"/>
      <c r="C2" s="46"/>
      <c r="D2" s="46"/>
      <c r="E2" s="46"/>
      <c r="F2" s="46"/>
      <c r="G2" s="46"/>
      <c r="H2" s="46"/>
      <c r="I2" s="67" t="s">
        <v>696</v>
      </c>
    </row>
    <row r="3" spans="1:9" x14ac:dyDescent="0.4">
      <c r="A3" s="46"/>
      <c r="B3" s="88" t="s">
        <v>697</v>
      </c>
      <c r="C3" s="83"/>
      <c r="D3" s="83"/>
      <c r="E3" s="83"/>
      <c r="F3" s="83"/>
      <c r="G3" s="83"/>
      <c r="H3" s="83"/>
      <c r="I3" s="46">
        <v>1</v>
      </c>
    </row>
    <row r="4" spans="1:9" x14ac:dyDescent="0.4">
      <c r="A4" s="46"/>
      <c r="B4" s="83"/>
      <c r="C4" s="83"/>
      <c r="D4" s="83"/>
      <c r="E4" s="83"/>
      <c r="F4" s="83"/>
      <c r="G4" s="83"/>
      <c r="H4" s="83"/>
      <c r="I4" s="46"/>
    </row>
    <row r="5" spans="1:9" x14ac:dyDescent="0.4">
      <c r="A5" s="46"/>
      <c r="B5" s="24" t="s">
        <v>13</v>
      </c>
      <c r="C5" s="84" t="str">
        <f>IF(기초자료입력!C9&lt;&gt;"",기초자료입력!C9,"")</f>
        <v>전주고-24244(26.1.1.)</v>
      </c>
      <c r="D5" s="86"/>
      <c r="E5" s="24" t="s">
        <v>292</v>
      </c>
      <c r="F5" s="84" t="str">
        <f>IF(기초자료입력!C8&lt;&gt;"",TEXT(기초자료입력!C8,"yyyy-mm-dd"),"")</f>
        <v>2026-01-01</v>
      </c>
      <c r="G5" s="85"/>
      <c r="H5" s="86"/>
      <c r="I5" s="46"/>
    </row>
    <row r="6" spans="1:9" x14ac:dyDescent="0.4">
      <c r="A6" s="46"/>
      <c r="B6" s="84"/>
      <c r="C6" s="85"/>
      <c r="D6" s="85"/>
      <c r="E6" s="85"/>
      <c r="F6" s="85"/>
      <c r="G6" s="85"/>
      <c r="H6" s="86"/>
      <c r="I6" s="46"/>
    </row>
    <row r="7" spans="1:9" x14ac:dyDescent="0.4">
      <c r="A7" s="46"/>
      <c r="B7" s="24" t="s">
        <v>293</v>
      </c>
      <c r="C7" s="97" t="s">
        <v>495</v>
      </c>
      <c r="D7" s="97"/>
      <c r="E7" s="97"/>
      <c r="F7" s="97"/>
      <c r="G7" s="97"/>
      <c r="H7" s="97"/>
      <c r="I7" s="46"/>
    </row>
    <row r="8" spans="1:9" x14ac:dyDescent="0.4">
      <c r="A8" s="46"/>
      <c r="B8" s="24" t="s">
        <v>298</v>
      </c>
      <c r="C8" s="97"/>
      <c r="D8" s="97"/>
      <c r="E8" s="97"/>
      <c r="F8" s="97"/>
      <c r="G8" s="97"/>
      <c r="H8" s="97"/>
      <c r="I8" s="46"/>
    </row>
    <row r="9" spans="1:9" x14ac:dyDescent="0.4">
      <c r="A9" s="46"/>
      <c r="B9" s="24" t="s">
        <v>294</v>
      </c>
      <c r="C9" s="100" t="str">
        <f>IF(기초자료입력!C22&lt;&gt;"",기초자료입력!C22,IF(기초자료입력!C5&lt;&gt;"",기초자료입력!C5,"20○○")&amp;"년도 교복 학교주관구매 낙찰자 결정")</f>
        <v>전주고 교복구매건</v>
      </c>
      <c r="D9" s="97"/>
      <c r="E9" s="97"/>
      <c r="F9" s="97"/>
      <c r="G9" s="97"/>
      <c r="H9" s="97"/>
      <c r="I9" s="46"/>
    </row>
    <row r="10" spans="1:9" x14ac:dyDescent="0.4">
      <c r="A10" s="46"/>
      <c r="B10" s="174"/>
      <c r="C10" s="174"/>
      <c r="D10" s="174"/>
      <c r="E10" s="174"/>
      <c r="F10" s="174"/>
      <c r="G10" s="174"/>
      <c r="H10" s="174"/>
      <c r="I10" s="46"/>
    </row>
    <row r="11" spans="1:9" x14ac:dyDescent="0.4">
      <c r="A11" s="46"/>
      <c r="B11" s="36" t="s">
        <v>299</v>
      </c>
      <c r="C11" s="99" t="str">
        <f>IF(기초자료입력!C23&lt;&gt;"",기초자료입력!C23,"")</f>
        <v>전주고-24244(26.1.1.)</v>
      </c>
      <c r="D11" s="99"/>
      <c r="E11" s="99"/>
      <c r="F11" s="99"/>
      <c r="G11" s="99"/>
      <c r="H11" s="99"/>
      <c r="I11" s="46"/>
    </row>
    <row r="12" spans="1:9" x14ac:dyDescent="0.4">
      <c r="A12" s="46"/>
      <c r="B12" s="138"/>
      <c r="C12" s="138"/>
      <c r="D12" s="138"/>
      <c r="E12" s="138"/>
      <c r="F12" s="138"/>
      <c r="G12" s="138"/>
      <c r="H12" s="138"/>
      <c r="I12" s="46"/>
    </row>
    <row r="13" spans="1:9" ht="28.05" customHeight="1" x14ac:dyDescent="0.4">
      <c r="A13" s="46"/>
      <c r="B13" s="120" t="str">
        <f>"2. "&amp;IF(기초자료입력!C5&lt;&gt;"",기초자료입력!C5,"20○○")&amp;"년도 교복 학교주관구매 건에 대해 개찰 결과 예정가격 대비 최저가격으로 투찰하여 1순위가 된 아래 업체를 낙찰자로 결정하고자 합니다."</f>
        <v>2. 2026년도 교복 학교주관구매 건에 대해 개찰 결과 예정가격 대비 최저가격으로 투찰하여 1순위가 된 아래 업체를 낙찰자로 결정하고자 합니다.</v>
      </c>
      <c r="C13" s="120"/>
      <c r="D13" s="120"/>
      <c r="E13" s="120"/>
      <c r="F13" s="120"/>
      <c r="G13" s="120"/>
      <c r="H13" s="120"/>
      <c r="I13" s="46"/>
    </row>
    <row r="14" spans="1:9" x14ac:dyDescent="0.4">
      <c r="A14" s="46"/>
      <c r="B14" s="37"/>
      <c r="C14" s="37"/>
      <c r="D14" s="37"/>
      <c r="E14" s="37"/>
      <c r="F14" s="37"/>
      <c r="G14" s="37"/>
      <c r="H14" s="37"/>
      <c r="I14" s="46"/>
    </row>
    <row r="15" spans="1:9" x14ac:dyDescent="0.4">
      <c r="A15" s="46"/>
      <c r="B15" s="36" t="s">
        <v>698</v>
      </c>
      <c r="C15" s="99" t="str">
        <f>IF(기초자료입력!C12&lt;&gt;"",IF(기초자료입력!C5&lt;&gt;"",기초자료입력!C5&amp;"학년도 ","")&amp;기초자료입력!C12,"")</f>
        <v>2026학년도 전주고 교복구매건</v>
      </c>
      <c r="D15" s="99"/>
      <c r="E15" s="99"/>
      <c r="F15" s="99"/>
      <c r="G15" s="99"/>
      <c r="H15" s="99"/>
      <c r="I15" s="46"/>
    </row>
    <row r="16" spans="1:9" x14ac:dyDescent="0.4">
      <c r="A16" s="46"/>
      <c r="B16" s="36" t="s">
        <v>614</v>
      </c>
      <c r="C16" s="99" t="str">
        <f>IF(기초자료입력!C15&lt;&gt;"","금"&amp;TEXT(기초자료입력!C15,"#,##0")&amp;"원","")</f>
        <v>금20,000,000원</v>
      </c>
      <c r="D16" s="99"/>
      <c r="E16" s="99"/>
      <c r="F16" s="99"/>
      <c r="G16" s="99"/>
      <c r="H16" s="99"/>
      <c r="I16" s="46"/>
    </row>
    <row r="17" spans="1:9" x14ac:dyDescent="0.4">
      <c r="A17" s="46"/>
      <c r="B17" s="36" t="s">
        <v>699</v>
      </c>
      <c r="C17" s="178"/>
      <c r="D17" s="99"/>
      <c r="E17" s="99"/>
      <c r="F17" s="99"/>
      <c r="G17" s="99"/>
      <c r="H17" s="99"/>
      <c r="I17" s="46"/>
    </row>
    <row r="18" spans="1:9" x14ac:dyDescent="0.4">
      <c r="A18" s="46"/>
      <c r="B18" s="37"/>
      <c r="C18" s="37"/>
      <c r="D18" s="37"/>
      <c r="E18" s="37"/>
      <c r="F18" s="37"/>
      <c r="G18" s="37"/>
      <c r="H18" s="37"/>
      <c r="I18" s="46"/>
    </row>
    <row r="19" spans="1:9" x14ac:dyDescent="0.4">
      <c r="A19" s="46"/>
      <c r="B19" s="98" t="s">
        <v>700</v>
      </c>
      <c r="C19" s="99"/>
      <c r="D19" s="99"/>
      <c r="E19" s="99"/>
      <c r="F19" s="99"/>
      <c r="G19" s="99"/>
      <c r="H19" s="99"/>
      <c r="I19" s="46"/>
    </row>
    <row r="20" spans="1:9" x14ac:dyDescent="0.4">
      <c r="A20" s="46"/>
      <c r="B20" s="24" t="s">
        <v>701</v>
      </c>
      <c r="C20" s="24" t="s">
        <v>52</v>
      </c>
      <c r="D20" s="24" t="s">
        <v>377</v>
      </c>
      <c r="E20" s="24" t="s">
        <v>702</v>
      </c>
      <c r="F20" s="24" t="s">
        <v>703</v>
      </c>
      <c r="G20" s="182" t="s">
        <v>704</v>
      </c>
      <c r="H20" s="183"/>
      <c r="I20" s="46"/>
    </row>
    <row r="21" spans="1:9" x14ac:dyDescent="0.4">
      <c r="A21" s="46"/>
      <c r="B21" s="31">
        <v>1</v>
      </c>
      <c r="C21" s="31" t="str">
        <f>IFERROR(INDEX(기초자료입력!$B$44:$B$53,I3),"")</f>
        <v>스마트</v>
      </c>
      <c r="D21" s="31" t="str">
        <f>IFERROR(IF(INDEX(기초자료입력!$S$44:$S$53,I3)="","",INDEX(기초자료입력!$S$44:$S$53,I3)),"")</f>
        <v>상상로</v>
      </c>
      <c r="E21" s="74"/>
      <c r="F21" s="75"/>
      <c r="G21" s="184"/>
      <c r="H21" s="185"/>
      <c r="I21" s="46"/>
    </row>
    <row r="22" spans="1:9" x14ac:dyDescent="0.4">
      <c r="A22" s="46"/>
      <c r="B22" s="37"/>
      <c r="C22" s="37"/>
      <c r="D22" s="37"/>
      <c r="E22" s="37"/>
      <c r="F22" s="37"/>
      <c r="G22" s="37"/>
      <c r="H22" s="37"/>
      <c r="I22" s="46"/>
    </row>
    <row r="23" spans="1:9" x14ac:dyDescent="0.4">
      <c r="A23" s="46"/>
      <c r="B23" s="156" t="s">
        <v>705</v>
      </c>
      <c r="C23" s="120"/>
      <c r="D23" s="120"/>
      <c r="E23" s="120"/>
      <c r="F23" s="120"/>
      <c r="G23" s="120"/>
      <c r="H23" s="120"/>
      <c r="I23" s="46"/>
    </row>
    <row r="24" spans="1:9" x14ac:dyDescent="0.4">
      <c r="A24" s="46"/>
      <c r="B24" s="37"/>
      <c r="C24" s="37"/>
      <c r="D24" s="37"/>
      <c r="E24" s="37"/>
      <c r="F24" s="37"/>
      <c r="G24" s="37"/>
      <c r="H24" s="37"/>
      <c r="I24" s="46"/>
    </row>
    <row r="25" spans="1:9" x14ac:dyDescent="0.4">
      <c r="A25" s="46"/>
      <c r="B25" s="37"/>
      <c r="C25" s="37"/>
      <c r="D25" s="37"/>
      <c r="E25" s="37"/>
      <c r="F25" s="37"/>
      <c r="G25" s="37"/>
      <c r="H25" s="37"/>
      <c r="I25" s="46"/>
    </row>
    <row r="26" spans="1:9" ht="28.05" customHeight="1" x14ac:dyDescent="0.4">
      <c r="A26" s="26"/>
      <c r="B26" s="33"/>
      <c r="C26" s="33"/>
      <c r="D26" s="33"/>
      <c r="E26" s="33"/>
      <c r="F26" s="42" t="str">
        <f>"담당"&amp;CHAR(10)&amp;IF(기초자료입력!$C$10&lt;&gt;"",기초자료입력!$C$10,"")</f>
        <v>담당
윤호</v>
      </c>
      <c r="G26" s="42" t="s">
        <v>305</v>
      </c>
      <c r="H26" s="42" t="str">
        <f>"교장"&amp;CHAR(10)&amp;IF(기초자료입력!$F$10&lt;&gt;"",기초자료입력!$F$10,"")</f>
        <v>교장
김호</v>
      </c>
      <c r="I26" s="26"/>
    </row>
    <row r="27" spans="1:9" x14ac:dyDescent="0.4">
      <c r="A27" s="26"/>
      <c r="B27" s="34" t="s">
        <v>306</v>
      </c>
      <c r="C27" s="138" t="str">
        <f>IF(기초자료입력!C9&lt;&gt;"",기초자료입력!C9&amp;IF(기초자료입력!C8&lt;&gt;"","("&amp;TEXT(기초자료입력!C8,"yyyy.m.d.")&amp;")",""),"")</f>
        <v>전주고-24244(26.1.1.)(2026.1.1.)</v>
      </c>
      <c r="D27" s="138"/>
      <c r="E27" s="138"/>
      <c r="F27" s="24" t="s">
        <v>307</v>
      </c>
      <c r="G27" s="97"/>
      <c r="H27" s="97"/>
      <c r="I27" s="26"/>
    </row>
    <row r="28" spans="1:9" ht="25.95" customHeight="1" x14ac:dyDescent="0.4">
      <c r="A28" s="26"/>
      <c r="B28" s="34" t="s">
        <v>308</v>
      </c>
      <c r="C28" s="33"/>
      <c r="D28" s="34" t="s">
        <v>309</v>
      </c>
      <c r="E28" s="94" t="str">
        <f>IFERROR(INDEX(학교정보!$F$2:$F$791,MATCH(기초자료입력!$C$4,학교정보!$E$2:$E$791,0)),"")</f>
        <v>전주시 완산구 권삼득로 2</v>
      </c>
      <c r="F28" s="95"/>
      <c r="G28" s="95"/>
      <c r="H28" s="96"/>
      <c r="I28" s="26"/>
    </row>
    <row r="29" spans="1:9" x14ac:dyDescent="0.4">
      <c r="A29" s="26"/>
      <c r="B29" s="34" t="s">
        <v>310</v>
      </c>
      <c r="C29" s="33" t="str">
        <f>IFERROR(INDEX(학교정보!$G$2:$G$791,MATCH(기초자료입력!$C$4,학교정보!$E$2:$E$791,0)),"")</f>
        <v>285-0212</v>
      </c>
      <c r="D29" s="34" t="s">
        <v>311</v>
      </c>
      <c r="E29" s="33"/>
      <c r="F29" s="24" t="s">
        <v>312</v>
      </c>
      <c r="G29" s="97"/>
      <c r="H29" s="97"/>
      <c r="I29" s="26"/>
    </row>
  </sheetData>
  <mergeCells count="22">
    <mergeCell ref="E28:H28"/>
    <mergeCell ref="G29:H29"/>
    <mergeCell ref="C15:H15"/>
    <mergeCell ref="C16:H16"/>
    <mergeCell ref="C17:H17"/>
    <mergeCell ref="B19:H19"/>
    <mergeCell ref="B23:H23"/>
    <mergeCell ref="C27:E27"/>
    <mergeCell ref="G27:H27"/>
    <mergeCell ref="G20:H20"/>
    <mergeCell ref="G21:H21"/>
    <mergeCell ref="B13:H13"/>
    <mergeCell ref="B3:H4"/>
    <mergeCell ref="C7:H7"/>
    <mergeCell ref="C8:H8"/>
    <mergeCell ref="C9:H9"/>
    <mergeCell ref="C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1CC71-7E0D-4DF3-8309-14136CD112DF}">
  <sheetPr codeName="Sheet51"/>
  <dimension ref="A1:I30"/>
  <sheetViews>
    <sheetView workbookViewId="0"/>
  </sheetViews>
  <sheetFormatPr defaultRowHeight="17.399999999999999" x14ac:dyDescent="0.4"/>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x14ac:dyDescent="0.4">
      <c r="A1" s="61"/>
      <c r="B1" s="46"/>
      <c r="C1" s="46"/>
      <c r="D1" s="46"/>
      <c r="E1" s="46"/>
      <c r="F1" s="46"/>
      <c r="G1" s="46"/>
      <c r="H1" s="46"/>
      <c r="I1" s="46"/>
    </row>
    <row r="2" spans="1:9" x14ac:dyDescent="0.4">
      <c r="A2" s="46"/>
      <c r="B2" s="46"/>
      <c r="C2" s="46"/>
      <c r="D2" s="46"/>
      <c r="E2" s="46"/>
      <c r="F2" s="46"/>
      <c r="G2" s="46"/>
      <c r="H2" s="46"/>
      <c r="I2" s="67" t="s">
        <v>696</v>
      </c>
    </row>
    <row r="3" spans="1:9" x14ac:dyDescent="0.4">
      <c r="A3" s="46"/>
      <c r="B3" s="88" t="s">
        <v>706</v>
      </c>
      <c r="C3" s="83"/>
      <c r="D3" s="83"/>
      <c r="E3" s="83"/>
      <c r="F3" s="83"/>
      <c r="G3" s="83"/>
      <c r="H3" s="83"/>
      <c r="I3" s="46">
        <v>1</v>
      </c>
    </row>
    <row r="4" spans="1:9" x14ac:dyDescent="0.4">
      <c r="A4" s="46"/>
      <c r="B4" s="83"/>
      <c r="C4" s="83"/>
      <c r="D4" s="83"/>
      <c r="E4" s="83"/>
      <c r="F4" s="83"/>
      <c r="G4" s="83"/>
      <c r="H4" s="83"/>
      <c r="I4" s="46"/>
    </row>
    <row r="5" spans="1:9" x14ac:dyDescent="0.4">
      <c r="A5" s="46"/>
      <c r="B5" s="24" t="s">
        <v>13</v>
      </c>
      <c r="C5" s="84" t="str">
        <f>IF(기초자료입력!C9&lt;&gt;"",기초자료입력!C9,"")</f>
        <v>전주고-24244(26.1.1.)</v>
      </c>
      <c r="D5" s="86"/>
      <c r="E5" s="24" t="s">
        <v>292</v>
      </c>
      <c r="F5" s="84" t="str">
        <f>IF(기초자료입력!C8&lt;&gt;"",TEXT(기초자료입력!C8,"yyyy-mm-dd"),"")</f>
        <v>2026-01-01</v>
      </c>
      <c r="G5" s="85"/>
      <c r="H5" s="86"/>
      <c r="I5" s="46"/>
    </row>
    <row r="6" spans="1:9" x14ac:dyDescent="0.4">
      <c r="A6" s="46"/>
      <c r="B6" s="84"/>
      <c r="C6" s="85"/>
      <c r="D6" s="85"/>
      <c r="E6" s="85"/>
      <c r="F6" s="85"/>
      <c r="G6" s="85"/>
      <c r="H6" s="86"/>
      <c r="I6" s="46"/>
    </row>
    <row r="7" spans="1:9" x14ac:dyDescent="0.4">
      <c r="A7" s="46"/>
      <c r="B7" s="24" t="s">
        <v>293</v>
      </c>
      <c r="C7" s="97" t="str">
        <f>IFERROR(INDEX(기초자료입력!$B$44:$B$53,I3),"")</f>
        <v>스마트</v>
      </c>
      <c r="D7" s="97"/>
      <c r="E7" s="97"/>
      <c r="F7" s="97"/>
      <c r="G7" s="97"/>
      <c r="H7" s="97"/>
      <c r="I7" s="46"/>
    </row>
    <row r="8" spans="1:9" x14ac:dyDescent="0.4">
      <c r="A8" s="46"/>
      <c r="B8" s="24" t="s">
        <v>298</v>
      </c>
      <c r="C8" s="97"/>
      <c r="D8" s="97"/>
      <c r="E8" s="97"/>
      <c r="F8" s="97"/>
      <c r="G8" s="97"/>
      <c r="H8" s="97"/>
      <c r="I8" s="46"/>
    </row>
    <row r="9" spans="1:9" x14ac:dyDescent="0.4">
      <c r="A9" s="46"/>
      <c r="B9" s="24" t="s">
        <v>294</v>
      </c>
      <c r="C9" s="100" t="str">
        <f>IF(기초자료입력!C22&lt;&gt;"",기초자료입력!C22,IF(기초자료입력!C5&lt;&gt;"",기초자료입력!C5,"20○○")&amp;"년도 교복 학교주관 구매 낙찰자 결정 통보")</f>
        <v>전주고 교복구매건</v>
      </c>
      <c r="D9" s="97"/>
      <c r="E9" s="97"/>
      <c r="F9" s="97"/>
      <c r="G9" s="97"/>
      <c r="H9" s="97"/>
      <c r="I9" s="46"/>
    </row>
    <row r="10" spans="1:9" x14ac:dyDescent="0.4">
      <c r="A10" s="46"/>
      <c r="B10" s="174"/>
      <c r="C10" s="174"/>
      <c r="D10" s="174"/>
      <c r="E10" s="174"/>
      <c r="F10" s="174"/>
      <c r="G10" s="174"/>
      <c r="H10" s="174"/>
      <c r="I10" s="46"/>
    </row>
    <row r="11" spans="1:9" x14ac:dyDescent="0.4">
      <c r="A11" s="46"/>
      <c r="B11" s="98" t="s">
        <v>707</v>
      </c>
      <c r="C11" s="99"/>
      <c r="D11" s="99"/>
      <c r="E11" s="99"/>
      <c r="F11" s="99"/>
      <c r="G11" s="99"/>
      <c r="H11" s="99"/>
      <c r="I11" s="46"/>
    </row>
    <row r="12" spans="1:9" x14ac:dyDescent="0.4">
      <c r="A12" s="46"/>
      <c r="B12" s="138"/>
      <c r="C12" s="138"/>
      <c r="D12" s="138"/>
      <c r="E12" s="138"/>
      <c r="F12" s="138"/>
      <c r="G12" s="138"/>
      <c r="H12" s="138"/>
      <c r="I12" s="46"/>
    </row>
    <row r="13" spans="1:9" ht="40.049999999999997" customHeight="1" x14ac:dyDescent="0.4">
      <c r="A13" s="46"/>
      <c r="B13" s="120"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2026학년도 교복 학교주관구매 건에 대하여 귀사를 낙찰자로 결정하여 통보하오니 전자계약[나라장터(G2B)] 체결을 위해 아래 서류를 2027.01.01.까지 제출하여 주시기 바랍니다.</v>
      </c>
      <c r="C13" s="120"/>
      <c r="D13" s="120"/>
      <c r="E13" s="120"/>
      <c r="F13" s="120"/>
      <c r="G13" s="120"/>
      <c r="H13" s="120"/>
      <c r="I13" s="46"/>
    </row>
    <row r="14" spans="1:9" x14ac:dyDescent="0.4">
      <c r="A14" s="46"/>
      <c r="B14" s="138"/>
      <c r="C14" s="138"/>
      <c r="D14" s="138"/>
      <c r="E14" s="138"/>
      <c r="F14" s="138"/>
      <c r="G14" s="138"/>
      <c r="H14" s="138"/>
      <c r="I14" s="46"/>
    </row>
    <row r="15" spans="1:9" x14ac:dyDescent="0.4">
      <c r="A15" s="46"/>
      <c r="B15" s="98" t="s">
        <v>708</v>
      </c>
      <c r="C15" s="99"/>
      <c r="D15" s="99"/>
      <c r="E15" s="99"/>
      <c r="F15" s="99"/>
      <c r="G15" s="99"/>
      <c r="H15" s="99"/>
      <c r="I15" s="46"/>
    </row>
    <row r="16" spans="1:9" x14ac:dyDescent="0.4">
      <c r="A16" s="46"/>
      <c r="B16" s="24" t="s">
        <v>52</v>
      </c>
      <c r="C16" s="24" t="s">
        <v>377</v>
      </c>
      <c r="D16" s="24" t="s">
        <v>48</v>
      </c>
      <c r="E16" s="24" t="s">
        <v>28</v>
      </c>
      <c r="F16" s="16" t="s">
        <v>709</v>
      </c>
      <c r="G16" s="182" t="s">
        <v>317</v>
      </c>
      <c r="H16" s="183"/>
      <c r="I16" s="46"/>
    </row>
    <row r="17" spans="1:9" x14ac:dyDescent="0.4">
      <c r="A17" s="46"/>
      <c r="B17" s="31" t="str">
        <f>IFERROR(INDEX(기초자료입력!$B$44:$B$53,I3),"")</f>
        <v>스마트</v>
      </c>
      <c r="C17" s="31" t="str">
        <f>IFERROR(IF(INDEX(기초자료입력!$S$44:$S$53,I3)="","",INDEX(기초자료입력!$S$44:$S$53,I3)),"")</f>
        <v>상상로</v>
      </c>
      <c r="D17" s="74"/>
      <c r="E17" s="31">
        <f>IF(기초자료입력!C16&lt;&gt;"",기초자료입력!C16,"")</f>
        <v>200</v>
      </c>
      <c r="F17" s="74"/>
      <c r="G17" s="184"/>
      <c r="H17" s="185"/>
      <c r="I17" s="46"/>
    </row>
    <row r="18" spans="1:9" x14ac:dyDescent="0.4">
      <c r="A18" s="46"/>
      <c r="B18" s="37"/>
      <c r="C18" s="37"/>
      <c r="D18" s="37"/>
      <c r="E18" s="37"/>
      <c r="F18" s="37"/>
      <c r="G18" s="37"/>
      <c r="H18" s="37"/>
      <c r="I18" s="46"/>
    </row>
    <row r="19" spans="1:9" x14ac:dyDescent="0.4">
      <c r="A19" s="46"/>
      <c r="B19" s="98" t="s">
        <v>710</v>
      </c>
      <c r="C19" s="99"/>
      <c r="D19" s="99"/>
      <c r="E19" s="99"/>
      <c r="F19" s="99"/>
      <c r="G19" s="99"/>
      <c r="H19" s="99"/>
      <c r="I19" s="46"/>
    </row>
    <row r="20" spans="1:9" x14ac:dyDescent="0.4">
      <c r="A20" s="46"/>
      <c r="B20" s="99" t="s">
        <v>711</v>
      </c>
      <c r="C20" s="99"/>
      <c r="D20" s="99"/>
      <c r="E20" s="99"/>
      <c r="F20" s="99"/>
      <c r="G20" s="99"/>
      <c r="H20" s="99"/>
      <c r="I20" s="46"/>
    </row>
    <row r="21" spans="1:9" x14ac:dyDescent="0.4">
      <c r="A21" s="46"/>
      <c r="B21" s="99" t="s">
        <v>712</v>
      </c>
      <c r="C21" s="99"/>
      <c r="D21" s="99"/>
      <c r="E21" s="99"/>
      <c r="F21" s="99"/>
      <c r="G21" s="99"/>
      <c r="H21" s="99"/>
      <c r="I21" s="46"/>
    </row>
    <row r="22" spans="1:9" x14ac:dyDescent="0.4">
      <c r="A22" s="46"/>
      <c r="B22" s="99" t="s">
        <v>713</v>
      </c>
      <c r="C22" s="99"/>
      <c r="D22" s="99"/>
      <c r="E22" s="99"/>
      <c r="F22" s="99"/>
      <c r="G22" s="99"/>
      <c r="H22" s="99"/>
      <c r="I22" s="46"/>
    </row>
    <row r="23" spans="1:9" x14ac:dyDescent="0.4">
      <c r="A23" s="46"/>
      <c r="B23" s="99" t="s">
        <v>714</v>
      </c>
      <c r="C23" s="99"/>
      <c r="D23" s="99"/>
      <c r="E23" s="99"/>
      <c r="F23" s="99"/>
      <c r="G23" s="99"/>
      <c r="H23" s="99"/>
      <c r="I23" s="46"/>
    </row>
    <row r="24" spans="1:9" x14ac:dyDescent="0.4">
      <c r="A24" s="46"/>
      <c r="B24" s="37"/>
      <c r="C24" s="37"/>
      <c r="D24" s="37"/>
      <c r="E24" s="37"/>
      <c r="F24" s="37"/>
      <c r="G24" s="37"/>
      <c r="H24" s="37"/>
      <c r="I24" s="46"/>
    </row>
    <row r="25" spans="1:9" x14ac:dyDescent="0.4">
      <c r="A25" s="46"/>
      <c r="B25" s="37"/>
      <c r="C25" s="37"/>
      <c r="D25" s="37"/>
      <c r="E25" s="37"/>
      <c r="F25" s="37"/>
      <c r="G25" s="37"/>
      <c r="H25" s="37"/>
      <c r="I25" s="46"/>
    </row>
    <row r="26" spans="1:9" ht="28.05" customHeight="1" x14ac:dyDescent="0.4">
      <c r="A26" s="26"/>
      <c r="B26" s="33"/>
      <c r="C26" s="33"/>
      <c r="D26" s="33"/>
      <c r="E26" s="33"/>
      <c r="F26" s="42" t="str">
        <f>"담당"&amp;CHAR(10)&amp;IF(기초자료입력!$C$10&lt;&gt;"",기초자료입력!$C$10,"")</f>
        <v>담당
윤호</v>
      </c>
      <c r="G26" s="42" t="s">
        <v>305</v>
      </c>
      <c r="H26" s="42" t="str">
        <f>"교장"&amp;CHAR(10)&amp;IF(기초자료입력!$F$10&lt;&gt;"",기초자료입력!$F$10,"")</f>
        <v>교장
김호</v>
      </c>
      <c r="I26" s="26"/>
    </row>
    <row r="27" spans="1:9" x14ac:dyDescent="0.4">
      <c r="A27" s="26"/>
      <c r="B27" s="34" t="s">
        <v>306</v>
      </c>
      <c r="C27" s="138" t="str">
        <f>IF(기초자료입력!C9&lt;&gt;"",기초자료입력!C9&amp;IF(기초자료입력!C8&lt;&gt;"","("&amp;TEXT(기초자료입력!C8,"yyyy.m.d.")&amp;")",""),"")</f>
        <v>전주고-24244(26.1.1.)(2026.1.1.)</v>
      </c>
      <c r="D27" s="138"/>
      <c r="E27" s="138"/>
      <c r="F27" s="24" t="s">
        <v>307</v>
      </c>
      <c r="G27" s="97"/>
      <c r="H27" s="97"/>
      <c r="I27" s="26"/>
    </row>
    <row r="28" spans="1:9" ht="25.95" customHeight="1" x14ac:dyDescent="0.4">
      <c r="A28" s="26"/>
      <c r="B28" s="34" t="s">
        <v>308</v>
      </c>
      <c r="C28" s="33"/>
      <c r="D28" s="34" t="s">
        <v>309</v>
      </c>
      <c r="E28" s="142" t="str">
        <f>IFERROR(INDEX(학교정보!$F$2:$F$791,MATCH(기초자료입력!$C$4,학교정보!$E$2:$E$791,0)),"")</f>
        <v>전주시 완산구 권삼득로 2</v>
      </c>
      <c r="F28" s="175"/>
      <c r="G28" s="175"/>
      <c r="H28" s="176"/>
      <c r="I28" s="26"/>
    </row>
    <row r="29" spans="1:9" x14ac:dyDescent="0.4">
      <c r="A29" s="26"/>
      <c r="B29" s="34" t="s">
        <v>310</v>
      </c>
      <c r="C29" s="33" t="str">
        <f>IFERROR(INDEX(학교정보!$G$2:$G$791,MATCH(기초자료입력!$C$4,학교정보!$E$2:$E$791,0)),"")</f>
        <v>285-0212</v>
      </c>
      <c r="D29" s="34" t="s">
        <v>311</v>
      </c>
      <c r="E29" s="33"/>
      <c r="F29" s="24" t="s">
        <v>312</v>
      </c>
      <c r="G29" s="97"/>
      <c r="H29" s="97"/>
      <c r="I29" s="26"/>
    </row>
    <row r="30" spans="1:9" x14ac:dyDescent="0.4">
      <c r="A30" s="26"/>
      <c r="B30" s="26"/>
      <c r="C30" s="26"/>
      <c r="D30" s="26"/>
      <c r="E30" s="26"/>
      <c r="F30" s="26"/>
      <c r="G30" s="26"/>
      <c r="H30" s="26"/>
      <c r="I30" s="26"/>
    </row>
  </sheetData>
  <mergeCells count="24">
    <mergeCell ref="B14:H14"/>
    <mergeCell ref="G16:H16"/>
    <mergeCell ref="G17:H17"/>
    <mergeCell ref="C27:E27"/>
    <mergeCell ref="G27:H27"/>
    <mergeCell ref="E28:H28"/>
    <mergeCell ref="G29:H29"/>
    <mergeCell ref="B15:H15"/>
    <mergeCell ref="B19:H19"/>
    <mergeCell ref="B20:H20"/>
    <mergeCell ref="B21:H21"/>
    <mergeCell ref="B22:H22"/>
    <mergeCell ref="B23:H23"/>
    <mergeCell ref="B13:H13"/>
    <mergeCell ref="B3:H4"/>
    <mergeCell ref="C7:H7"/>
    <mergeCell ref="C8:H8"/>
    <mergeCell ref="C9:H9"/>
    <mergeCell ref="B11:H11"/>
    <mergeCell ref="C5:D5"/>
    <mergeCell ref="F5:H5"/>
    <mergeCell ref="B6:H6"/>
    <mergeCell ref="B10:H10"/>
    <mergeCell ref="B12:H12"/>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A45A4-FA10-4F71-8506-397D6A8D8FE5}">
  <sheetPr codeName="Sheet52"/>
  <dimension ref="A1:I37"/>
  <sheetViews>
    <sheetView workbookViewId="0"/>
  </sheetViews>
  <sheetFormatPr defaultRowHeight="17.399999999999999" x14ac:dyDescent="0.4"/>
  <cols>
    <col min="1" max="1" width="3.19921875" customWidth="1"/>
    <col min="2" max="2" width="12.69921875" customWidth="1"/>
    <col min="3" max="8" width="9.69921875" customWidth="1"/>
  </cols>
  <sheetData>
    <row r="1" spans="1:9" x14ac:dyDescent="0.4">
      <c r="A1" s="61"/>
      <c r="B1" s="46"/>
      <c r="C1" s="46"/>
      <c r="D1" s="46"/>
      <c r="E1" s="46"/>
      <c r="F1" s="46"/>
      <c r="G1" s="46"/>
      <c r="H1" s="46"/>
      <c r="I1" s="46"/>
    </row>
    <row r="2" spans="1:9" x14ac:dyDescent="0.4">
      <c r="A2" s="46"/>
      <c r="B2" s="46"/>
      <c r="C2" s="46"/>
      <c r="D2" s="46"/>
      <c r="E2" s="46"/>
      <c r="F2" s="46"/>
      <c r="G2" s="46"/>
      <c r="H2" s="46"/>
      <c r="I2" s="67" t="s">
        <v>715</v>
      </c>
    </row>
    <row r="3" spans="1:9" x14ac:dyDescent="0.4">
      <c r="A3" s="46"/>
      <c r="B3" s="88" t="s">
        <v>716</v>
      </c>
      <c r="C3" s="83"/>
      <c r="D3" s="83"/>
      <c r="E3" s="83"/>
      <c r="F3" s="83"/>
      <c r="G3" s="83"/>
      <c r="H3" s="83"/>
      <c r="I3" s="46">
        <v>1</v>
      </c>
    </row>
    <row r="4" spans="1:9" x14ac:dyDescent="0.4">
      <c r="A4" s="46"/>
      <c r="B4" s="83"/>
      <c r="C4" s="83"/>
      <c r="D4" s="83"/>
      <c r="E4" s="83"/>
      <c r="F4" s="83"/>
      <c r="G4" s="83"/>
      <c r="H4" s="83"/>
      <c r="I4" s="46"/>
    </row>
    <row r="5" spans="1:9" x14ac:dyDescent="0.4">
      <c r="A5" s="26"/>
      <c r="B5" s="24" t="s">
        <v>13</v>
      </c>
      <c r="C5" s="84" t="str">
        <f>IF(기초자료입력!C9&lt;&gt;"",기초자료입력!C9,"")</f>
        <v>전주고-24244(26.1.1.)</v>
      </c>
      <c r="D5" s="86"/>
      <c r="E5" s="24" t="s">
        <v>292</v>
      </c>
      <c r="F5" s="84" t="str">
        <f>IF(기초자료입력!C8&lt;&gt;"",TEXT(기초자료입력!C8,"yyyy-mm-dd"),"")</f>
        <v>2026-01-01</v>
      </c>
      <c r="G5" s="85"/>
      <c r="H5" s="86"/>
      <c r="I5" s="26"/>
    </row>
    <row r="6" spans="1:9" x14ac:dyDescent="0.4">
      <c r="A6" s="26"/>
      <c r="B6" s="84"/>
      <c r="C6" s="85"/>
      <c r="D6" s="85"/>
      <c r="E6" s="85"/>
      <c r="F6" s="85"/>
      <c r="G6" s="85"/>
      <c r="H6" s="86"/>
      <c r="I6" s="26"/>
    </row>
    <row r="7" spans="1:9" x14ac:dyDescent="0.4">
      <c r="A7" s="26"/>
      <c r="B7" s="24" t="s">
        <v>293</v>
      </c>
      <c r="C7" s="97" t="s">
        <v>495</v>
      </c>
      <c r="D7" s="97"/>
      <c r="E7" s="97"/>
      <c r="F7" s="97"/>
      <c r="G7" s="97"/>
      <c r="H7" s="97"/>
      <c r="I7" s="26"/>
    </row>
    <row r="8" spans="1:9" x14ac:dyDescent="0.4">
      <c r="A8" s="26"/>
      <c r="B8" s="24" t="s">
        <v>298</v>
      </c>
      <c r="C8" s="97"/>
      <c r="D8" s="97"/>
      <c r="E8" s="97"/>
      <c r="F8" s="97"/>
      <c r="G8" s="97"/>
      <c r="H8" s="97"/>
      <c r="I8" s="26"/>
    </row>
    <row r="9" spans="1:9" x14ac:dyDescent="0.4">
      <c r="A9" s="26"/>
      <c r="B9" s="24" t="s">
        <v>294</v>
      </c>
      <c r="C9" s="100" t="str">
        <f>IF(기초자료입력!C22&lt;&gt;"",기초자료입력!C22,IF(기초자료입력!C5&lt;&gt;"",기초자료입력!C5,"20○○")&amp;"학년도 교복 학교주관구매 계약 체결")</f>
        <v>전주고 교복구매건</v>
      </c>
      <c r="D9" s="97"/>
      <c r="E9" s="97"/>
      <c r="F9" s="97"/>
      <c r="G9" s="97"/>
      <c r="H9" s="97"/>
      <c r="I9" s="26"/>
    </row>
    <row r="10" spans="1:9" x14ac:dyDescent="0.4">
      <c r="A10" s="46"/>
      <c r="B10" s="174"/>
      <c r="C10" s="174"/>
      <c r="D10" s="174"/>
      <c r="E10" s="174"/>
      <c r="F10" s="174"/>
      <c r="G10" s="174"/>
      <c r="H10" s="174"/>
      <c r="I10" s="46"/>
    </row>
    <row r="11" spans="1:9" x14ac:dyDescent="0.4">
      <c r="A11" s="46"/>
      <c r="B11" s="36" t="s">
        <v>299</v>
      </c>
      <c r="C11" s="99" t="str">
        <f>IF(기초자료입력!C23&lt;&gt;"",기초자료입력!C23,"")</f>
        <v>전주고-24244(26.1.1.)</v>
      </c>
      <c r="D11" s="99"/>
      <c r="E11" s="99"/>
      <c r="F11" s="99"/>
      <c r="G11" s="99"/>
      <c r="H11" s="99"/>
      <c r="I11" s="46"/>
    </row>
    <row r="12" spans="1:9" x14ac:dyDescent="0.4">
      <c r="A12" s="46"/>
      <c r="B12" s="138"/>
      <c r="C12" s="138"/>
      <c r="D12" s="138"/>
      <c r="E12" s="138"/>
      <c r="F12" s="138"/>
      <c r="G12" s="138"/>
      <c r="H12" s="138"/>
      <c r="I12" s="46"/>
    </row>
    <row r="13" spans="1:9" x14ac:dyDescent="0.4">
      <c r="A13" s="46"/>
      <c r="B13" s="120" t="str">
        <f>"2. "&amp;IF(기초자료입력!C5&lt;&gt;"",기초자료입력!C5,"20○○")&amp;"학년도 교복 학교주관구매를 위한 계약을 아래와 같이 체결하고자 합니다."</f>
        <v>2. 2026학년도 교복 학교주관구매를 위한 계약을 아래와 같이 체결하고자 합니다.</v>
      </c>
      <c r="C13" s="120"/>
      <c r="D13" s="120"/>
      <c r="E13" s="120"/>
      <c r="F13" s="120"/>
      <c r="G13" s="120"/>
      <c r="H13" s="120"/>
      <c r="I13" s="46"/>
    </row>
    <row r="14" spans="1:9" x14ac:dyDescent="0.4">
      <c r="A14" s="46"/>
      <c r="B14" s="138"/>
      <c r="C14" s="138"/>
      <c r="D14" s="138"/>
      <c r="E14" s="138"/>
      <c r="F14" s="138"/>
      <c r="G14" s="138"/>
      <c r="H14" s="138"/>
      <c r="I14" s="46"/>
    </row>
    <row r="15" spans="1:9" x14ac:dyDescent="0.4">
      <c r="A15" s="46"/>
      <c r="B15" s="36" t="s">
        <v>717</v>
      </c>
      <c r="C15" s="99" t="str">
        <f>IF(기초자료입력!C12&lt;&gt;"",IF(기초자료입력!C5&lt;&gt;"",기초자료입력!C5&amp;"학년도 ","")&amp;기초자료입력!C12,"")</f>
        <v>2026학년도 전주고 교복구매건</v>
      </c>
      <c r="D15" s="99"/>
      <c r="E15" s="99"/>
      <c r="F15" s="99"/>
      <c r="G15" s="99"/>
      <c r="H15" s="99"/>
      <c r="I15" s="46"/>
    </row>
    <row r="16" spans="1:9" x14ac:dyDescent="0.4">
      <c r="A16" s="46"/>
      <c r="B16" s="36" t="s">
        <v>718</v>
      </c>
      <c r="C16" s="186"/>
      <c r="D16" s="99"/>
      <c r="E16" s="99" t="s">
        <v>719</v>
      </c>
      <c r="F16" s="99"/>
      <c r="G16" s="99"/>
      <c r="H16" s="99"/>
      <c r="I16" s="46"/>
    </row>
    <row r="17" spans="1:9" x14ac:dyDescent="0.4">
      <c r="A17" s="46"/>
      <c r="B17" s="36" t="s">
        <v>720</v>
      </c>
      <c r="C17" s="99" t="str">
        <f>IF(AND(C16&lt;&gt;"",기초자료입력!C16&lt;&gt;""),"금"&amp;TEXT(C16*기초자료입력!C16,"#,##0")&amp;"원["&amp;TEXT(C16,"#,##0")&amp;"원(단가)×"&amp;기초자료입력!C16&amp;"벌(예정수량)]","")</f>
        <v/>
      </c>
      <c r="D17" s="99"/>
      <c r="E17" s="99"/>
      <c r="F17" s="99"/>
      <c r="G17" s="99"/>
      <c r="H17" s="99"/>
      <c r="I17" s="46"/>
    </row>
    <row r="18" spans="1:9" x14ac:dyDescent="0.4">
      <c r="A18" s="46"/>
      <c r="B18" s="99" t="s">
        <v>721</v>
      </c>
      <c r="C18" s="99"/>
      <c r="D18" s="99"/>
      <c r="E18" s="99"/>
      <c r="F18" s="99"/>
      <c r="G18" s="99"/>
      <c r="H18" s="99"/>
      <c r="I18" s="46"/>
    </row>
    <row r="19" spans="1:9" x14ac:dyDescent="0.4">
      <c r="A19" s="46"/>
      <c r="B19" s="138"/>
      <c r="C19" s="138"/>
      <c r="D19" s="138"/>
      <c r="E19" s="138"/>
      <c r="F19" s="138"/>
      <c r="G19" s="138"/>
      <c r="H19" s="138"/>
      <c r="I19" s="46"/>
    </row>
    <row r="20" spans="1:9" x14ac:dyDescent="0.4">
      <c r="A20" s="46"/>
      <c r="B20" s="98" t="s">
        <v>722</v>
      </c>
      <c r="C20" s="99"/>
      <c r="D20" s="99"/>
      <c r="E20" s="99"/>
      <c r="F20" s="99"/>
      <c r="G20" s="99"/>
      <c r="H20" s="99"/>
      <c r="I20" s="46"/>
    </row>
    <row r="21" spans="1:9" x14ac:dyDescent="0.4">
      <c r="A21" s="46"/>
      <c r="B21" s="24" t="s">
        <v>52</v>
      </c>
      <c r="C21" s="24" t="s">
        <v>723</v>
      </c>
      <c r="D21" s="24" t="s">
        <v>377</v>
      </c>
      <c r="E21" s="24" t="s">
        <v>427</v>
      </c>
      <c r="F21" s="138"/>
      <c r="G21" s="138"/>
      <c r="H21" s="138"/>
      <c r="I21" s="46"/>
    </row>
    <row r="22" spans="1:9" x14ac:dyDescent="0.4">
      <c r="A22" s="46"/>
      <c r="B22" s="31" t="str">
        <f>IFERROR(INDEX(기초자료입력!$B$44:$B$53,I3),"")</f>
        <v>스마트</v>
      </c>
      <c r="C22" s="31"/>
      <c r="D22" s="31" t="str">
        <f>IFERROR(IF(INDEX(기초자료입력!$S$44:$S$53,I3)="","",INDEX(기초자료입력!$S$44:$S$53,I3)),"")</f>
        <v>상상로</v>
      </c>
      <c r="E22" s="31" t="str">
        <f>IFERROR(IF(INDEX(기초자료입력!$X$44:$X$53,I3)="","",INDEX(기초자료입력!$X$44:$X$53,I3)),"")</f>
        <v/>
      </c>
      <c r="F22" s="99"/>
      <c r="G22" s="99"/>
      <c r="H22" s="99"/>
      <c r="I22" s="46"/>
    </row>
    <row r="23" spans="1:9" x14ac:dyDescent="0.4">
      <c r="A23" s="46"/>
      <c r="B23" s="138"/>
      <c r="C23" s="138"/>
      <c r="D23" s="138"/>
      <c r="E23" s="138"/>
      <c r="F23" s="138"/>
      <c r="G23" s="138"/>
      <c r="H23" s="138"/>
      <c r="I23" s="46"/>
    </row>
    <row r="24" spans="1:9" x14ac:dyDescent="0.4">
      <c r="A24" s="46"/>
      <c r="B24" s="156" t="s">
        <v>724</v>
      </c>
      <c r="C24" s="120"/>
      <c r="D24" s="120"/>
      <c r="E24" s="120"/>
      <c r="F24" s="120"/>
      <c r="G24" s="120"/>
      <c r="H24" s="120"/>
      <c r="I24" s="46"/>
    </row>
    <row r="25" spans="1:9" x14ac:dyDescent="0.4">
      <c r="A25" s="46"/>
      <c r="B25" s="99" t="str">
        <f>"5. 납품기한："&amp;IF(기초자료입력!C17&lt;&gt;"",TEXT(기초자료입력!C17,"yyyy.mm.dd."),"")</f>
        <v>5. 납품기한：2027.01.01.</v>
      </c>
      <c r="C25" s="99"/>
      <c r="D25" s="99"/>
      <c r="E25" s="99"/>
      <c r="F25" s="99"/>
      <c r="G25" s="99"/>
      <c r="H25" s="99"/>
      <c r="I25" s="46"/>
    </row>
    <row r="26" spans="1:9" x14ac:dyDescent="0.4">
      <c r="A26" s="46"/>
      <c r="B26" s="98" t="s">
        <v>725</v>
      </c>
      <c r="C26" s="99"/>
      <c r="D26" s="99"/>
      <c r="E26" s="99"/>
      <c r="F26" s="99"/>
      <c r="G26" s="99"/>
      <c r="H26" s="99"/>
      <c r="I26" s="46"/>
    </row>
    <row r="27" spans="1:9" x14ac:dyDescent="0.4">
      <c r="A27" s="46"/>
      <c r="B27" s="37"/>
      <c r="C27" s="37"/>
      <c r="D27" s="37"/>
      <c r="E27" s="37"/>
      <c r="F27" s="37"/>
      <c r="G27" s="37"/>
      <c r="H27" s="37"/>
      <c r="I27" s="46"/>
    </row>
    <row r="28" spans="1:9" x14ac:dyDescent="0.4">
      <c r="A28" s="46"/>
      <c r="B28" s="99" t="s">
        <v>726</v>
      </c>
      <c r="C28" s="99"/>
      <c r="D28" s="99"/>
      <c r="E28" s="99"/>
      <c r="F28" s="99"/>
      <c r="G28" s="99"/>
      <c r="H28" s="99"/>
      <c r="I28" s="46"/>
    </row>
    <row r="29" spans="1:9" x14ac:dyDescent="0.4">
      <c r="A29" s="46"/>
      <c r="B29" s="99" t="s">
        <v>727</v>
      </c>
      <c r="C29" s="99"/>
      <c r="D29" s="99"/>
      <c r="E29" s="99"/>
      <c r="F29" s="99"/>
      <c r="G29" s="99"/>
      <c r="H29" s="99"/>
      <c r="I29" s="46"/>
    </row>
    <row r="30" spans="1:9" x14ac:dyDescent="0.4">
      <c r="A30" s="46"/>
      <c r="B30" s="99" t="s">
        <v>728</v>
      </c>
      <c r="C30" s="99"/>
      <c r="D30" s="99"/>
      <c r="E30" s="99"/>
      <c r="F30" s="99"/>
      <c r="G30" s="99"/>
      <c r="H30" s="99"/>
      <c r="I30" s="46"/>
    </row>
    <row r="31" spans="1:9" x14ac:dyDescent="0.4">
      <c r="A31" s="46"/>
      <c r="B31" s="99" t="s">
        <v>729</v>
      </c>
      <c r="C31" s="99"/>
      <c r="D31" s="99"/>
      <c r="E31" s="99"/>
      <c r="F31" s="99"/>
      <c r="G31" s="99"/>
      <c r="H31" s="99"/>
      <c r="I31" s="46"/>
    </row>
    <row r="32" spans="1:9" x14ac:dyDescent="0.4">
      <c r="A32" s="46"/>
      <c r="B32" s="99" t="s">
        <v>730</v>
      </c>
      <c r="C32" s="99"/>
      <c r="D32" s="99"/>
      <c r="E32" s="99"/>
      <c r="F32" s="99"/>
      <c r="G32" s="99"/>
      <c r="H32" s="99"/>
      <c r="I32" s="46"/>
    </row>
    <row r="33" spans="1:9" x14ac:dyDescent="0.4">
      <c r="A33" s="46"/>
      <c r="B33" s="37"/>
      <c r="C33" s="37"/>
      <c r="D33" s="37"/>
      <c r="E33" s="37"/>
      <c r="F33" s="37"/>
      <c r="G33" s="37"/>
      <c r="H33" s="37"/>
      <c r="I33" s="46"/>
    </row>
    <row r="34" spans="1:9" ht="28.05" customHeight="1" x14ac:dyDescent="0.4">
      <c r="A34" s="26"/>
      <c r="B34" s="33"/>
      <c r="C34" s="33"/>
      <c r="D34" s="33"/>
      <c r="E34" s="33"/>
      <c r="F34" s="42" t="str">
        <f>"담당"&amp;CHAR(10)&amp;IF(기초자료입력!$C$10&lt;&gt;"",기초자료입력!$C$10,"")</f>
        <v>담당
윤호</v>
      </c>
      <c r="G34" s="42" t="s">
        <v>305</v>
      </c>
      <c r="H34" s="42" t="str">
        <f>"교장"&amp;CHAR(10)&amp;IF(기초자료입력!$F$10&lt;&gt;"",기초자료입력!$F$10,"")</f>
        <v>교장
김호</v>
      </c>
      <c r="I34" s="26"/>
    </row>
    <row r="35" spans="1:9" x14ac:dyDescent="0.4">
      <c r="A35" s="26"/>
      <c r="B35" s="34" t="s">
        <v>306</v>
      </c>
      <c r="C35" s="138" t="str">
        <f>IF(기초자료입력!C9&lt;&gt;"",기초자료입력!C9&amp;IF(기초자료입력!C8&lt;&gt;"","("&amp;TEXT(기초자료입력!C8,"yyyy.m.d.")&amp;")",""),"")</f>
        <v>전주고-24244(26.1.1.)(2026.1.1.)</v>
      </c>
      <c r="D35" s="138"/>
      <c r="E35" s="138"/>
      <c r="F35" s="24" t="s">
        <v>307</v>
      </c>
      <c r="G35" s="97"/>
      <c r="H35" s="97"/>
      <c r="I35" s="26"/>
    </row>
    <row r="36" spans="1:9" ht="25.95" customHeight="1" x14ac:dyDescent="0.4">
      <c r="A36" s="26"/>
      <c r="B36" s="34" t="s">
        <v>308</v>
      </c>
      <c r="C36" s="33"/>
      <c r="D36" s="34" t="s">
        <v>309</v>
      </c>
      <c r="E36" s="94" t="str">
        <f>IFERROR(INDEX(학교정보!$F$2:$F$791,MATCH(기초자료입력!$C$4,학교정보!$E$2:$E$791,0)),"")</f>
        <v>전주시 완산구 권삼득로 2</v>
      </c>
      <c r="F36" s="95"/>
      <c r="G36" s="95"/>
      <c r="H36" s="96"/>
      <c r="I36" s="26"/>
    </row>
    <row r="37" spans="1:9" x14ac:dyDescent="0.4">
      <c r="A37" s="26"/>
      <c r="B37" s="34" t="s">
        <v>310</v>
      </c>
      <c r="C37" s="33" t="str">
        <f>IFERROR(INDEX(학교정보!$G$2:$G$791,MATCH(기초자료입력!$C$4,학교정보!$E$2:$E$791,0)),"")</f>
        <v>285-0212</v>
      </c>
      <c r="D37" s="34" t="s">
        <v>311</v>
      </c>
      <c r="E37" s="33"/>
      <c r="F37" s="24" t="s">
        <v>312</v>
      </c>
      <c r="G37" s="97"/>
      <c r="H37" s="97"/>
      <c r="I37" s="26"/>
    </row>
  </sheetData>
  <mergeCells count="34">
    <mergeCell ref="B28:H28"/>
    <mergeCell ref="C15:H15"/>
    <mergeCell ref="C16:D16"/>
    <mergeCell ref="E16:H16"/>
    <mergeCell ref="C17:H17"/>
    <mergeCell ref="E36:H36"/>
    <mergeCell ref="G37:H37"/>
    <mergeCell ref="B29:H29"/>
    <mergeCell ref="B30:H30"/>
    <mergeCell ref="B31:H31"/>
    <mergeCell ref="B32:H32"/>
    <mergeCell ref="C35:E35"/>
    <mergeCell ref="G35:H35"/>
    <mergeCell ref="F22:H22"/>
    <mergeCell ref="B24:H24"/>
    <mergeCell ref="B14:H14"/>
    <mergeCell ref="B19:H19"/>
    <mergeCell ref="B23:H23"/>
    <mergeCell ref="B25:H25"/>
    <mergeCell ref="B26:H26"/>
    <mergeCell ref="B13:H13"/>
    <mergeCell ref="B3:H4"/>
    <mergeCell ref="C7:H7"/>
    <mergeCell ref="C8:H8"/>
    <mergeCell ref="C9:H9"/>
    <mergeCell ref="C11:H11"/>
    <mergeCell ref="C5:D5"/>
    <mergeCell ref="F5:H5"/>
    <mergeCell ref="B6:H6"/>
    <mergeCell ref="B10:H10"/>
    <mergeCell ref="B12:H12"/>
    <mergeCell ref="B18:H18"/>
    <mergeCell ref="B20:H20"/>
    <mergeCell ref="F21:H2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B6FF3-105D-43A2-9758-672065D3E8E8}">
  <sheetPr codeName="Sheet53"/>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168" t="str">
        <f>IF(기초자료입력!C4&lt;&gt;"",기초자료입력!C4,"○ ○ 학 교")</f>
        <v>전주고등학교</v>
      </c>
      <c r="H2" s="83"/>
    </row>
    <row r="3" spans="1:8" x14ac:dyDescent="0.4">
      <c r="A3" s="46"/>
      <c r="B3" s="88" t="s">
        <v>731</v>
      </c>
      <c r="C3" s="83"/>
      <c r="D3" s="83"/>
      <c r="E3" s="83"/>
      <c r="F3" s="83"/>
      <c r="G3" s="83"/>
      <c r="H3" s="83"/>
    </row>
    <row r="4" spans="1:8" x14ac:dyDescent="0.4">
      <c r="A4" s="46"/>
      <c r="B4" s="83"/>
      <c r="C4" s="83"/>
      <c r="D4" s="83"/>
      <c r="E4" s="83"/>
      <c r="F4" s="83"/>
      <c r="G4" s="83"/>
      <c r="H4" s="83"/>
    </row>
    <row r="5" spans="1:8" x14ac:dyDescent="0.4">
      <c r="A5" s="26"/>
      <c r="B5" s="24" t="s">
        <v>13</v>
      </c>
      <c r="C5" s="84" t="str">
        <f>IF(기초자료입력!C9&lt;&gt;"",기초자료입력!C9,"")</f>
        <v>전주고-24244(26.1.1.)</v>
      </c>
      <c r="D5" s="86"/>
      <c r="E5" s="24" t="s">
        <v>292</v>
      </c>
      <c r="F5" s="84" t="str">
        <f>IF(기초자료입력!C8&lt;&gt;"",TEXT(기초자료입력!C8,"yyyy-mm-dd"),"")</f>
        <v>2026-01-01</v>
      </c>
      <c r="G5" s="85"/>
      <c r="H5" s="86"/>
    </row>
    <row r="6" spans="1:8" x14ac:dyDescent="0.4">
      <c r="A6" s="26"/>
      <c r="B6" s="84"/>
      <c r="C6" s="85"/>
      <c r="D6" s="85"/>
      <c r="E6" s="85"/>
      <c r="F6" s="85"/>
      <c r="G6" s="85"/>
      <c r="H6" s="86"/>
    </row>
    <row r="7" spans="1:8" x14ac:dyDescent="0.4">
      <c r="A7" s="26"/>
      <c r="B7" s="24" t="s">
        <v>293</v>
      </c>
      <c r="C7" s="97" t="s">
        <v>732</v>
      </c>
      <c r="D7" s="97"/>
      <c r="E7" s="97"/>
      <c r="F7" s="97"/>
      <c r="G7" s="97"/>
      <c r="H7" s="97"/>
    </row>
    <row r="8" spans="1:8" x14ac:dyDescent="0.4">
      <c r="A8" s="26"/>
      <c r="B8" s="24" t="s">
        <v>298</v>
      </c>
      <c r="C8" s="97"/>
      <c r="D8" s="97"/>
      <c r="E8" s="97"/>
      <c r="F8" s="97"/>
      <c r="G8" s="97"/>
      <c r="H8" s="97"/>
    </row>
    <row r="9" spans="1:8" x14ac:dyDescent="0.4">
      <c r="A9" s="26"/>
      <c r="B9" s="24" t="s">
        <v>294</v>
      </c>
      <c r="C9" s="100" t="str">
        <f>IF(기초자료입력!C22&lt;&gt;"",기초자료입력!C22,"신입생 교복구매 사전 안내 가정통신문 발송")</f>
        <v>전주고 교복구매건</v>
      </c>
      <c r="D9" s="97"/>
      <c r="E9" s="97"/>
      <c r="F9" s="97"/>
      <c r="G9" s="97"/>
      <c r="H9" s="97"/>
    </row>
    <row r="10" spans="1:8" x14ac:dyDescent="0.4">
      <c r="A10" s="46"/>
      <c r="B10" s="174"/>
      <c r="C10" s="174"/>
      <c r="D10" s="174"/>
      <c r="E10" s="174"/>
      <c r="F10" s="174"/>
      <c r="G10" s="174"/>
      <c r="H10" s="174"/>
    </row>
    <row r="11" spans="1:8" x14ac:dyDescent="0.4">
      <c r="A11" s="46"/>
      <c r="B11" s="98" t="s">
        <v>733</v>
      </c>
      <c r="C11" s="99"/>
      <c r="D11" s="99"/>
      <c r="E11" s="99"/>
      <c r="F11" s="99"/>
      <c r="G11" s="99"/>
      <c r="H11" s="99"/>
    </row>
    <row r="12" spans="1:8" x14ac:dyDescent="0.4">
      <c r="A12" s="46"/>
      <c r="B12" s="138"/>
      <c r="C12" s="138"/>
      <c r="D12" s="138"/>
      <c r="E12" s="138"/>
      <c r="F12" s="138"/>
      <c r="G12" s="138"/>
      <c r="H12" s="138"/>
    </row>
    <row r="13" spans="1:8" ht="30" customHeight="1" x14ac:dyDescent="0.4">
      <c r="A13" s="46"/>
      <c r="B13" s="120" t="s">
        <v>734</v>
      </c>
      <c r="C13" s="120"/>
      <c r="D13" s="120"/>
      <c r="E13" s="120"/>
      <c r="F13" s="120"/>
      <c r="G13" s="120"/>
      <c r="H13" s="120"/>
    </row>
    <row r="14" spans="1:8" x14ac:dyDescent="0.4">
      <c r="A14" s="46"/>
      <c r="B14" s="138"/>
      <c r="C14" s="138"/>
      <c r="D14" s="138"/>
      <c r="E14" s="138"/>
      <c r="F14" s="138"/>
      <c r="G14" s="138"/>
      <c r="H14" s="138"/>
    </row>
    <row r="15" spans="1:8" x14ac:dyDescent="0.4">
      <c r="A15" s="46"/>
      <c r="B15" s="36" t="s">
        <v>735</v>
      </c>
      <c r="C15" s="99" t="str">
        <f>IF(기초자료입력!C5&lt;&gt;"",기초자료입력!C5,"20○○")&amp;"학년도 예비 중1(예비 고1) 학생 및 학부모"</f>
        <v>2026학년도 예비 중1(예비 고1) 학생 및 학부모</v>
      </c>
      <c r="D15" s="99"/>
      <c r="E15" s="99"/>
      <c r="F15" s="99"/>
      <c r="G15" s="99"/>
      <c r="H15" s="99"/>
    </row>
    <row r="16" spans="1:8" x14ac:dyDescent="0.4">
      <c r="A16" s="46"/>
      <c r="B16" s="36" t="s">
        <v>736</v>
      </c>
      <c r="C16" s="99" t="str">
        <f>IF(기초자료입력!C12&lt;&gt;"",기초자료입력!C12&amp;" 관련 교복 학교주관구매 참여 및 지원 방법, 기타 교복관련 사항","교복 학교주관구매 참여 및 지원 방법, 기타 교복관련 사항")</f>
        <v>전주고 교복구매건 관련 교복 학교주관구매 참여 및 지원 방법, 기타 교복관련 사항</v>
      </c>
      <c r="D16" s="99"/>
      <c r="E16" s="99"/>
      <c r="F16" s="99"/>
      <c r="G16" s="99"/>
      <c r="H16" s="99"/>
    </row>
    <row r="17" spans="1:8" x14ac:dyDescent="0.4">
      <c r="A17" s="46"/>
      <c r="B17" s="138"/>
      <c r="C17" s="138"/>
      <c r="D17" s="138"/>
      <c r="E17" s="138"/>
      <c r="F17" s="138"/>
      <c r="G17" s="138"/>
      <c r="H17" s="138"/>
    </row>
    <row r="18" spans="1:8" x14ac:dyDescent="0.4">
      <c r="A18" s="46"/>
      <c r="B18" s="98" t="s">
        <v>737</v>
      </c>
      <c r="C18" s="99"/>
      <c r="D18" s="99"/>
      <c r="E18" s="99"/>
      <c r="F18" s="99"/>
      <c r="G18" s="99"/>
      <c r="H18" s="99"/>
    </row>
    <row r="19" spans="1:8" x14ac:dyDescent="0.4">
      <c r="A19" s="46"/>
      <c r="B19" s="138"/>
      <c r="C19" s="138"/>
      <c r="D19" s="138"/>
      <c r="E19" s="138"/>
      <c r="F19" s="138"/>
      <c r="G19" s="138"/>
      <c r="H19" s="138"/>
    </row>
    <row r="20" spans="1:8" x14ac:dyDescent="0.4">
      <c r="A20" s="46"/>
      <c r="B20" s="138"/>
      <c r="C20" s="138"/>
      <c r="D20" s="138"/>
      <c r="E20" s="138"/>
      <c r="F20" s="138"/>
      <c r="G20" s="138"/>
      <c r="H20" s="138"/>
    </row>
    <row r="21" spans="1:8" x14ac:dyDescent="0.4">
      <c r="A21" s="26"/>
      <c r="B21" s="33"/>
      <c r="C21" s="33"/>
      <c r="D21" s="33"/>
      <c r="E21" s="33"/>
      <c r="F21" s="35"/>
      <c r="G21" s="35"/>
      <c r="H21" s="35"/>
    </row>
    <row r="22" spans="1:8" ht="28.05" customHeight="1" x14ac:dyDescent="0.4">
      <c r="A22" s="26"/>
      <c r="B22" s="33"/>
      <c r="C22" s="138"/>
      <c r="D22" s="138"/>
      <c r="E22" s="187"/>
      <c r="F22" s="24" t="str">
        <f>"담당"&amp;CHAR(10)&amp;IF(기초자료입력!$C$10&lt;&gt;"",기초자료입력!$C$10,"")</f>
        <v>담당
윤호</v>
      </c>
      <c r="G22" s="188" t="s">
        <v>305</v>
      </c>
      <c r="H22" s="189"/>
    </row>
    <row r="23" spans="1:8" x14ac:dyDescent="0.4">
      <c r="A23" s="26"/>
      <c r="B23" s="34" t="s">
        <v>306</v>
      </c>
      <c r="C23" s="33" t="str">
        <f>IF(기초자료입력!C9&lt;&gt;"",기초자료입력!C9&amp;IF(기초자료입력!C8&lt;&gt;"","("&amp;TEXT(기초자료입력!C8,"yyyy.m.d.")&amp;")",""),"")</f>
        <v>전주고-24244(26.1.1.)(2026.1.1.)</v>
      </c>
      <c r="D23" s="33"/>
      <c r="E23" s="35"/>
      <c r="F23" s="42" t="s">
        <v>307</v>
      </c>
      <c r="G23" s="122"/>
      <c r="H23" s="122"/>
    </row>
    <row r="24" spans="1:8" ht="25.95" customHeight="1" x14ac:dyDescent="0.4">
      <c r="A24" s="26"/>
      <c r="B24" s="34" t="s">
        <v>308</v>
      </c>
      <c r="C24" s="33"/>
      <c r="D24" s="34" t="s">
        <v>309</v>
      </c>
      <c r="E24" s="33" t="str">
        <f>IFERROR(INDEX(학교정보!$F$2:$F$791,MATCH(기초자료입력!$C$4,학교정보!$E$2:$E$791,0)),"")</f>
        <v>전주시 완산구 권삼득로 2</v>
      </c>
      <c r="F24" s="71"/>
      <c r="G24" s="85"/>
      <c r="H24" s="86"/>
    </row>
    <row r="25" spans="1:8" x14ac:dyDescent="0.4">
      <c r="B25" s="14" t="s">
        <v>310</v>
      </c>
      <c r="C25" s="7" t="str">
        <f>IFERROR(INDEX(학교정보!$G$2:$G$791,MATCH(기초자료입력!$C$4,학교정보!$E$2:$E$791,0)),"")</f>
        <v>285-0212</v>
      </c>
      <c r="D25" s="14" t="s">
        <v>311</v>
      </c>
      <c r="E25" s="7"/>
      <c r="F25" s="15" t="s">
        <v>312</v>
      </c>
      <c r="G25" s="101"/>
      <c r="H25" s="101"/>
    </row>
  </sheetData>
  <mergeCells count="24">
    <mergeCell ref="B12:H12"/>
    <mergeCell ref="B14:H14"/>
    <mergeCell ref="B17:H17"/>
    <mergeCell ref="B19:H19"/>
    <mergeCell ref="B20:H20"/>
    <mergeCell ref="G25:H25"/>
    <mergeCell ref="B13:H13"/>
    <mergeCell ref="C15:H15"/>
    <mergeCell ref="C16:H16"/>
    <mergeCell ref="B18:H18"/>
    <mergeCell ref="G23:H23"/>
    <mergeCell ref="C22:E22"/>
    <mergeCell ref="G22:H22"/>
    <mergeCell ref="G24:H24"/>
    <mergeCell ref="B11:H11"/>
    <mergeCell ref="G2:H2"/>
    <mergeCell ref="B3:H4"/>
    <mergeCell ref="C7:H7"/>
    <mergeCell ref="C8:H8"/>
    <mergeCell ref="C9:H9"/>
    <mergeCell ref="C5:D5"/>
    <mergeCell ref="F5:H5"/>
    <mergeCell ref="B6:H6"/>
    <mergeCell ref="B10:H1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7A33-B130-4616-B2D5-8B5C8F4A04B5}">
  <sheetPr codeName="Sheet54"/>
  <dimension ref="A1:H22"/>
  <sheetViews>
    <sheetView workbookViewId="0"/>
  </sheetViews>
  <sheetFormatPr defaultRowHeight="17.399999999999999" x14ac:dyDescent="0.4"/>
  <cols>
    <col min="1" max="1" width="3.19921875" customWidth="1"/>
    <col min="2" max="8" width="10.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125" t="str">
        <f>IF(기초자료입력!C22&lt;&gt;"",기초자료입력!C22,"초 6(예비 중1), 중 3(예비 고1) 교복 구매 사전 안내")</f>
        <v>전주고 교복구매건</v>
      </c>
      <c r="C3" s="126"/>
      <c r="D3" s="126"/>
      <c r="E3" s="126"/>
      <c r="F3" s="126"/>
      <c r="G3" s="126"/>
      <c r="H3" s="126"/>
    </row>
    <row r="4" spans="1:8" x14ac:dyDescent="0.4">
      <c r="A4" s="46"/>
      <c r="B4" s="126"/>
      <c r="C4" s="126"/>
      <c r="D4" s="126"/>
      <c r="E4" s="126"/>
      <c r="F4" s="126"/>
      <c r="G4" s="126"/>
      <c r="H4" s="126"/>
    </row>
    <row r="5" spans="1:8" x14ac:dyDescent="0.4">
      <c r="A5" s="46"/>
      <c r="B5" s="48"/>
      <c r="C5" s="48"/>
      <c r="D5" s="48"/>
      <c r="E5" s="48"/>
      <c r="F5" s="48"/>
      <c r="G5" s="48"/>
      <c r="H5" s="48"/>
    </row>
    <row r="6" spans="1:8" x14ac:dyDescent="0.4">
      <c r="A6" s="46"/>
      <c r="B6" s="112" t="s">
        <v>738</v>
      </c>
      <c r="C6" s="112"/>
      <c r="D6" s="112"/>
      <c r="E6" s="112"/>
      <c r="F6" s="112"/>
      <c r="G6" s="112"/>
      <c r="H6" s="112"/>
    </row>
    <row r="7" spans="1:8" x14ac:dyDescent="0.4">
      <c r="A7" s="46"/>
      <c r="B7" s="48"/>
      <c r="C7" s="48"/>
      <c r="D7" s="48"/>
      <c r="E7" s="48"/>
      <c r="F7" s="48"/>
      <c r="G7" s="48"/>
      <c r="H7" s="48"/>
    </row>
    <row r="8" spans="1:8" ht="30" customHeight="1" x14ac:dyDescent="0.4">
      <c r="A8" s="46"/>
      <c r="B8" s="109" t="str">
        <f>IF(기초자료입력!C5&lt;&gt;"",기초자료입력!C5,"20○○")&amp;"학년도 중학교, 고등학교 신입생 배정을 앞두고 "&amp;IF(기초자료입력!C12&lt;&gt;"",기초자료입력!C12,"교복 구매")&amp;"에 대한 사항을 다음과 같이 안내해 드립니다."</f>
        <v>2026학년도 중학교, 고등학교 신입생 배정을 앞두고 전주고 교복구매건에 대한 사항을 다음과 같이 안내해 드립니다.</v>
      </c>
      <c r="C8" s="109"/>
      <c r="D8" s="109"/>
      <c r="E8" s="109"/>
      <c r="F8" s="109"/>
      <c r="G8" s="109"/>
      <c r="H8" s="109"/>
    </row>
    <row r="9" spans="1:8" x14ac:dyDescent="0.4">
      <c r="A9" s="46"/>
      <c r="B9" s="48"/>
      <c r="C9" s="48"/>
      <c r="D9" s="48"/>
      <c r="E9" s="48"/>
      <c r="F9" s="48"/>
      <c r="G9" s="48"/>
      <c r="H9" s="48"/>
    </row>
    <row r="10" spans="1:8" ht="42" customHeight="1" x14ac:dyDescent="0.4">
      <c r="A10" s="46"/>
      <c r="B10" s="109" t="s">
        <v>739</v>
      </c>
      <c r="C10" s="109"/>
      <c r="D10" s="109"/>
      <c r="E10" s="109"/>
      <c r="F10" s="109"/>
      <c r="G10" s="109"/>
      <c r="H10" s="109"/>
    </row>
    <row r="11" spans="1:8" x14ac:dyDescent="0.4">
      <c r="A11" s="46"/>
      <c r="B11" s="109"/>
      <c r="C11" s="109"/>
      <c r="D11" s="109"/>
      <c r="E11" s="109"/>
      <c r="F11" s="109"/>
      <c r="G11" s="109"/>
      <c r="H11" s="109"/>
    </row>
    <row r="12" spans="1:8" x14ac:dyDescent="0.4">
      <c r="A12" s="46"/>
      <c r="B12" s="48"/>
      <c r="C12" s="48"/>
      <c r="D12" s="48"/>
      <c r="E12" s="48"/>
      <c r="F12" s="48"/>
      <c r="G12" s="48"/>
      <c r="H12" s="48"/>
    </row>
    <row r="13" spans="1:8" ht="42" customHeight="1" x14ac:dyDescent="0.4">
      <c r="A13" s="46"/>
      <c r="B13" s="109" t="s">
        <v>740</v>
      </c>
      <c r="C13" s="109"/>
      <c r="D13" s="109"/>
      <c r="E13" s="109"/>
      <c r="F13" s="109"/>
      <c r="G13" s="109"/>
      <c r="H13" s="109"/>
    </row>
    <row r="14" spans="1:8" x14ac:dyDescent="0.4">
      <c r="A14" s="46"/>
      <c r="B14" s="109"/>
      <c r="C14" s="109"/>
      <c r="D14" s="109"/>
      <c r="E14" s="109"/>
      <c r="F14" s="109"/>
      <c r="G14" s="109"/>
      <c r="H14" s="109"/>
    </row>
    <row r="15" spans="1:8" x14ac:dyDescent="0.4">
      <c r="A15" s="46"/>
      <c r="B15" s="48"/>
      <c r="C15" s="48"/>
      <c r="D15" s="48"/>
      <c r="E15" s="48"/>
      <c r="F15" s="48"/>
      <c r="G15" s="48"/>
      <c r="H15" s="48"/>
    </row>
    <row r="16" spans="1:8" ht="42" customHeight="1" x14ac:dyDescent="0.4">
      <c r="A16" s="46"/>
      <c r="B16" s="109" t="s">
        <v>741</v>
      </c>
      <c r="C16" s="109"/>
      <c r="D16" s="109"/>
      <c r="E16" s="109"/>
      <c r="F16" s="109"/>
      <c r="G16" s="109"/>
      <c r="H16" s="109"/>
    </row>
    <row r="17" spans="1:8" x14ac:dyDescent="0.4">
      <c r="A17" s="46"/>
      <c r="B17" s="109"/>
      <c r="C17" s="109"/>
      <c r="D17" s="109"/>
      <c r="E17" s="109"/>
      <c r="F17" s="109"/>
      <c r="G17" s="109"/>
      <c r="H17" s="109"/>
    </row>
    <row r="18" spans="1:8" x14ac:dyDescent="0.4">
      <c r="A18" s="46"/>
      <c r="B18" s="48"/>
      <c r="C18" s="48"/>
      <c r="D18" s="48"/>
      <c r="E18" s="48"/>
      <c r="F18" s="48"/>
      <c r="G18" s="48"/>
      <c r="H18" s="48"/>
    </row>
    <row r="19" spans="1:8" x14ac:dyDescent="0.4">
      <c r="A19" s="46"/>
      <c r="B19" s="112" t="s">
        <v>742</v>
      </c>
      <c r="C19" s="112"/>
      <c r="D19" s="112"/>
      <c r="E19" s="112"/>
      <c r="F19" s="112"/>
      <c r="G19" s="112"/>
      <c r="H19" s="112"/>
    </row>
    <row r="20" spans="1:8" x14ac:dyDescent="0.4">
      <c r="A20" s="46"/>
      <c r="B20" s="48"/>
      <c r="C20" s="48"/>
      <c r="D20" s="48"/>
      <c r="E20" s="48"/>
      <c r="F20" s="48"/>
      <c r="G20" s="48"/>
      <c r="H20" s="48"/>
    </row>
    <row r="21" spans="1:8" x14ac:dyDescent="0.4">
      <c r="A21" s="46"/>
      <c r="B21" s="126" t="str">
        <f>IF(기초자료입력!C8&lt;&gt;"",TEXT(기초자료입력!C8,"yyyy. m. d."),"년  월  일")</f>
        <v>2026. 1. 1.</v>
      </c>
      <c r="C21" s="126"/>
      <c r="D21" s="126"/>
      <c r="E21" s="126"/>
      <c r="F21" s="126"/>
      <c r="G21" s="126"/>
      <c r="H21" s="126"/>
    </row>
    <row r="22" spans="1:8" x14ac:dyDescent="0.4">
      <c r="A22" s="46"/>
      <c r="B22" s="125" t="str">
        <f>IF(기초자료입력!C4&lt;&gt;"",기초자료입력!C4&amp;"장","○○학교장")</f>
        <v>전주고등학교장</v>
      </c>
      <c r="C22" s="126"/>
      <c r="D22" s="126"/>
      <c r="E22" s="126"/>
      <c r="F22" s="126"/>
      <c r="G22" s="126"/>
      <c r="H22" s="126"/>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68E2E-B4A9-4E31-BDC7-BFAA122B53BF}">
  <sheetPr codeName="Sheet55"/>
  <dimension ref="A1:H26"/>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168" t="str">
        <f>IF(기초자료입력!C4&lt;&gt;"",기초자료입력!C4,"○ ○ 학 교")</f>
        <v>전주고등학교</v>
      </c>
      <c r="H2" s="83"/>
    </row>
    <row r="3" spans="1:8" x14ac:dyDescent="0.4">
      <c r="A3" s="46"/>
      <c r="B3" s="88" t="s">
        <v>743</v>
      </c>
      <c r="C3" s="83"/>
      <c r="D3" s="83"/>
      <c r="E3" s="83"/>
      <c r="F3" s="83"/>
      <c r="G3" s="83"/>
      <c r="H3" s="83"/>
    </row>
    <row r="4" spans="1:8" x14ac:dyDescent="0.4">
      <c r="A4" s="46"/>
      <c r="B4" s="83"/>
      <c r="C4" s="83"/>
      <c r="D4" s="83"/>
      <c r="E4" s="83"/>
      <c r="F4" s="83"/>
      <c r="G4" s="83"/>
      <c r="H4" s="83"/>
    </row>
    <row r="5" spans="1:8" x14ac:dyDescent="0.4">
      <c r="A5" s="26"/>
      <c r="B5" s="24" t="s">
        <v>13</v>
      </c>
      <c r="C5" s="84" t="str">
        <f>IF(기초자료입력!C9&lt;&gt;"",기초자료입력!C9,"")</f>
        <v>전주고-24244(26.1.1.)</v>
      </c>
      <c r="D5" s="86"/>
      <c r="E5" s="24" t="s">
        <v>292</v>
      </c>
      <c r="F5" s="84" t="str">
        <f>IF(기초자료입력!C8&lt;&gt;"",TEXT(기초자료입력!C8,"yyyy-mm-dd"),"")</f>
        <v>2026-01-01</v>
      </c>
      <c r="G5" s="85"/>
      <c r="H5" s="86"/>
    </row>
    <row r="6" spans="1:8" x14ac:dyDescent="0.4">
      <c r="A6" s="26"/>
      <c r="B6" s="84"/>
      <c r="C6" s="85"/>
      <c r="D6" s="85"/>
      <c r="E6" s="85"/>
      <c r="F6" s="85"/>
      <c r="G6" s="85"/>
      <c r="H6" s="86"/>
    </row>
    <row r="7" spans="1:8" x14ac:dyDescent="0.4">
      <c r="A7" s="26"/>
      <c r="B7" s="24" t="s">
        <v>293</v>
      </c>
      <c r="C7" s="97" t="s">
        <v>732</v>
      </c>
      <c r="D7" s="97"/>
      <c r="E7" s="97"/>
      <c r="F7" s="97"/>
      <c r="G7" s="97"/>
      <c r="H7" s="97"/>
    </row>
    <row r="8" spans="1:8" x14ac:dyDescent="0.4">
      <c r="A8" s="26"/>
      <c r="B8" s="24" t="s">
        <v>298</v>
      </c>
      <c r="C8" s="97"/>
      <c r="D8" s="97"/>
      <c r="E8" s="97"/>
      <c r="F8" s="97"/>
      <c r="G8" s="97"/>
      <c r="H8" s="97"/>
    </row>
    <row r="9" spans="1:8" x14ac:dyDescent="0.4">
      <c r="A9" s="26"/>
      <c r="B9" s="24" t="s">
        <v>294</v>
      </c>
      <c r="C9" s="100" t="str">
        <f>IF(기초자료입력!C22&lt;&gt;"",기초자료입력!C22,"신입생 예비소집일 교복구매 수요조사 가정통신문 발송")</f>
        <v>전주고 교복구매건</v>
      </c>
      <c r="D9" s="97"/>
      <c r="E9" s="97"/>
      <c r="F9" s="97"/>
      <c r="G9" s="97"/>
      <c r="H9" s="97"/>
    </row>
    <row r="10" spans="1:8" x14ac:dyDescent="0.4">
      <c r="A10" s="46"/>
      <c r="B10" s="174"/>
      <c r="C10" s="174"/>
      <c r="D10" s="174"/>
      <c r="E10" s="174"/>
      <c r="F10" s="174"/>
      <c r="G10" s="174"/>
      <c r="H10" s="174"/>
    </row>
    <row r="11" spans="1:8" x14ac:dyDescent="0.4">
      <c r="A11" s="46"/>
      <c r="B11" s="98" t="s">
        <v>733</v>
      </c>
      <c r="C11" s="99"/>
      <c r="D11" s="99"/>
      <c r="E11" s="99"/>
      <c r="F11" s="99"/>
      <c r="G11" s="99"/>
      <c r="H11" s="99"/>
    </row>
    <row r="12" spans="1:8" x14ac:dyDescent="0.4">
      <c r="A12" s="46"/>
      <c r="B12" s="37"/>
      <c r="C12" s="37"/>
      <c r="D12" s="37"/>
      <c r="E12" s="37"/>
      <c r="F12" s="37"/>
      <c r="G12" s="37"/>
      <c r="H12" s="37"/>
    </row>
    <row r="13" spans="1:8" ht="30" customHeight="1" x14ac:dyDescent="0.4">
      <c r="A13" s="46"/>
      <c r="B13" s="120" t="s">
        <v>744</v>
      </c>
      <c r="C13" s="120"/>
      <c r="D13" s="120"/>
      <c r="E13" s="120"/>
      <c r="F13" s="120"/>
      <c r="G13" s="120"/>
      <c r="H13" s="120"/>
    </row>
    <row r="14" spans="1:8" x14ac:dyDescent="0.4">
      <c r="A14" s="46"/>
      <c r="B14" s="138"/>
      <c r="C14" s="138"/>
      <c r="D14" s="138"/>
      <c r="E14" s="138"/>
      <c r="F14" s="138"/>
      <c r="G14" s="138"/>
      <c r="H14" s="138"/>
    </row>
    <row r="15" spans="1:8" x14ac:dyDescent="0.4">
      <c r="A15" s="46"/>
      <c r="B15" s="36" t="s">
        <v>735</v>
      </c>
      <c r="C15" s="99" t="str">
        <f>IF(기초자료입력!C5&lt;&gt;"",기초자료입력!C5,"20○○")&amp;"학년도 신입생 및 학부모"</f>
        <v>2026학년도 신입생 및 학부모</v>
      </c>
      <c r="D15" s="99"/>
      <c r="E15" s="99"/>
      <c r="F15" s="99"/>
      <c r="G15" s="99"/>
      <c r="H15" s="99"/>
    </row>
    <row r="16" spans="1:8" x14ac:dyDescent="0.4">
      <c r="A16" s="46"/>
      <c r="B16" s="36" t="s">
        <v>736</v>
      </c>
      <c r="C16" s="99" t="str">
        <f>IF(기초자료입력!C12&lt;&gt;"",기초자료입력!C12&amp;" 관련 교복 학교주관구매 참여 여부 조사","교복 학교주관구매 참여 여부 조사")</f>
        <v>전주고 교복구매건 관련 교복 학교주관구매 참여 여부 조사</v>
      </c>
      <c r="D16" s="99"/>
      <c r="E16" s="99"/>
      <c r="F16" s="99"/>
      <c r="G16" s="99"/>
      <c r="H16" s="99"/>
    </row>
    <row r="17" spans="1:8" x14ac:dyDescent="0.4">
      <c r="A17" s="46"/>
      <c r="B17" s="138"/>
      <c r="C17" s="138"/>
      <c r="D17" s="138"/>
      <c r="E17" s="138"/>
      <c r="F17" s="138"/>
      <c r="G17" s="138"/>
      <c r="H17" s="138"/>
    </row>
    <row r="18" spans="1:8" x14ac:dyDescent="0.4">
      <c r="A18" s="46"/>
      <c r="B18" s="98" t="s">
        <v>745</v>
      </c>
      <c r="C18" s="99"/>
      <c r="D18" s="99"/>
      <c r="E18" s="99"/>
      <c r="F18" s="99"/>
      <c r="G18" s="99"/>
      <c r="H18" s="99"/>
    </row>
    <row r="19" spans="1:8" x14ac:dyDescent="0.4">
      <c r="A19" s="46"/>
      <c r="B19" s="37"/>
      <c r="C19" s="37"/>
      <c r="D19" s="37"/>
      <c r="E19" s="37"/>
      <c r="F19" s="37"/>
      <c r="G19" s="37"/>
      <c r="H19" s="37"/>
    </row>
    <row r="20" spans="1:8" x14ac:dyDescent="0.4">
      <c r="A20" s="46"/>
      <c r="B20" s="37"/>
      <c r="C20" s="37"/>
      <c r="D20" s="37"/>
      <c r="E20" s="37"/>
      <c r="F20" s="37"/>
      <c r="G20" s="37"/>
      <c r="H20" s="37"/>
    </row>
    <row r="21" spans="1:8" x14ac:dyDescent="0.4">
      <c r="A21" s="46"/>
      <c r="B21" s="37"/>
      <c r="C21" s="37"/>
      <c r="D21" s="37"/>
      <c r="E21" s="37"/>
      <c r="F21" s="37"/>
      <c r="G21" s="37"/>
      <c r="H21" s="37"/>
    </row>
    <row r="22" spans="1:8" ht="28.05" customHeight="1" x14ac:dyDescent="0.4">
      <c r="A22" s="26"/>
      <c r="B22" s="33"/>
      <c r="C22" s="33"/>
      <c r="D22" s="33"/>
      <c r="E22" s="33"/>
      <c r="F22" s="42" t="str">
        <f>"담당"&amp;CHAR(10)&amp;IF(기초자료입력!$C$10&lt;&gt;"",기초자료입력!$C$10,"")</f>
        <v>담당
윤호</v>
      </c>
      <c r="G22" s="42" t="s">
        <v>305</v>
      </c>
      <c r="H22" s="42" t="str">
        <f>"교장"&amp;CHAR(10)&amp;IF(기초자료입력!$F$10&lt;&gt;"",기초자료입력!$F$10,"")</f>
        <v>교장
김호</v>
      </c>
    </row>
    <row r="23" spans="1:8" x14ac:dyDescent="0.4">
      <c r="A23" s="26"/>
      <c r="B23" s="34" t="s">
        <v>306</v>
      </c>
      <c r="C23" s="138" t="str">
        <f>IF(기초자료입력!C9&lt;&gt;"",기초자료입력!C9&amp;IF(기초자료입력!C8&lt;&gt;"","("&amp;TEXT(기초자료입력!C8,"yyyy.m.d.")&amp;")",""),"")</f>
        <v>전주고-24244(26.1.1.)(2026.1.1.)</v>
      </c>
      <c r="D23" s="138"/>
      <c r="E23" s="138"/>
      <c r="F23" s="24" t="s">
        <v>307</v>
      </c>
      <c r="G23" s="97"/>
      <c r="H23" s="97"/>
    </row>
    <row r="24" spans="1:8" ht="25.95" customHeight="1" x14ac:dyDescent="0.4">
      <c r="A24" s="26"/>
      <c r="B24" s="34" t="s">
        <v>308</v>
      </c>
      <c r="C24" s="33"/>
      <c r="D24" s="34" t="s">
        <v>309</v>
      </c>
      <c r="E24" s="94" t="str">
        <f>IFERROR(INDEX(학교정보!$F$2:$F$791,MATCH(기초자료입력!$C$4,학교정보!$E$2:$E$791,0)),"")</f>
        <v>전주시 완산구 권삼득로 2</v>
      </c>
      <c r="F24" s="95"/>
      <c r="G24" s="95"/>
      <c r="H24" s="96"/>
    </row>
    <row r="25" spans="1:8" x14ac:dyDescent="0.4">
      <c r="A25" s="26"/>
      <c r="B25" s="34" t="s">
        <v>310</v>
      </c>
      <c r="C25" s="33" t="str">
        <f>IFERROR(INDEX(학교정보!$G$2:$G$791,MATCH(기초자료입력!$C$4,학교정보!$E$2:$E$791,0)),"")</f>
        <v>285-0212</v>
      </c>
      <c r="D25" s="34" t="s">
        <v>311</v>
      </c>
      <c r="E25" s="33"/>
      <c r="F25" s="24" t="s">
        <v>312</v>
      </c>
      <c r="G25" s="97"/>
      <c r="H25" s="97"/>
    </row>
    <row r="26" spans="1:8" x14ac:dyDescent="0.4">
      <c r="A26" s="46"/>
      <c r="B26" s="46"/>
      <c r="C26" s="46"/>
      <c r="D26" s="46"/>
      <c r="E26" s="46"/>
      <c r="F26" s="46"/>
      <c r="G26" s="46"/>
      <c r="H26" s="46"/>
    </row>
  </sheetData>
  <mergeCells count="20">
    <mergeCell ref="E24:H24"/>
    <mergeCell ref="G25:H25"/>
    <mergeCell ref="B13:H13"/>
    <mergeCell ref="C15:H15"/>
    <mergeCell ref="C16:H16"/>
    <mergeCell ref="B18:H18"/>
    <mergeCell ref="C23:E23"/>
    <mergeCell ref="G23:H23"/>
    <mergeCell ref="B14:H14"/>
    <mergeCell ref="B17:H17"/>
    <mergeCell ref="B11:H11"/>
    <mergeCell ref="G2:H2"/>
    <mergeCell ref="B3:H4"/>
    <mergeCell ref="C7:H7"/>
    <mergeCell ref="C8:H8"/>
    <mergeCell ref="C9:H9"/>
    <mergeCell ref="C5:D5"/>
    <mergeCell ref="F5:H5"/>
    <mergeCell ref="B6:H6"/>
    <mergeCell ref="B10:H1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E8528-BF8A-494C-B381-25B455BD93A5}">
  <sheetPr codeName="Sheet56"/>
  <dimension ref="A1:H41"/>
  <sheetViews>
    <sheetView workbookViewId="0"/>
  </sheetViews>
  <sheetFormatPr defaultRowHeight="17.399999999999999" x14ac:dyDescent="0.4"/>
  <cols>
    <col min="1" max="1" width="3.19921875" customWidth="1"/>
    <col min="2" max="2" width="10.69921875" customWidth="1"/>
    <col min="3" max="3" width="12.09765625" customWidth="1"/>
    <col min="4" max="8" width="10.69921875" customWidth="1"/>
  </cols>
  <sheetData>
    <row r="1" spans="1:8" x14ac:dyDescent="0.4">
      <c r="A1" s="61"/>
      <c r="B1" s="46"/>
      <c r="C1" s="46"/>
      <c r="D1" s="46"/>
      <c r="E1" s="46"/>
      <c r="F1" s="46"/>
      <c r="G1" s="46"/>
      <c r="H1" s="46"/>
    </row>
    <row r="2" spans="1:8" x14ac:dyDescent="0.4">
      <c r="A2" s="46"/>
      <c r="B2" s="46"/>
      <c r="C2" s="46"/>
      <c r="D2" s="46"/>
      <c r="E2" s="46"/>
      <c r="F2" s="46"/>
      <c r="G2" s="46"/>
      <c r="H2" s="46"/>
    </row>
    <row r="3" spans="1:8" x14ac:dyDescent="0.4">
      <c r="A3" s="46"/>
      <c r="B3" s="125" t="str">
        <f>IF(기초자료입력!C22&lt;&gt;"",기초자료입력!C22,IF(기초자료입력!C4&lt;&gt;"",기초자료입력!C4,"○○학교")&amp;" 교복 구매 수요조사")</f>
        <v>전주고 교복구매건</v>
      </c>
      <c r="C3" s="126"/>
      <c r="D3" s="126"/>
      <c r="E3" s="126"/>
      <c r="F3" s="126"/>
      <c r="G3" s="126"/>
      <c r="H3" s="126"/>
    </row>
    <row r="4" spans="1:8" x14ac:dyDescent="0.4">
      <c r="A4" s="46"/>
      <c r="B4" s="126"/>
      <c r="C4" s="126"/>
      <c r="D4" s="126"/>
      <c r="E4" s="126"/>
      <c r="F4" s="126"/>
      <c r="G4" s="126"/>
      <c r="H4" s="126"/>
    </row>
    <row r="5" spans="1:8" x14ac:dyDescent="0.4">
      <c r="A5" s="46"/>
      <c r="B5" s="48"/>
      <c r="C5" s="48"/>
      <c r="D5" s="48"/>
      <c r="E5" s="48"/>
      <c r="F5" s="48"/>
      <c r="G5" s="48"/>
      <c r="H5" s="48"/>
    </row>
    <row r="6" spans="1:8" x14ac:dyDescent="0.4">
      <c r="A6" s="46"/>
      <c r="B6" s="112" t="str">
        <f>"안녕하십니까? "&amp;IF(기초자료입력!C4&lt;&gt;"",기초자료입력!C4,"○○학교")&amp;" 입학을 진심으로 축하드립니다."</f>
        <v>안녕하십니까? 전주고등학교 입학을 진심으로 축하드립니다.</v>
      </c>
      <c r="C6" s="112"/>
      <c r="D6" s="112"/>
      <c r="E6" s="112"/>
      <c r="F6" s="112"/>
      <c r="G6" s="112"/>
      <c r="H6" s="112"/>
    </row>
    <row r="7" spans="1:8" x14ac:dyDescent="0.4">
      <c r="A7" s="46"/>
      <c r="B7" s="48"/>
      <c r="C7" s="48"/>
      <c r="D7" s="48"/>
      <c r="E7" s="48"/>
      <c r="F7" s="48"/>
      <c r="G7" s="48"/>
      <c r="H7" s="48"/>
    </row>
    <row r="8" spans="1:8" ht="30" customHeight="1" x14ac:dyDescent="0.4">
      <c r="A8" s="46"/>
      <c r="B8" s="109" t="s">
        <v>764</v>
      </c>
      <c r="C8" s="109"/>
      <c r="D8" s="109"/>
      <c r="E8" s="109"/>
      <c r="F8" s="109"/>
      <c r="G8" s="109"/>
      <c r="H8" s="109"/>
    </row>
    <row r="9" spans="1:8" x14ac:dyDescent="0.4">
      <c r="A9" s="46"/>
      <c r="B9" s="109"/>
      <c r="C9" s="109"/>
      <c r="D9" s="109"/>
      <c r="E9" s="109"/>
      <c r="F9" s="109"/>
      <c r="G9" s="109"/>
      <c r="H9" s="109"/>
    </row>
    <row r="10" spans="1:8" x14ac:dyDescent="0.4">
      <c r="A10" s="46"/>
      <c r="B10" s="48"/>
      <c r="C10" s="48"/>
      <c r="D10" s="48"/>
      <c r="E10" s="48"/>
      <c r="F10" s="48"/>
      <c r="G10" s="48"/>
      <c r="H10" s="48"/>
    </row>
    <row r="11" spans="1:8" ht="30" customHeight="1" x14ac:dyDescent="0.4">
      <c r="A11" s="46"/>
      <c r="B11" s="109" t="s">
        <v>765</v>
      </c>
      <c r="C11" s="109"/>
      <c r="D11" s="109"/>
      <c r="E11" s="109"/>
      <c r="F11" s="109"/>
      <c r="G11" s="109"/>
      <c r="H11" s="109"/>
    </row>
    <row r="12" spans="1:8" x14ac:dyDescent="0.4">
      <c r="A12" s="46"/>
      <c r="B12" s="109"/>
      <c r="C12" s="109"/>
      <c r="D12" s="109"/>
      <c r="E12" s="109"/>
      <c r="F12" s="109"/>
      <c r="G12" s="109"/>
      <c r="H12" s="109"/>
    </row>
    <row r="13" spans="1:8" x14ac:dyDescent="0.4">
      <c r="A13" s="46"/>
      <c r="B13" s="48"/>
      <c r="C13" s="48"/>
      <c r="D13" s="48"/>
      <c r="E13" s="48"/>
      <c r="F13" s="48"/>
      <c r="G13" s="48"/>
      <c r="H13" s="48"/>
    </row>
    <row r="14" spans="1:8" ht="30" customHeight="1" x14ac:dyDescent="0.4">
      <c r="A14" s="46"/>
      <c r="B14" s="109" t="str">
        <f>"※ 참고: "&amp;IF(기초자료입력!C5&lt;&gt;"",기초자료입력!C5,"20○○")&amp;"학년도 신입생 교복 「학교주관구매」 가격 상한선"&amp;CHAR(10)&amp;"동복(4pcs 기준) 000,000원, 하복(2pcs 기준) 00,000원"</f>
        <v>※ 참고: 2026학년도 신입생 교복 「학교주관구매」 가격 상한선
동복(4pcs 기준) 000,000원, 하복(2pcs 기준) 00,000원</v>
      </c>
      <c r="C14" s="109"/>
      <c r="D14" s="109"/>
      <c r="E14" s="109"/>
      <c r="F14" s="109"/>
      <c r="G14" s="109"/>
      <c r="H14" s="109"/>
    </row>
    <row r="15" spans="1:8" x14ac:dyDescent="0.4">
      <c r="A15" s="46"/>
      <c r="B15" s="109"/>
      <c r="C15" s="109"/>
      <c r="D15" s="109"/>
      <c r="E15" s="109"/>
      <c r="F15" s="109"/>
      <c r="G15" s="109"/>
      <c r="H15" s="109"/>
    </row>
    <row r="16" spans="1:8" x14ac:dyDescent="0.4">
      <c r="A16" s="46"/>
      <c r="B16" s="48"/>
      <c r="C16" s="48"/>
      <c r="D16" s="48"/>
      <c r="E16" s="48"/>
      <c r="F16" s="48"/>
      <c r="G16" s="48"/>
      <c r="H16" s="48"/>
    </row>
    <row r="17" spans="1:8" ht="30" customHeight="1" x14ac:dyDescent="0.4">
      <c r="A17" s="46"/>
      <c r="B17" s="109"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2027.01.01.까지 학교로 반드시 제출하여 주시기 바랍니다.</v>
      </c>
      <c r="C17" s="109"/>
      <c r="D17" s="109"/>
      <c r="E17" s="109"/>
      <c r="F17" s="109"/>
      <c r="G17" s="109"/>
      <c r="H17" s="109"/>
    </row>
    <row r="18" spans="1:8" x14ac:dyDescent="0.4">
      <c r="A18" s="46"/>
      <c r="B18" s="109"/>
      <c r="C18" s="109"/>
      <c r="D18" s="109"/>
      <c r="E18" s="109"/>
      <c r="F18" s="109"/>
      <c r="G18" s="109"/>
      <c r="H18" s="109"/>
    </row>
    <row r="19" spans="1:8" x14ac:dyDescent="0.4">
      <c r="A19" s="46"/>
      <c r="B19" s="48"/>
      <c r="C19" s="48"/>
      <c r="D19" s="48"/>
      <c r="E19" s="48"/>
      <c r="F19" s="48"/>
      <c r="G19" s="48"/>
      <c r="H19" s="48"/>
    </row>
    <row r="20" spans="1:8" ht="40.049999999999997" customHeight="1" x14ac:dyDescent="0.4">
      <c r="A20" s="46"/>
      <c r="B20" s="109" t="s">
        <v>766</v>
      </c>
      <c r="C20" s="109"/>
      <c r="D20" s="109"/>
      <c r="E20" s="109"/>
      <c r="F20" s="109"/>
      <c r="G20" s="109"/>
      <c r="H20" s="109"/>
    </row>
    <row r="21" spans="1:8" x14ac:dyDescent="0.4">
      <c r="A21" s="46"/>
      <c r="B21" s="109"/>
      <c r="C21" s="109"/>
      <c r="D21" s="109"/>
      <c r="E21" s="109"/>
      <c r="F21" s="109"/>
      <c r="G21" s="109"/>
      <c r="H21" s="109"/>
    </row>
    <row r="22" spans="1:8" x14ac:dyDescent="0.4">
      <c r="A22" s="46"/>
      <c r="B22" s="48"/>
      <c r="C22" s="48"/>
      <c r="D22" s="48"/>
      <c r="E22" s="48"/>
      <c r="F22" s="48"/>
      <c r="G22" s="48"/>
      <c r="H22" s="48"/>
    </row>
    <row r="23" spans="1:8" x14ac:dyDescent="0.4">
      <c r="A23" s="46"/>
      <c r="B23" s="112" t="s">
        <v>742</v>
      </c>
      <c r="C23" s="112"/>
      <c r="D23" s="112"/>
      <c r="E23" s="112"/>
      <c r="F23" s="112"/>
      <c r="G23" s="112"/>
      <c r="H23" s="112"/>
    </row>
    <row r="24" spans="1:8" x14ac:dyDescent="0.4">
      <c r="A24" s="46"/>
      <c r="B24" s="190" t="s">
        <v>767</v>
      </c>
      <c r="C24" s="112"/>
      <c r="D24" s="112"/>
      <c r="E24" s="112"/>
      <c r="F24" s="112"/>
      <c r="G24" s="112"/>
      <c r="H24" s="112"/>
    </row>
    <row r="25" spans="1:8" x14ac:dyDescent="0.4">
      <c r="A25" s="46"/>
      <c r="B25" s="48"/>
      <c r="C25" s="48"/>
      <c r="D25" s="48"/>
      <c r="E25" s="48"/>
      <c r="F25" s="48"/>
      <c r="G25" s="48"/>
      <c r="H25" s="48"/>
    </row>
    <row r="26" spans="1:8" x14ac:dyDescent="0.4">
      <c r="A26" s="46"/>
      <c r="B26" s="126" t="str">
        <f>IF(기초자료입력!C8&lt;&gt;"",TEXT(기초자료입력!C8,"yyyy. m. d."),"년  월  일")</f>
        <v>2026. 1. 1.</v>
      </c>
      <c r="C26" s="126"/>
      <c r="D26" s="126"/>
      <c r="E26" s="126"/>
      <c r="F26" s="126"/>
      <c r="G26" s="126"/>
      <c r="H26" s="126"/>
    </row>
    <row r="27" spans="1:8" x14ac:dyDescent="0.4">
      <c r="A27" s="46"/>
      <c r="B27" s="125" t="str">
        <f>IF(기초자료입력!C4&lt;&gt;"",기초자료입력!C4&amp;"장","○○○ 학교장")</f>
        <v>전주고등학교장</v>
      </c>
      <c r="C27" s="126"/>
      <c r="D27" s="126"/>
      <c r="E27" s="126"/>
      <c r="F27" s="126"/>
      <c r="G27" s="126"/>
      <c r="H27" s="126"/>
    </row>
    <row r="28" spans="1:8" x14ac:dyDescent="0.4">
      <c r="A28" s="46"/>
      <c r="B28" s="48"/>
      <c r="C28" s="48"/>
      <c r="D28" s="48"/>
      <c r="E28" s="48"/>
      <c r="F28" s="48"/>
      <c r="G28" s="48"/>
      <c r="H28" s="48"/>
    </row>
    <row r="29" spans="1:8" x14ac:dyDescent="0.4">
      <c r="A29" s="46"/>
      <c r="B29" s="126" t="s">
        <v>768</v>
      </c>
      <c r="C29" s="126"/>
      <c r="D29" s="126"/>
      <c r="E29" s="126"/>
      <c r="F29" s="126"/>
      <c r="G29" s="126"/>
      <c r="H29" s="126"/>
    </row>
    <row r="30" spans="1:8" x14ac:dyDescent="0.4">
      <c r="A30" s="46"/>
      <c r="B30" s="48"/>
      <c r="C30" s="48"/>
      <c r="D30" s="48"/>
      <c r="E30" s="48"/>
      <c r="F30" s="48"/>
      <c r="G30" s="48"/>
      <c r="H30" s="48"/>
    </row>
    <row r="31" spans="1:8" x14ac:dyDescent="0.4">
      <c r="A31" s="46"/>
      <c r="B31" s="125" t="s">
        <v>769</v>
      </c>
      <c r="C31" s="126"/>
      <c r="D31" s="126"/>
      <c r="E31" s="126"/>
      <c r="F31" s="126"/>
      <c r="G31" s="126"/>
      <c r="H31" s="126"/>
    </row>
    <row r="32" spans="1:8" x14ac:dyDescent="0.4">
      <c r="A32" s="46"/>
      <c r="B32" s="112" t="s">
        <v>770</v>
      </c>
      <c r="C32" s="112"/>
      <c r="D32" s="112"/>
      <c r="E32" s="112"/>
      <c r="F32" s="112"/>
      <c r="G32" s="112"/>
      <c r="H32" s="112"/>
    </row>
    <row r="33" spans="1:8" x14ac:dyDescent="0.4">
      <c r="A33" s="46"/>
      <c r="B33" s="48"/>
      <c r="C33" s="48"/>
      <c r="D33" s="48"/>
      <c r="E33" s="48"/>
      <c r="F33" s="48"/>
      <c r="G33" s="48"/>
      <c r="H33" s="48"/>
    </row>
    <row r="34" spans="1:8" ht="31.95" customHeight="1" x14ac:dyDescent="0.4">
      <c r="A34" s="46"/>
      <c r="B34" s="191" t="s">
        <v>771</v>
      </c>
      <c r="C34" s="191"/>
      <c r="D34" s="191" t="s">
        <v>772</v>
      </c>
      <c r="E34" s="191"/>
      <c r="F34" s="191"/>
      <c r="G34" s="191"/>
      <c r="H34" s="30"/>
    </row>
    <row r="35" spans="1:8" ht="31.95" customHeight="1" x14ac:dyDescent="0.4">
      <c r="A35" s="46"/>
      <c r="B35" s="192"/>
      <c r="C35" s="192"/>
      <c r="D35" s="192" t="s">
        <v>773</v>
      </c>
      <c r="E35" s="192"/>
      <c r="F35" s="192" t="s">
        <v>774</v>
      </c>
      <c r="G35" s="192"/>
      <c r="H35" s="48"/>
    </row>
    <row r="36" spans="1:8" ht="19.95" customHeight="1" x14ac:dyDescent="0.4">
      <c r="A36" s="46"/>
      <c r="B36" s="130"/>
      <c r="C36" s="130"/>
      <c r="D36" s="130"/>
      <c r="E36" s="130"/>
      <c r="F36" s="130"/>
      <c r="G36" s="130"/>
      <c r="H36" s="48"/>
    </row>
    <row r="37" spans="1:8" x14ac:dyDescent="0.4">
      <c r="A37" s="46"/>
      <c r="B37" s="48"/>
      <c r="C37" s="48"/>
      <c r="D37" s="48"/>
      <c r="E37" s="48"/>
      <c r="F37" s="48"/>
      <c r="G37" s="48"/>
      <c r="H37" s="48"/>
    </row>
    <row r="38" spans="1:8" x14ac:dyDescent="0.4">
      <c r="A38" s="46"/>
      <c r="B38" s="48"/>
      <c r="C38" s="48"/>
      <c r="D38" s="48"/>
      <c r="E38" s="48"/>
      <c r="F38" s="48"/>
      <c r="G38" s="48"/>
      <c r="H38" s="48"/>
    </row>
    <row r="39" spans="1:8" x14ac:dyDescent="0.4">
      <c r="A39" s="46"/>
      <c r="B39" s="126" t="s">
        <v>750</v>
      </c>
      <c r="C39" s="126"/>
      <c r="D39" s="126"/>
      <c r="E39" s="126"/>
      <c r="F39" s="126"/>
      <c r="G39" s="126"/>
      <c r="H39" s="126"/>
    </row>
    <row r="40" spans="1:8" x14ac:dyDescent="0.4">
      <c r="A40" s="46"/>
      <c r="B40" s="112" t="s">
        <v>751</v>
      </c>
      <c r="C40" s="112"/>
      <c r="D40" s="112"/>
      <c r="E40" s="112"/>
      <c r="F40" s="112"/>
      <c r="G40" s="112"/>
      <c r="H40" s="112"/>
    </row>
    <row r="41" spans="1:8" x14ac:dyDescent="0.4">
      <c r="A41" s="46"/>
      <c r="B41" s="112" t="s">
        <v>752</v>
      </c>
      <c r="C41" s="112"/>
      <c r="D41" s="112"/>
      <c r="E41" s="112"/>
      <c r="F41" s="112"/>
      <c r="G41" s="112"/>
      <c r="H41" s="112"/>
    </row>
  </sheetData>
  <mergeCells count="24">
    <mergeCell ref="B41:H41"/>
    <mergeCell ref="B31:H31"/>
    <mergeCell ref="B32:H32"/>
    <mergeCell ref="B34:C35"/>
    <mergeCell ref="D34:G34"/>
    <mergeCell ref="D35:E35"/>
    <mergeCell ref="F35:G35"/>
    <mergeCell ref="B36:C36"/>
    <mergeCell ref="D36:E36"/>
    <mergeCell ref="F36:G36"/>
    <mergeCell ref="B39:H39"/>
    <mergeCell ref="B40:H40"/>
    <mergeCell ref="B29:H29"/>
    <mergeCell ref="B3:H4"/>
    <mergeCell ref="B6:H6"/>
    <mergeCell ref="B8:H9"/>
    <mergeCell ref="B11:H12"/>
    <mergeCell ref="B14:H15"/>
    <mergeCell ref="B17:H18"/>
    <mergeCell ref="B20:H21"/>
    <mergeCell ref="B23:H23"/>
    <mergeCell ref="B24:H24"/>
    <mergeCell ref="B26:H26"/>
    <mergeCell ref="B27:H27"/>
  </mergeCells>
  <phoneticPr fontId="6" type="noConversion"/>
  <printOptions horizont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59A6F-4B4E-4B64-834D-DCF73F3FA9A4}">
  <sheetPr codeName="Sheet57"/>
  <dimension ref="A1:I45"/>
  <sheetViews>
    <sheetView workbookViewId="0"/>
  </sheetViews>
  <sheetFormatPr defaultRowHeight="17.399999999999999" x14ac:dyDescent="0.4"/>
  <cols>
    <col min="1" max="1" width="3.19921875" customWidth="1"/>
    <col min="2" max="2" width="10.69921875" customWidth="1"/>
    <col min="3" max="9" width="9.69921875" customWidth="1"/>
  </cols>
  <sheetData>
    <row r="1" spans="1:9" x14ac:dyDescent="0.4">
      <c r="A1" s="61"/>
      <c r="B1" s="46"/>
      <c r="C1" s="46"/>
      <c r="D1" s="46"/>
      <c r="E1" s="46"/>
      <c r="F1" s="46"/>
      <c r="G1" s="46"/>
      <c r="H1" s="46"/>
      <c r="I1" s="46"/>
    </row>
    <row r="2" spans="1:9" x14ac:dyDescent="0.4">
      <c r="A2" s="46"/>
      <c r="B2" s="46"/>
      <c r="C2" s="46"/>
      <c r="D2" s="46"/>
      <c r="E2" s="46"/>
      <c r="F2" s="46"/>
      <c r="G2" s="46"/>
      <c r="H2" s="46"/>
      <c r="I2" s="46"/>
    </row>
    <row r="3" spans="1:9" x14ac:dyDescent="0.4">
      <c r="A3" s="46"/>
      <c r="B3" s="125" t="str">
        <f>IF(기초자료입력!C4&lt;&gt;"",기초자료입력!C4,"○○학교")&amp;" 교복 구매 안내문"</f>
        <v>전주고등학교 교복 구매 안내문</v>
      </c>
      <c r="C3" s="126"/>
      <c r="D3" s="126"/>
      <c r="E3" s="126"/>
      <c r="F3" s="126"/>
      <c r="G3" s="126"/>
      <c r="H3" s="126"/>
      <c r="I3" s="48"/>
    </row>
    <row r="4" spans="1:9" x14ac:dyDescent="0.4">
      <c r="A4" s="46"/>
      <c r="B4" s="126"/>
      <c r="C4" s="126"/>
      <c r="D4" s="126"/>
      <c r="E4" s="126"/>
      <c r="F4" s="126"/>
      <c r="G4" s="126"/>
      <c r="H4" s="126"/>
      <c r="I4" s="48"/>
    </row>
    <row r="5" spans="1:9" x14ac:dyDescent="0.4">
      <c r="A5" s="46"/>
      <c r="B5" s="48"/>
      <c r="C5" s="48"/>
      <c r="D5" s="48"/>
      <c r="E5" s="48"/>
      <c r="F5" s="48"/>
      <c r="G5" s="48"/>
      <c r="H5" s="48"/>
      <c r="I5" s="48"/>
    </row>
    <row r="6" spans="1:9" x14ac:dyDescent="0.4">
      <c r="A6" s="46"/>
      <c r="B6" s="112" t="str">
        <f>"안녕하십니까? "&amp;IF(기초자료입력!C4&lt;&gt;"",기초자료입력!C4,"○○학교")&amp;" 입학을 진심으로 축하드립니다."</f>
        <v>안녕하십니까? 전주고등학교 입학을 진심으로 축하드립니다.</v>
      </c>
      <c r="C6" s="112"/>
      <c r="D6" s="112"/>
      <c r="E6" s="112"/>
      <c r="F6" s="112"/>
      <c r="G6" s="112"/>
      <c r="H6" s="112"/>
      <c r="I6" s="48"/>
    </row>
    <row r="7" spans="1:9" x14ac:dyDescent="0.4">
      <c r="A7" s="46"/>
      <c r="B7" s="48"/>
      <c r="C7" s="48"/>
      <c r="D7" s="48"/>
      <c r="E7" s="48"/>
      <c r="F7" s="48"/>
      <c r="G7" s="48"/>
      <c r="H7" s="48"/>
      <c r="I7" s="48"/>
    </row>
    <row r="8" spans="1:9" ht="30" customHeight="1" x14ac:dyDescent="0.4">
      <c r="A8" s="46"/>
      <c r="B8" s="109" t="s">
        <v>746</v>
      </c>
      <c r="C8" s="109"/>
      <c r="D8" s="109"/>
      <c r="E8" s="109"/>
      <c r="F8" s="109"/>
      <c r="G8" s="109"/>
      <c r="H8" s="109"/>
      <c r="I8" s="48"/>
    </row>
    <row r="9" spans="1:9" x14ac:dyDescent="0.4">
      <c r="A9" s="46"/>
      <c r="B9" s="109"/>
      <c r="C9" s="109"/>
      <c r="D9" s="109"/>
      <c r="E9" s="109"/>
      <c r="F9" s="109"/>
      <c r="G9" s="109"/>
      <c r="H9" s="109"/>
      <c r="I9" s="48"/>
    </row>
    <row r="10" spans="1:9" x14ac:dyDescent="0.4">
      <c r="A10" s="46"/>
      <c r="B10" s="48"/>
      <c r="C10" s="48"/>
      <c r="D10" s="48"/>
      <c r="E10" s="48"/>
      <c r="F10" s="48"/>
      <c r="G10" s="48"/>
      <c r="H10" s="48"/>
      <c r="I10" s="48"/>
    </row>
    <row r="11" spans="1:9" ht="60" customHeight="1" x14ac:dyDescent="0.4">
      <c r="A11" s="46"/>
      <c r="B11" s="109"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2026년 ○월 ○일부터 교복을 착용하며, ○○○(연락처: ○○○-○○○-○○○)을 2026학년도 신입생 교복 사업자로 선정하였고 치수측정기간은 ○월 ○일 ~ ○월 ○일이며 「교복 학교주관구매」로 구입하는 교복의 단가는 000,000원(동복 000원, 하복 000원)입니다.</v>
      </c>
      <c r="C11" s="109"/>
      <c r="D11" s="109"/>
      <c r="E11" s="109"/>
      <c r="F11" s="109"/>
      <c r="G11" s="109"/>
      <c r="H11" s="109"/>
      <c r="I11" s="48"/>
    </row>
    <row r="12" spans="1:9" x14ac:dyDescent="0.4">
      <c r="A12" s="46"/>
      <c r="B12" s="109"/>
      <c r="C12" s="109"/>
      <c r="D12" s="109"/>
      <c r="E12" s="109"/>
      <c r="F12" s="109"/>
      <c r="G12" s="109"/>
      <c r="H12" s="109"/>
      <c r="I12" s="48"/>
    </row>
    <row r="13" spans="1:9" x14ac:dyDescent="0.4">
      <c r="A13" s="46"/>
      <c r="B13" s="48"/>
      <c r="C13" s="48"/>
      <c r="D13" s="48"/>
      <c r="E13" s="48"/>
      <c r="F13" s="48"/>
      <c r="G13" s="48"/>
      <c r="H13" s="48"/>
      <c r="I13" s="48"/>
    </row>
    <row r="14" spans="1:9" ht="30" customHeight="1" x14ac:dyDescent="0.4">
      <c r="A14" s="46"/>
      <c r="B14" s="109" t="s">
        <v>747</v>
      </c>
      <c r="C14" s="109"/>
      <c r="D14" s="109"/>
      <c r="E14" s="109"/>
      <c r="F14" s="109"/>
      <c r="G14" s="109"/>
      <c r="H14" s="109"/>
      <c r="I14" s="48"/>
    </row>
    <row r="15" spans="1:9" x14ac:dyDescent="0.4">
      <c r="A15" s="46"/>
      <c r="B15" s="109"/>
      <c r="C15" s="109"/>
      <c r="D15" s="109"/>
      <c r="E15" s="109"/>
      <c r="F15" s="109"/>
      <c r="G15" s="109"/>
      <c r="H15" s="109"/>
      <c r="I15" s="48"/>
    </row>
    <row r="16" spans="1:9" x14ac:dyDescent="0.4">
      <c r="A16" s="46"/>
      <c r="B16" s="48"/>
      <c r="C16" s="48"/>
      <c r="D16" s="48"/>
      <c r="E16" s="48"/>
      <c r="F16" s="48"/>
      <c r="G16" s="48"/>
      <c r="H16" s="48"/>
      <c r="I16" s="48"/>
    </row>
    <row r="17" spans="1:9" ht="30" customHeight="1" x14ac:dyDescent="0.4">
      <c r="A17" s="46"/>
      <c r="B17" s="109"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2027.01.01.까지 학교로 반드시 제출하여 주시기 바랍니다.</v>
      </c>
      <c r="C17" s="109"/>
      <c r="D17" s="109"/>
      <c r="E17" s="109"/>
      <c r="F17" s="109"/>
      <c r="G17" s="109"/>
      <c r="H17" s="109"/>
      <c r="I17" s="48"/>
    </row>
    <row r="18" spans="1:9" x14ac:dyDescent="0.4">
      <c r="A18" s="46"/>
      <c r="B18" s="109"/>
      <c r="C18" s="109"/>
      <c r="D18" s="109"/>
      <c r="E18" s="109"/>
      <c r="F18" s="109"/>
      <c r="G18" s="109"/>
      <c r="H18" s="109"/>
      <c r="I18" s="48"/>
    </row>
    <row r="19" spans="1:9" x14ac:dyDescent="0.4">
      <c r="A19" s="46"/>
      <c r="B19" s="48"/>
      <c r="C19" s="48"/>
      <c r="D19" s="48"/>
      <c r="E19" s="48"/>
      <c r="F19" s="48"/>
      <c r="G19" s="48"/>
      <c r="H19" s="48"/>
      <c r="I19" s="48"/>
    </row>
    <row r="20" spans="1:9" ht="30" customHeight="1" x14ac:dyDescent="0.4">
      <c r="A20" s="46"/>
      <c r="B20" s="109" t="s">
        <v>748</v>
      </c>
      <c r="C20" s="109"/>
      <c r="D20" s="109"/>
      <c r="E20" s="109"/>
      <c r="F20" s="109"/>
      <c r="G20" s="109"/>
      <c r="H20" s="109"/>
      <c r="I20" s="48"/>
    </row>
    <row r="21" spans="1:9" x14ac:dyDescent="0.4">
      <c r="A21" s="46"/>
      <c r="B21" s="109"/>
      <c r="C21" s="109"/>
      <c r="D21" s="109"/>
      <c r="E21" s="109"/>
      <c r="F21" s="109"/>
      <c r="G21" s="109"/>
      <c r="H21" s="109"/>
      <c r="I21" s="48"/>
    </row>
    <row r="22" spans="1:9" x14ac:dyDescent="0.4">
      <c r="A22" s="46"/>
      <c r="B22" s="48"/>
      <c r="C22" s="48"/>
      <c r="D22" s="48"/>
      <c r="E22" s="48"/>
      <c r="F22" s="48"/>
      <c r="G22" s="48"/>
      <c r="H22" s="48"/>
      <c r="I22" s="48"/>
    </row>
    <row r="23" spans="1:9" x14ac:dyDescent="0.4">
      <c r="A23" s="46"/>
      <c r="B23" s="126" t="str">
        <f>IF(기초자료입력!C8&lt;&gt;"",TEXT(기초자료입력!C8,"yyyy. m. d."),"년  월  일")</f>
        <v>2026. 1. 1.</v>
      </c>
      <c r="C23" s="126"/>
      <c r="D23" s="126"/>
      <c r="E23" s="126"/>
      <c r="F23" s="126"/>
      <c r="G23" s="126"/>
      <c r="H23" s="126"/>
      <c r="I23" s="48"/>
    </row>
    <row r="24" spans="1:9" x14ac:dyDescent="0.4">
      <c r="A24" s="46"/>
      <c r="B24" s="125" t="str">
        <f>IF(기초자료입력!C4&lt;&gt;"",기초자료입력!C4&amp;"장","○○학교장")</f>
        <v>전주고등학교장</v>
      </c>
      <c r="C24" s="126"/>
      <c r="D24" s="126"/>
      <c r="E24" s="126"/>
      <c r="F24" s="126"/>
      <c r="G24" s="126"/>
      <c r="H24" s="126"/>
      <c r="I24" s="48"/>
    </row>
    <row r="25" spans="1:9" x14ac:dyDescent="0.4">
      <c r="A25" s="46"/>
      <c r="B25" s="48"/>
      <c r="C25" s="48"/>
      <c r="D25" s="48"/>
      <c r="E25" s="48"/>
      <c r="F25" s="48"/>
      <c r="G25" s="48"/>
      <c r="H25" s="48"/>
      <c r="I25" s="48"/>
    </row>
    <row r="26" spans="1:9" x14ac:dyDescent="0.4">
      <c r="A26" s="46"/>
      <c r="B26" s="126" t="s">
        <v>749</v>
      </c>
      <c r="C26" s="126"/>
      <c r="D26" s="126"/>
      <c r="E26" s="126"/>
      <c r="F26" s="126"/>
      <c r="G26" s="126"/>
      <c r="H26" s="126"/>
      <c r="I26" s="48"/>
    </row>
    <row r="27" spans="1:9" x14ac:dyDescent="0.4">
      <c r="A27" s="46"/>
      <c r="B27" s="48"/>
      <c r="C27" s="48"/>
      <c r="D27" s="48"/>
      <c r="E27" s="48"/>
      <c r="F27" s="48"/>
      <c r="G27" s="48"/>
      <c r="H27" s="48"/>
      <c r="I27" s="48"/>
    </row>
    <row r="28" spans="1:9" x14ac:dyDescent="0.4">
      <c r="A28" s="46"/>
      <c r="B28" s="125" t="str">
        <f>"&lt; "&amp;IF(기초자료입력!C5&lt;&gt;"",기초자료입력!C5,"20○○")&amp;"학년도 신입생 교복 구매 신청서 &gt;"</f>
        <v>&lt; 2026학년도 신입생 교복 구매 신청서 &gt;</v>
      </c>
      <c r="C28" s="126"/>
      <c r="D28" s="126"/>
      <c r="E28" s="126"/>
      <c r="F28" s="126"/>
      <c r="G28" s="126"/>
      <c r="H28" s="126"/>
      <c r="I28" s="48"/>
    </row>
    <row r="29" spans="1:9" x14ac:dyDescent="0.4">
      <c r="A29" s="46"/>
      <c r="B29" s="126" t="s">
        <v>750</v>
      </c>
      <c r="C29" s="126"/>
      <c r="D29" s="126"/>
      <c r="E29" s="126"/>
      <c r="F29" s="126"/>
      <c r="G29" s="126"/>
      <c r="H29" s="126"/>
      <c r="I29" s="48"/>
    </row>
    <row r="30" spans="1:9" x14ac:dyDescent="0.4">
      <c r="A30" s="46"/>
      <c r="B30" s="112" t="s">
        <v>751</v>
      </c>
      <c r="C30" s="112"/>
      <c r="D30" s="112"/>
      <c r="E30" s="112"/>
      <c r="F30" s="112"/>
      <c r="G30" s="112"/>
      <c r="H30" s="112"/>
      <c r="I30" s="48"/>
    </row>
    <row r="31" spans="1:9" x14ac:dyDescent="0.4">
      <c r="A31" s="46"/>
      <c r="B31" s="112" t="s">
        <v>752</v>
      </c>
      <c r="C31" s="112"/>
      <c r="D31" s="112"/>
      <c r="E31" s="112"/>
      <c r="F31" s="112"/>
      <c r="G31" s="112"/>
      <c r="H31" s="112"/>
      <c r="I31" s="48"/>
    </row>
    <row r="32" spans="1:9" x14ac:dyDescent="0.4">
      <c r="A32" s="46"/>
      <c r="B32" s="48"/>
      <c r="C32" s="48"/>
      <c r="D32" s="48"/>
      <c r="E32" s="48"/>
      <c r="F32" s="48"/>
      <c r="G32" s="48"/>
      <c r="H32" s="48"/>
      <c r="I32" s="48"/>
    </row>
    <row r="33" spans="1:9" x14ac:dyDescent="0.4">
      <c r="A33" s="46"/>
      <c r="B33" s="98" t="s">
        <v>753</v>
      </c>
      <c r="C33" s="112"/>
      <c r="D33" s="112"/>
      <c r="E33" s="112"/>
      <c r="F33" s="112"/>
      <c r="G33" s="112"/>
      <c r="H33" s="112"/>
      <c r="I33" s="48"/>
    </row>
    <row r="34" spans="1:9" x14ac:dyDescent="0.4">
      <c r="A34" s="46"/>
      <c r="B34" s="112" t="s">
        <v>754</v>
      </c>
      <c r="C34" s="112"/>
      <c r="D34" s="112"/>
      <c r="E34" s="112"/>
      <c r="F34" s="112"/>
      <c r="G34" s="112"/>
      <c r="H34" s="112"/>
      <c r="I34" s="48"/>
    </row>
    <row r="35" spans="1:9" x14ac:dyDescent="0.4">
      <c r="A35" s="46"/>
      <c r="B35" s="32" t="s">
        <v>755</v>
      </c>
      <c r="C35" s="32" t="s">
        <v>48</v>
      </c>
      <c r="D35" s="32" t="s">
        <v>756</v>
      </c>
      <c r="E35" s="32" t="s">
        <v>757</v>
      </c>
      <c r="F35" s="32" t="s">
        <v>758</v>
      </c>
      <c r="G35" s="32" t="s">
        <v>48</v>
      </c>
      <c r="H35" s="32" t="s">
        <v>756</v>
      </c>
      <c r="I35" s="32" t="s">
        <v>757</v>
      </c>
    </row>
    <row r="36" spans="1:9" x14ac:dyDescent="0.4">
      <c r="A36" s="46"/>
      <c r="B36" s="31" t="s">
        <v>759</v>
      </c>
      <c r="C36" s="31"/>
      <c r="D36" s="31"/>
      <c r="E36" s="31"/>
      <c r="F36" s="31" t="s">
        <v>759</v>
      </c>
      <c r="G36" s="31"/>
      <c r="H36" s="31"/>
      <c r="I36" s="31"/>
    </row>
    <row r="37" spans="1:9" x14ac:dyDescent="0.4">
      <c r="A37" s="46"/>
      <c r="B37" s="31" t="s">
        <v>760</v>
      </c>
      <c r="C37" s="31"/>
      <c r="D37" s="31"/>
      <c r="E37" s="31"/>
      <c r="F37" s="31" t="s">
        <v>761</v>
      </c>
      <c r="G37" s="31"/>
      <c r="H37" s="31"/>
      <c r="I37" s="31"/>
    </row>
    <row r="38" spans="1:9" x14ac:dyDescent="0.4">
      <c r="A38" s="46"/>
      <c r="B38" s="31" t="s">
        <v>762</v>
      </c>
      <c r="C38" s="31"/>
      <c r="D38" s="31"/>
      <c r="E38" s="31"/>
      <c r="F38" s="31" t="s">
        <v>762</v>
      </c>
      <c r="G38" s="31"/>
      <c r="H38" s="31"/>
      <c r="I38" s="31"/>
    </row>
    <row r="39" spans="1:9" x14ac:dyDescent="0.4">
      <c r="A39" s="46"/>
      <c r="B39" s="31" t="s">
        <v>762</v>
      </c>
      <c r="C39" s="31"/>
      <c r="D39" s="31"/>
      <c r="E39" s="31"/>
      <c r="F39" s="31" t="s">
        <v>762</v>
      </c>
      <c r="G39" s="31"/>
      <c r="H39" s="31"/>
      <c r="I39" s="31"/>
    </row>
    <row r="40" spans="1:9" x14ac:dyDescent="0.4">
      <c r="A40" s="46"/>
      <c r="B40" s="31" t="s">
        <v>762</v>
      </c>
      <c r="C40" s="31"/>
      <c r="D40" s="31"/>
      <c r="E40" s="31"/>
      <c r="F40" s="31" t="s">
        <v>762</v>
      </c>
      <c r="G40" s="31"/>
      <c r="H40" s="31"/>
      <c r="I40" s="31"/>
    </row>
    <row r="41" spans="1:9" x14ac:dyDescent="0.4">
      <c r="A41" s="46"/>
      <c r="B41" s="31" t="s">
        <v>762</v>
      </c>
      <c r="C41" s="31"/>
      <c r="D41" s="31"/>
      <c r="E41" s="31"/>
      <c r="F41" s="31" t="s">
        <v>762</v>
      </c>
      <c r="G41" s="31"/>
      <c r="H41" s="31"/>
      <c r="I41" s="31"/>
    </row>
    <row r="42" spans="1:9" x14ac:dyDescent="0.4">
      <c r="A42" s="46"/>
      <c r="B42" s="31" t="s">
        <v>297</v>
      </c>
      <c r="C42" s="31"/>
      <c r="D42" s="31"/>
      <c r="E42" s="31"/>
      <c r="F42" s="31" t="s">
        <v>297</v>
      </c>
      <c r="G42" s="31"/>
      <c r="H42" s="31"/>
      <c r="I42" s="31"/>
    </row>
    <row r="43" spans="1:9" x14ac:dyDescent="0.4">
      <c r="A43" s="46"/>
      <c r="B43" s="48"/>
      <c r="C43" s="48"/>
      <c r="D43" s="48"/>
      <c r="E43" s="48"/>
      <c r="F43" s="48"/>
      <c r="G43" s="48"/>
      <c r="H43" s="48"/>
      <c r="I43" s="48"/>
    </row>
    <row r="44" spans="1:9" x14ac:dyDescent="0.4">
      <c r="A44" s="46"/>
      <c r="B44" s="99" t="s">
        <v>763</v>
      </c>
      <c r="C44" s="112"/>
      <c r="D44" s="112"/>
      <c r="E44" s="112"/>
      <c r="F44" s="112"/>
      <c r="G44" s="112"/>
      <c r="H44" s="112"/>
      <c r="I44" s="48"/>
    </row>
    <row r="45" spans="1:9" x14ac:dyDescent="0.4">
      <c r="A45" s="46"/>
      <c r="B45" s="125" t="str">
        <f>IF(기초자료입력!C4&lt;&gt;"",기초자료입력!C4&amp;"장 귀하","○○학교장 귀하")</f>
        <v>전주고등학교장 귀하</v>
      </c>
      <c r="C45" s="126"/>
      <c r="D45" s="126"/>
      <c r="E45" s="126"/>
      <c r="F45" s="126"/>
      <c r="G45" s="126"/>
      <c r="H45" s="126"/>
      <c r="I45" s="48"/>
    </row>
  </sheetData>
  <mergeCells count="18">
    <mergeCell ref="B45:H45"/>
    <mergeCell ref="B20:H21"/>
    <mergeCell ref="B23:H23"/>
    <mergeCell ref="B24:H24"/>
    <mergeCell ref="B26:H26"/>
    <mergeCell ref="B28:H28"/>
    <mergeCell ref="B29:H29"/>
    <mergeCell ref="B30:H30"/>
    <mergeCell ref="B31:H31"/>
    <mergeCell ref="B33:H33"/>
    <mergeCell ref="B34:H34"/>
    <mergeCell ref="B44:H44"/>
    <mergeCell ref="B17:H18"/>
    <mergeCell ref="B3:H4"/>
    <mergeCell ref="B6:H6"/>
    <mergeCell ref="B8:H9"/>
    <mergeCell ref="B11:H12"/>
    <mergeCell ref="B14:H15"/>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5101D-F6F2-47F2-A81C-2B96F99B8A1C}">
  <sheetPr codeName="Sheet58"/>
  <dimension ref="A1:H26"/>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61"/>
      <c r="B1" s="46"/>
      <c r="C1" s="46"/>
      <c r="D1" s="46"/>
      <c r="E1" s="46"/>
      <c r="F1" s="46"/>
      <c r="G1" s="46"/>
      <c r="H1" s="46"/>
    </row>
    <row r="2" spans="1:8" x14ac:dyDescent="0.4">
      <c r="A2" s="46"/>
      <c r="B2" s="46"/>
      <c r="C2" s="46"/>
      <c r="D2" s="46"/>
      <c r="E2" s="46"/>
      <c r="F2" s="46"/>
      <c r="G2" s="168" t="str">
        <f>IF(기초자료입력!C4&lt;&gt;"",기초자료입력!C4,"○ ○ 학 교")</f>
        <v>전주고등학교</v>
      </c>
      <c r="H2" s="83"/>
    </row>
    <row r="3" spans="1:8" x14ac:dyDescent="0.4">
      <c r="A3" s="46"/>
      <c r="B3" s="88" t="s">
        <v>775</v>
      </c>
      <c r="C3" s="83"/>
      <c r="D3" s="83"/>
      <c r="E3" s="83"/>
      <c r="F3" s="83"/>
      <c r="G3" s="83"/>
      <c r="H3" s="83"/>
    </row>
    <row r="4" spans="1:8" x14ac:dyDescent="0.4">
      <c r="A4" s="46"/>
      <c r="B4" s="83"/>
      <c r="C4" s="83"/>
      <c r="D4" s="83"/>
      <c r="E4" s="83"/>
      <c r="F4" s="83"/>
      <c r="G4" s="83"/>
      <c r="H4" s="83"/>
    </row>
    <row r="5" spans="1:8" x14ac:dyDescent="0.4">
      <c r="A5" s="26"/>
      <c r="B5" s="24" t="s">
        <v>13</v>
      </c>
      <c r="C5" s="84" t="str">
        <f>IF(기초자료입력!C9&lt;&gt;"",기초자료입력!C9,"")</f>
        <v>전주고-24244(26.1.1.)</v>
      </c>
      <c r="D5" s="86"/>
      <c r="E5" s="24" t="s">
        <v>292</v>
      </c>
      <c r="F5" s="84" t="str">
        <f>IF(기초자료입력!C8&lt;&gt;"",TEXT(기초자료입력!C8,"yyyy-mm-dd"),"")</f>
        <v>2026-01-01</v>
      </c>
      <c r="G5" s="85"/>
      <c r="H5" s="86"/>
    </row>
    <row r="6" spans="1:8" x14ac:dyDescent="0.4">
      <c r="A6" s="26"/>
      <c r="B6" s="84"/>
      <c r="C6" s="85"/>
      <c r="D6" s="85"/>
      <c r="E6" s="85"/>
      <c r="F6" s="85"/>
      <c r="G6" s="85"/>
      <c r="H6" s="86"/>
    </row>
    <row r="7" spans="1:8" x14ac:dyDescent="0.4">
      <c r="A7" s="26"/>
      <c r="B7" s="24" t="s">
        <v>293</v>
      </c>
      <c r="C7" s="97" t="s">
        <v>732</v>
      </c>
      <c r="D7" s="97"/>
      <c r="E7" s="97"/>
      <c r="F7" s="97"/>
      <c r="G7" s="97"/>
      <c r="H7" s="97"/>
    </row>
    <row r="8" spans="1:8" x14ac:dyDescent="0.4">
      <c r="A8" s="26"/>
      <c r="B8" s="24" t="s">
        <v>298</v>
      </c>
      <c r="C8" s="97"/>
      <c r="D8" s="97"/>
      <c r="E8" s="97"/>
      <c r="F8" s="97"/>
      <c r="G8" s="97"/>
      <c r="H8" s="97"/>
    </row>
    <row r="9" spans="1:8" x14ac:dyDescent="0.4">
      <c r="A9" s="26"/>
      <c r="B9" s="24" t="s">
        <v>294</v>
      </c>
      <c r="C9" s="100" t="str">
        <f>IF(기초자료입력!C22&lt;&gt;"",기초자료입력!C22,"교복 학교주관구매 만족도 설문조사 실시")</f>
        <v>전주고 교복구매건</v>
      </c>
      <c r="D9" s="97"/>
      <c r="E9" s="97"/>
      <c r="F9" s="97"/>
      <c r="G9" s="97"/>
      <c r="H9" s="97"/>
    </row>
    <row r="10" spans="1:8" x14ac:dyDescent="0.4">
      <c r="A10" s="46"/>
      <c r="B10" s="174"/>
      <c r="C10" s="174"/>
      <c r="D10" s="174"/>
      <c r="E10" s="174"/>
      <c r="F10" s="174"/>
      <c r="G10" s="174"/>
      <c r="H10" s="174"/>
    </row>
    <row r="11" spans="1:8" x14ac:dyDescent="0.4">
      <c r="A11" s="46"/>
      <c r="B11" s="98" t="s">
        <v>733</v>
      </c>
      <c r="C11" s="99"/>
      <c r="D11" s="99"/>
      <c r="E11" s="99"/>
      <c r="F11" s="99"/>
      <c r="G11" s="99"/>
      <c r="H11" s="99"/>
    </row>
    <row r="12" spans="1:8" x14ac:dyDescent="0.4">
      <c r="A12" s="46"/>
      <c r="B12" s="138"/>
      <c r="C12" s="138"/>
      <c r="D12" s="138"/>
      <c r="E12" s="138"/>
      <c r="F12" s="138"/>
      <c r="G12" s="138"/>
      <c r="H12" s="138"/>
    </row>
    <row r="13" spans="1:8" ht="30" customHeight="1" x14ac:dyDescent="0.4">
      <c r="A13" s="46"/>
      <c r="B13" s="120" t="s">
        <v>776</v>
      </c>
      <c r="C13" s="120"/>
      <c r="D13" s="120"/>
      <c r="E13" s="120"/>
      <c r="F13" s="120"/>
      <c r="G13" s="120"/>
      <c r="H13" s="120"/>
    </row>
    <row r="14" spans="1:8" x14ac:dyDescent="0.4">
      <c r="A14" s="46"/>
      <c r="B14" s="138"/>
      <c r="C14" s="138"/>
      <c r="D14" s="138"/>
      <c r="E14" s="138"/>
      <c r="F14" s="138"/>
      <c r="G14" s="138"/>
      <c r="H14" s="138"/>
    </row>
    <row r="15" spans="1:8" x14ac:dyDescent="0.4">
      <c r="A15" s="46"/>
      <c r="B15" s="36" t="s">
        <v>735</v>
      </c>
      <c r="C15" s="99" t="str">
        <f>IF(기초자료입력!C5&lt;&gt;"",기초자료입력!C5,"20○○")&amp;"학년도 교복 학교주관구매 참여 학생 및 학부모"</f>
        <v>2026학년도 교복 학교주관구매 참여 학생 및 학부모</v>
      </c>
      <c r="D15" s="99"/>
      <c r="E15" s="99"/>
      <c r="F15" s="99"/>
      <c r="G15" s="99"/>
      <c r="H15" s="99"/>
    </row>
    <row r="16" spans="1:8" ht="28.05" customHeight="1" x14ac:dyDescent="0.4">
      <c r="A16" s="46"/>
      <c r="B16" s="36" t="s">
        <v>736</v>
      </c>
      <c r="C16" s="120" t="str">
        <f>IF(기초자료입력!C12&lt;&gt;"",기초자료입력!C12&amp;" 관련 가격, 품질, 구매절차 및 사후관리 등 전반에 걸친 만족도 조사","가격, 품질, 구매절차 및 사후관리 등 전반에 걸친 만족도 조사")</f>
        <v>전주고 교복구매건 관련 가격, 품질, 구매절차 및 사후관리 등 전반에 걸친 만족도 조사</v>
      </c>
      <c r="D16" s="120"/>
      <c r="E16" s="120"/>
      <c r="F16" s="120"/>
      <c r="G16" s="120"/>
      <c r="H16" s="120"/>
    </row>
    <row r="17" spans="1:8" x14ac:dyDescent="0.4">
      <c r="A17" s="46"/>
      <c r="B17" s="138"/>
      <c r="C17" s="138"/>
      <c r="D17" s="138"/>
      <c r="E17" s="138"/>
      <c r="F17" s="138"/>
      <c r="G17" s="138"/>
      <c r="H17" s="138"/>
    </row>
    <row r="18" spans="1:8" x14ac:dyDescent="0.4">
      <c r="A18" s="46"/>
      <c r="B18" s="98" t="s">
        <v>777</v>
      </c>
      <c r="C18" s="99"/>
      <c r="D18" s="99"/>
      <c r="E18" s="99"/>
      <c r="F18" s="99"/>
      <c r="G18" s="99"/>
      <c r="H18" s="99"/>
    </row>
    <row r="19" spans="1:8" x14ac:dyDescent="0.4">
      <c r="A19" s="46"/>
      <c r="B19" s="37"/>
      <c r="C19" s="37"/>
      <c r="D19" s="37"/>
      <c r="E19" s="37"/>
      <c r="F19" s="37"/>
      <c r="G19" s="37"/>
      <c r="H19" s="37"/>
    </row>
    <row r="20" spans="1:8" x14ac:dyDescent="0.4">
      <c r="A20" s="46"/>
      <c r="B20" s="37"/>
      <c r="C20" s="37"/>
      <c r="D20" s="37"/>
      <c r="E20" s="37"/>
      <c r="F20" s="37"/>
      <c r="G20" s="37"/>
      <c r="H20" s="37"/>
    </row>
    <row r="21" spans="1:8" x14ac:dyDescent="0.4">
      <c r="A21" s="46"/>
      <c r="B21" s="37"/>
      <c r="C21" s="37"/>
      <c r="D21" s="37"/>
      <c r="E21" s="37"/>
      <c r="F21" s="37"/>
      <c r="G21" s="37"/>
      <c r="H21" s="37"/>
    </row>
    <row r="22" spans="1:8" ht="28.05" customHeight="1" x14ac:dyDescent="0.4">
      <c r="A22" s="26"/>
      <c r="B22" s="33"/>
      <c r="C22" s="33"/>
      <c r="D22" s="33"/>
      <c r="E22" s="33"/>
      <c r="F22" s="42" t="str">
        <f>"담당"&amp;CHAR(10)&amp;IF(기초자료입력!$C$10&lt;&gt;"",기초자료입력!$C$10,"")</f>
        <v>담당
윤호</v>
      </c>
      <c r="G22" s="42" t="s">
        <v>305</v>
      </c>
      <c r="H22" s="42" t="str">
        <f>"교장"&amp;CHAR(10)&amp;IF(기초자료입력!$F$10&lt;&gt;"",기초자료입력!$F$10,"")</f>
        <v>교장
김호</v>
      </c>
    </row>
    <row r="23" spans="1:8" x14ac:dyDescent="0.4">
      <c r="A23" s="26"/>
      <c r="B23" s="34" t="s">
        <v>306</v>
      </c>
      <c r="C23" s="138" t="str">
        <f>IF(기초자료입력!C9&lt;&gt;"",기초자료입력!C9&amp;IF(기초자료입력!C8&lt;&gt;"","("&amp;TEXT(기초자료입력!C8,"yyyy.m.d.")&amp;")",""),"")</f>
        <v>전주고-24244(26.1.1.)(2026.1.1.)</v>
      </c>
      <c r="D23" s="138"/>
      <c r="E23" s="138"/>
      <c r="F23" s="24" t="s">
        <v>307</v>
      </c>
      <c r="G23" s="97"/>
      <c r="H23" s="97"/>
    </row>
    <row r="24" spans="1:8" ht="25.95" customHeight="1" x14ac:dyDescent="0.4">
      <c r="A24" s="26"/>
      <c r="B24" s="34" t="s">
        <v>308</v>
      </c>
      <c r="C24" s="33"/>
      <c r="D24" s="34" t="s">
        <v>309</v>
      </c>
      <c r="E24" s="94" t="str">
        <f>IFERROR(INDEX(학교정보!$F$2:$F$791,MATCH(기초자료입력!$C$4,학교정보!$E$2:$E$791,0)),"")</f>
        <v>전주시 완산구 권삼득로 2</v>
      </c>
      <c r="F24" s="95"/>
      <c r="G24" s="95"/>
      <c r="H24" s="96"/>
    </row>
    <row r="25" spans="1:8" x14ac:dyDescent="0.4">
      <c r="A25" s="26"/>
      <c r="B25" s="34" t="s">
        <v>310</v>
      </c>
      <c r="C25" s="33" t="str">
        <f>IFERROR(INDEX(학교정보!$G$2:$G$791,MATCH(기초자료입력!$C$4,학교정보!$E$2:$E$791,0)),"")</f>
        <v>285-0212</v>
      </c>
      <c r="D25" s="34" t="s">
        <v>311</v>
      </c>
      <c r="E25" s="33"/>
      <c r="F25" s="24" t="s">
        <v>312</v>
      </c>
      <c r="G25" s="97"/>
      <c r="H25" s="97"/>
    </row>
    <row r="26" spans="1:8" x14ac:dyDescent="0.4">
      <c r="A26" s="26"/>
      <c r="B26" s="26"/>
      <c r="C26" s="26"/>
      <c r="D26" s="26"/>
      <c r="E26" s="26"/>
      <c r="F26" s="26"/>
      <c r="G26" s="26"/>
      <c r="H26" s="26"/>
    </row>
  </sheetData>
  <mergeCells count="21">
    <mergeCell ref="B12:H12"/>
    <mergeCell ref="B14:H14"/>
    <mergeCell ref="B17:H17"/>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 ref="C5:D5"/>
    <mergeCell ref="F5:H5"/>
    <mergeCell ref="B6:H6"/>
    <mergeCell ref="B10:H1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C25A7-6EE7-4736-B92A-DD1033B875F1}">
  <sheetPr codeName="Sheet59"/>
  <dimension ref="A1:I35"/>
  <sheetViews>
    <sheetView workbookViewId="0"/>
  </sheetViews>
  <sheetFormatPr defaultRowHeight="17.399999999999999" x14ac:dyDescent="0.4"/>
  <cols>
    <col min="1" max="1" width="3.19921875" customWidth="1"/>
    <col min="2" max="2" width="14.69921875" customWidth="1"/>
    <col min="3" max="3" width="6.69921875" customWidth="1"/>
    <col min="4" max="4" width="24.69921875" customWidth="1"/>
    <col min="5" max="9" width="7.69921875" customWidth="1"/>
  </cols>
  <sheetData>
    <row r="1" spans="1:9" x14ac:dyDescent="0.4">
      <c r="A1" s="61"/>
      <c r="B1" s="46"/>
      <c r="C1" s="46"/>
      <c r="D1" s="46"/>
      <c r="E1" s="46"/>
      <c r="F1" s="46"/>
      <c r="G1" s="46"/>
      <c r="H1" s="46"/>
      <c r="I1" s="46"/>
    </row>
    <row r="2" spans="1:9" x14ac:dyDescent="0.4">
      <c r="A2" s="46"/>
      <c r="B2" s="46"/>
      <c r="C2" s="46"/>
      <c r="D2" s="46"/>
      <c r="E2" s="46"/>
      <c r="F2" s="46"/>
      <c r="G2" s="46"/>
      <c r="H2" s="46"/>
      <c r="I2" s="46"/>
    </row>
    <row r="3" spans="1:9" x14ac:dyDescent="0.4">
      <c r="A3" s="46"/>
      <c r="B3" s="88" t="str">
        <f>IF(기초자료입력!C22&lt;&gt;"",기초자료입력!C22,"교복 학교주관구매 만족도 조사(동복/하복)")</f>
        <v>전주고 교복구매건</v>
      </c>
      <c r="C3" s="138"/>
      <c r="D3" s="138"/>
      <c r="E3" s="138"/>
      <c r="F3" s="138"/>
      <c r="G3" s="138"/>
      <c r="H3" s="138"/>
      <c r="I3" s="138"/>
    </row>
    <row r="4" spans="1:9" x14ac:dyDescent="0.4">
      <c r="A4" s="46"/>
      <c r="B4" s="138"/>
      <c r="C4" s="138"/>
      <c r="D4" s="138"/>
      <c r="E4" s="138"/>
      <c r="F4" s="138"/>
      <c r="G4" s="138"/>
      <c r="H4" s="138"/>
      <c r="I4" s="138"/>
    </row>
    <row r="5" spans="1:9" x14ac:dyDescent="0.4">
      <c r="A5" s="46"/>
      <c r="B5" s="37"/>
      <c r="C5" s="37"/>
      <c r="D5" s="37"/>
      <c r="E5" s="37"/>
      <c r="F5" s="37"/>
      <c r="G5" s="37"/>
      <c r="H5" s="37"/>
      <c r="I5" s="37"/>
    </row>
    <row r="6" spans="1:9" ht="30" customHeight="1" x14ac:dyDescent="0.4">
      <c r="A6" s="46"/>
      <c r="B6" s="109" t="s">
        <v>778</v>
      </c>
      <c r="C6" s="109"/>
      <c r="D6" s="109"/>
      <c r="E6" s="109"/>
      <c r="F6" s="109"/>
      <c r="G6" s="109"/>
      <c r="H6" s="109"/>
      <c r="I6" s="109"/>
    </row>
    <row r="7" spans="1:9" ht="30" customHeight="1" x14ac:dyDescent="0.4">
      <c r="A7" s="46"/>
      <c r="B7" s="109" t="s">
        <v>779</v>
      </c>
      <c r="C7" s="109"/>
      <c r="D7" s="109"/>
      <c r="E7" s="109"/>
      <c r="F7" s="109"/>
      <c r="G7" s="109"/>
      <c r="H7" s="109"/>
      <c r="I7" s="109"/>
    </row>
    <row r="8" spans="1:9" x14ac:dyDescent="0.4">
      <c r="A8" s="46"/>
      <c r="B8" s="48"/>
      <c r="C8" s="48"/>
      <c r="D8" s="48"/>
      <c r="E8" s="48"/>
      <c r="F8" s="48"/>
      <c r="G8" s="48"/>
      <c r="H8" s="48"/>
      <c r="I8" s="48"/>
    </row>
    <row r="9" spans="1:9" x14ac:dyDescent="0.4">
      <c r="A9" s="46"/>
      <c r="B9" s="125" t="str">
        <f>IF(기초자료입력!C4&lt;&gt;"",기초자료입력!C4,"○○○학교")&amp;" 교복선정위원회"</f>
        <v>전주고등학교 교복선정위원회</v>
      </c>
      <c r="C9" s="126"/>
      <c r="D9" s="126"/>
      <c r="E9" s="126"/>
      <c r="F9" s="126"/>
      <c r="G9" s="126"/>
      <c r="H9" s="126"/>
      <c r="I9" s="126"/>
    </row>
    <row r="10" spans="1:9" x14ac:dyDescent="0.4">
      <c r="A10" s="46"/>
      <c r="B10" s="126" t="str">
        <f>IF(기초자료입력!C5&lt;&gt;"",기초자료입력!C5,"20○○")&amp;"학년도 / 해당란에 「○」표로 기재"</f>
        <v>2026학년도 / 해당란에 「○」표로 기재</v>
      </c>
      <c r="C10" s="126"/>
      <c r="D10" s="126"/>
      <c r="E10" s="126"/>
      <c r="F10" s="126"/>
      <c r="G10" s="126"/>
      <c r="H10" s="126"/>
      <c r="I10" s="126"/>
    </row>
    <row r="11" spans="1:9" x14ac:dyDescent="0.4">
      <c r="A11" s="46"/>
      <c r="B11" s="37"/>
      <c r="C11" s="37"/>
      <c r="D11" s="37"/>
      <c r="E11" s="37"/>
      <c r="F11" s="37"/>
      <c r="G11" s="37"/>
      <c r="H11" s="37"/>
      <c r="I11" s="37"/>
    </row>
    <row r="12" spans="1:9" x14ac:dyDescent="0.4">
      <c r="A12" s="46"/>
      <c r="B12" s="32" t="s">
        <v>780</v>
      </c>
      <c r="C12" s="32" t="s">
        <v>326</v>
      </c>
      <c r="D12" s="32" t="s">
        <v>781</v>
      </c>
      <c r="E12" s="32" t="s">
        <v>782</v>
      </c>
      <c r="F12" s="32" t="s">
        <v>783</v>
      </c>
      <c r="G12" s="32" t="s">
        <v>784</v>
      </c>
      <c r="H12" s="32" t="s">
        <v>785</v>
      </c>
      <c r="I12" s="32" t="s">
        <v>786</v>
      </c>
    </row>
    <row r="13" spans="1:9" x14ac:dyDescent="0.4">
      <c r="A13" s="46"/>
      <c r="B13" s="32"/>
      <c r="C13" s="32"/>
      <c r="D13" s="32"/>
      <c r="E13" s="32">
        <v>10</v>
      </c>
      <c r="F13" s="32">
        <v>8</v>
      </c>
      <c r="G13" s="32">
        <v>6</v>
      </c>
      <c r="H13" s="32">
        <v>4</v>
      </c>
      <c r="I13" s="32">
        <v>2</v>
      </c>
    </row>
    <row r="14" spans="1:9" ht="28.05" customHeight="1" x14ac:dyDescent="0.4">
      <c r="A14" s="46"/>
      <c r="B14" s="25" t="s">
        <v>787</v>
      </c>
      <c r="C14" s="41">
        <v>1</v>
      </c>
      <c r="D14" s="25" t="s">
        <v>788</v>
      </c>
      <c r="E14" s="41"/>
      <c r="F14" s="41"/>
      <c r="G14" s="41"/>
      <c r="H14" s="41"/>
      <c r="I14" s="41"/>
    </row>
    <row r="15" spans="1:9" ht="28.05" customHeight="1" x14ac:dyDescent="0.4">
      <c r="A15" s="46"/>
      <c r="B15" s="25" t="s">
        <v>789</v>
      </c>
      <c r="C15" s="41">
        <v>2</v>
      </c>
      <c r="D15" s="25" t="s">
        <v>790</v>
      </c>
      <c r="E15" s="41"/>
      <c r="F15" s="41"/>
      <c r="G15" s="41"/>
      <c r="H15" s="41"/>
      <c r="I15" s="41"/>
    </row>
    <row r="16" spans="1:9" ht="28.05" customHeight="1" x14ac:dyDescent="0.4">
      <c r="A16" s="46"/>
      <c r="B16" s="25"/>
      <c r="C16" s="41">
        <v>3</v>
      </c>
      <c r="D16" s="25" t="s">
        <v>791</v>
      </c>
      <c r="E16" s="41"/>
      <c r="F16" s="41"/>
      <c r="G16" s="41"/>
      <c r="H16" s="41"/>
      <c r="I16" s="41"/>
    </row>
    <row r="17" spans="1:9" ht="28.05" customHeight="1" x14ac:dyDescent="0.4">
      <c r="A17" s="46"/>
      <c r="B17" s="25"/>
      <c r="C17" s="41">
        <v>4</v>
      </c>
      <c r="D17" s="25" t="s">
        <v>792</v>
      </c>
      <c r="E17" s="41"/>
      <c r="F17" s="41"/>
      <c r="G17" s="41"/>
      <c r="H17" s="41"/>
      <c r="I17" s="41"/>
    </row>
    <row r="18" spans="1:9" ht="28.05" customHeight="1" x14ac:dyDescent="0.4">
      <c r="A18" s="46"/>
      <c r="B18" s="25"/>
      <c r="C18" s="41">
        <v>5</v>
      </c>
      <c r="D18" s="25" t="s">
        <v>793</v>
      </c>
      <c r="E18" s="41"/>
      <c r="F18" s="41"/>
      <c r="G18" s="41"/>
      <c r="H18" s="41"/>
      <c r="I18" s="41"/>
    </row>
    <row r="19" spans="1:9" ht="28.05" customHeight="1" x14ac:dyDescent="0.4">
      <c r="A19" s="46"/>
      <c r="B19" s="25" t="s">
        <v>794</v>
      </c>
      <c r="C19" s="41">
        <v>6</v>
      </c>
      <c r="D19" s="25" t="s">
        <v>795</v>
      </c>
      <c r="E19" s="41"/>
      <c r="F19" s="41"/>
      <c r="G19" s="41"/>
      <c r="H19" s="41"/>
      <c r="I19" s="41"/>
    </row>
    <row r="20" spans="1:9" ht="28.05" customHeight="1" x14ac:dyDescent="0.4">
      <c r="A20" s="46"/>
      <c r="B20" s="25" t="s">
        <v>796</v>
      </c>
      <c r="C20" s="41">
        <v>7</v>
      </c>
      <c r="D20" s="25" t="s">
        <v>797</v>
      </c>
      <c r="E20" s="41"/>
      <c r="F20" s="41"/>
      <c r="G20" s="41"/>
      <c r="H20" s="41"/>
      <c r="I20" s="41"/>
    </row>
    <row r="21" spans="1:9" ht="28.05" customHeight="1" x14ac:dyDescent="0.4">
      <c r="A21" s="46"/>
      <c r="B21" s="25"/>
      <c r="C21" s="41">
        <v>8</v>
      </c>
      <c r="D21" s="25" t="s">
        <v>798</v>
      </c>
      <c r="E21" s="41"/>
      <c r="F21" s="41"/>
      <c r="G21" s="41"/>
      <c r="H21" s="41"/>
      <c r="I21" s="41"/>
    </row>
    <row r="22" spans="1:9" ht="28.05" customHeight="1" x14ac:dyDescent="0.4">
      <c r="A22" s="46"/>
      <c r="B22" s="25"/>
      <c r="C22" s="41">
        <v>9</v>
      </c>
      <c r="D22" s="25" t="s">
        <v>799</v>
      </c>
      <c r="E22" s="41"/>
      <c r="F22" s="41"/>
      <c r="G22" s="41"/>
      <c r="H22" s="41"/>
      <c r="I22" s="41"/>
    </row>
    <row r="23" spans="1:9" ht="28.05" customHeight="1" x14ac:dyDescent="0.4">
      <c r="A23" s="46"/>
      <c r="B23" s="25"/>
      <c r="C23" s="41">
        <v>10</v>
      </c>
      <c r="D23" s="25" t="s">
        <v>800</v>
      </c>
      <c r="E23" s="41"/>
      <c r="F23" s="41"/>
      <c r="G23" s="41"/>
      <c r="H23" s="41"/>
      <c r="I23" s="41"/>
    </row>
    <row r="24" spans="1:9" x14ac:dyDescent="0.4">
      <c r="A24" s="46"/>
      <c r="B24" s="100" t="s">
        <v>801</v>
      </c>
      <c r="C24" s="100"/>
      <c r="D24" s="100"/>
      <c r="E24" s="31"/>
      <c r="F24" s="31"/>
      <c r="G24" s="31"/>
      <c r="H24" s="31"/>
      <c r="I24" s="31"/>
    </row>
    <row r="25" spans="1:9" x14ac:dyDescent="0.4">
      <c r="A25" s="46"/>
      <c r="B25" s="37"/>
      <c r="C25" s="37"/>
      <c r="D25" s="37"/>
      <c r="E25" s="37"/>
      <c r="F25" s="37"/>
      <c r="G25" s="37"/>
      <c r="H25" s="37"/>
      <c r="I25" s="37"/>
    </row>
    <row r="26" spans="1:9" x14ac:dyDescent="0.4">
      <c r="A26" s="46"/>
      <c r="B26" s="100" t="s">
        <v>802</v>
      </c>
      <c r="C26" s="100"/>
      <c r="D26" s="100"/>
      <c r="E26" s="100"/>
      <c r="F26" s="100"/>
      <c r="G26" s="100"/>
      <c r="H26" s="100" t="s">
        <v>803</v>
      </c>
      <c r="I26" s="100"/>
    </row>
    <row r="27" spans="1:9" x14ac:dyDescent="0.4">
      <c r="A27" s="46"/>
      <c r="B27" s="100" t="s">
        <v>804</v>
      </c>
      <c r="C27" s="100"/>
      <c r="D27" s="100"/>
      <c r="E27" s="100"/>
      <c r="F27" s="100"/>
      <c r="G27" s="100"/>
      <c r="H27" s="100" t="s">
        <v>805</v>
      </c>
      <c r="I27" s="100"/>
    </row>
    <row r="28" spans="1:9" x14ac:dyDescent="0.4">
      <c r="A28" s="46"/>
      <c r="B28" s="37"/>
      <c r="C28" s="37"/>
      <c r="D28" s="37"/>
      <c r="E28" s="37"/>
      <c r="F28" s="37"/>
      <c r="G28" s="37"/>
      <c r="H28" s="37"/>
      <c r="I28" s="37"/>
    </row>
    <row r="29" spans="1:9" x14ac:dyDescent="0.4">
      <c r="A29" s="46"/>
      <c r="B29" s="99" t="s">
        <v>806</v>
      </c>
      <c r="C29" s="99"/>
      <c r="D29" s="99"/>
      <c r="E29" s="99"/>
      <c r="F29" s="99"/>
      <c r="G29" s="99"/>
      <c r="H29" s="99"/>
      <c r="I29" s="99"/>
    </row>
    <row r="30" spans="1:9" x14ac:dyDescent="0.4">
      <c r="A30" s="46"/>
      <c r="B30" s="37"/>
      <c r="C30" s="37"/>
      <c r="D30" s="37"/>
      <c r="E30" s="37"/>
      <c r="F30" s="37"/>
      <c r="G30" s="37"/>
      <c r="H30" s="37"/>
      <c r="I30" s="37"/>
    </row>
    <row r="31" spans="1:9" ht="22.05" customHeight="1" x14ac:dyDescent="0.4">
      <c r="A31" s="46"/>
      <c r="B31" s="92" t="s">
        <v>807</v>
      </c>
      <c r="C31" s="92"/>
      <c r="D31" s="92"/>
      <c r="E31" s="92"/>
      <c r="F31" s="92"/>
      <c r="G31" s="92"/>
      <c r="H31" s="92"/>
      <c r="I31" s="92"/>
    </row>
    <row r="32" spans="1:9" ht="70.05" customHeight="1" x14ac:dyDescent="0.4">
      <c r="A32" s="46"/>
      <c r="B32" s="193"/>
      <c r="C32" s="193"/>
      <c r="D32" s="193"/>
      <c r="E32" s="193"/>
      <c r="F32" s="193"/>
      <c r="G32" s="193"/>
      <c r="H32" s="193"/>
      <c r="I32" s="193"/>
    </row>
    <row r="33" spans="1:9" x14ac:dyDescent="0.4">
      <c r="A33" s="46"/>
      <c r="B33" s="193"/>
      <c r="C33" s="193"/>
      <c r="D33" s="193"/>
      <c r="E33" s="193"/>
      <c r="F33" s="193"/>
      <c r="G33" s="193"/>
      <c r="H33" s="193"/>
      <c r="I33" s="193"/>
    </row>
    <row r="34" spans="1:9" x14ac:dyDescent="0.4">
      <c r="A34" s="46"/>
      <c r="B34" s="193"/>
      <c r="C34" s="193"/>
      <c r="D34" s="193"/>
      <c r="E34" s="193"/>
      <c r="F34" s="193"/>
      <c r="G34" s="193"/>
      <c r="H34" s="193"/>
      <c r="I34" s="193"/>
    </row>
    <row r="35" spans="1:9" x14ac:dyDescent="0.4">
      <c r="A35" s="46"/>
      <c r="B35" s="193"/>
      <c r="C35" s="193"/>
      <c r="D35" s="193"/>
      <c r="E35" s="193"/>
      <c r="F35" s="193"/>
      <c r="G35" s="193"/>
      <c r="H35" s="193"/>
      <c r="I35" s="193"/>
    </row>
  </sheetData>
  <sheetProtection sheet="1" objects="1" scenarios="1"/>
  <mergeCells count="13">
    <mergeCell ref="B32:I35"/>
    <mergeCell ref="B26:G26"/>
    <mergeCell ref="H26:I26"/>
    <mergeCell ref="B27:G27"/>
    <mergeCell ref="H27:I27"/>
    <mergeCell ref="B29:I29"/>
    <mergeCell ref="B31:I31"/>
    <mergeCell ref="B24:D24"/>
    <mergeCell ref="B3:I4"/>
    <mergeCell ref="B6:I6"/>
    <mergeCell ref="B7:I7"/>
    <mergeCell ref="B9:I9"/>
    <mergeCell ref="B10:I10"/>
  </mergeCells>
  <phoneticPr fontId="6" type="noConversion"/>
  <printOptions horizontalCentered="1"/>
  <pageMargins left="0.23622083333333332" right="0.23622083333333332"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604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A2F29-2569-4B60-B3CF-7139311529CF}">
  <sheetPr codeName="Sheet60"/>
  <dimension ref="A1:F2"/>
  <sheetViews>
    <sheetView workbookViewId="0"/>
  </sheetViews>
  <sheetFormatPr defaultRowHeight="17.399999999999999" x14ac:dyDescent="0.4"/>
  <sheetData>
    <row r="1" spans="1:6" x14ac:dyDescent="0.4">
      <c r="A1" s="53" t="s">
        <v>101</v>
      </c>
      <c r="B1" s="53" t="s">
        <v>102</v>
      </c>
      <c r="C1" s="53" t="s">
        <v>118</v>
      </c>
      <c r="D1" s="53" t="s">
        <v>119</v>
      </c>
      <c r="E1" s="53" t="s">
        <v>120</v>
      </c>
      <c r="F1" s="53" t="s">
        <v>121</v>
      </c>
    </row>
    <row r="2" spans="1:6" x14ac:dyDescent="0.4">
      <c r="A2" s="46">
        <v>1</v>
      </c>
      <c r="B2" s="46">
        <v>1</v>
      </c>
      <c r="C2" s="46">
        <v>1</v>
      </c>
      <c r="D2" s="46">
        <v>1</v>
      </c>
      <c r="E2" s="46">
        <v>1</v>
      </c>
      <c r="F2" s="46">
        <v>1</v>
      </c>
    </row>
  </sheetData>
  <sheetProtection sheet="1" objects="1" scenarios="1"/>
  <autoFilter ref="A1:F1" xr:uid="{EC2A2F29-2569-4B60-B3CF-7139311529CF}"/>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8983A-43A4-4824-8BD6-3CC637F7700C}">
  <sheetPr codeName="Sheet61"/>
  <dimension ref="A1:G2"/>
  <sheetViews>
    <sheetView workbookViewId="0"/>
  </sheetViews>
  <sheetFormatPr defaultRowHeight="17.399999999999999" x14ac:dyDescent="0.4"/>
  <sheetData>
    <row r="1" spans="1:7" x14ac:dyDescent="0.4">
      <c r="A1" s="53" t="s">
        <v>101</v>
      </c>
      <c r="B1" s="53" t="s">
        <v>102</v>
      </c>
      <c r="C1" s="53" t="s">
        <v>113</v>
      </c>
      <c r="D1" s="53" t="s">
        <v>114</v>
      </c>
      <c r="E1" s="53" t="s">
        <v>115</v>
      </c>
      <c r="F1" s="53" t="s">
        <v>116</v>
      </c>
      <c r="G1" s="53" t="s">
        <v>117</v>
      </c>
    </row>
    <row r="2" spans="1:7" x14ac:dyDescent="0.4">
      <c r="A2" s="46">
        <v>1</v>
      </c>
      <c r="B2" s="46">
        <v>1</v>
      </c>
      <c r="C2" s="46">
        <v>15</v>
      </c>
      <c r="D2" s="46">
        <v>8</v>
      </c>
      <c r="E2" s="46">
        <v>15</v>
      </c>
      <c r="F2" s="46">
        <v>10</v>
      </c>
      <c r="G2" s="46">
        <v>1</v>
      </c>
    </row>
  </sheetData>
  <sheetProtection sheet="1" objects="1" scenarios="1"/>
  <autoFilter ref="A1:G1" xr:uid="{D558983A-43A4-4824-8BD6-3CC637F7700C}"/>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A5832-D00E-43D5-850E-D911CF618ABA}">
  <sheetPr codeName="Sheet62"/>
  <dimension ref="A1:F2"/>
  <sheetViews>
    <sheetView workbookViewId="0"/>
  </sheetViews>
  <sheetFormatPr defaultRowHeight="17.399999999999999" x14ac:dyDescent="0.4"/>
  <sheetData>
    <row r="1" spans="1:6" x14ac:dyDescent="0.4">
      <c r="A1" s="53" t="s">
        <v>101</v>
      </c>
      <c r="B1" s="53" t="s">
        <v>102</v>
      </c>
      <c r="C1" s="53" t="s">
        <v>109</v>
      </c>
      <c r="D1" s="53" t="s">
        <v>110</v>
      </c>
      <c r="E1" s="53" t="s">
        <v>111</v>
      </c>
      <c r="F1" s="53" t="s">
        <v>112</v>
      </c>
    </row>
    <row r="2" spans="1:6" x14ac:dyDescent="0.4">
      <c r="A2" s="46">
        <v>1</v>
      </c>
      <c r="B2" s="46">
        <v>1</v>
      </c>
      <c r="C2" s="46">
        <v>3</v>
      </c>
      <c r="D2" s="46">
        <v>3</v>
      </c>
      <c r="E2" s="46">
        <v>3</v>
      </c>
      <c r="F2" s="46">
        <v>3</v>
      </c>
    </row>
  </sheetData>
  <sheetProtection sheet="1" objects="1" scenarios="1"/>
  <autoFilter ref="A1:F1" xr:uid="{7F0A5832-D00E-43D5-850E-D911CF618AB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cp:lastPrinted>2026-09-25T13:54:04Z</cp:lastPrinted>
  <dcterms:created xsi:type="dcterms:W3CDTF">2026-09-24T14:18:26Z</dcterms:created>
  <dcterms:modified xsi:type="dcterms:W3CDTF">2026-09-25T13:54:07Z</dcterms:modified>
</cp:coreProperties>
</file>